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Marks Entry 1st" sheetId="10" r:id="rId3"/>
    <sheet name="Marks Entry 2nd" sheetId="21" r:id="rId4"/>
    <sheet name="Result Sheet" sheetId="17" r:id="rId5"/>
    <sheet name="Teacher &amp; Cat. Wise Result" sheetId="23" r:id="rId6"/>
    <sheet name="Result Aggregate" sheetId="24" r:id="rId7"/>
    <sheet name="Full Marksheet" sheetId="26" r:id="rId8"/>
    <sheet name="All student Report Card" sheetId="27" r:id="rId9"/>
  </sheets>
  <externalReferences>
    <externalReference r:id="rId10"/>
  </externalReferences>
  <definedNames>
    <definedName name="Mark">'Marks Entry 1st'!$I$7:$AS$206</definedName>
    <definedName name="Marks">'Result Sheet'!$B$8:$DQ$207</definedName>
    <definedName name="Picture">INDEX('Master sheet'!$H$23,MATCH('Master sheet'!$E$20,'Master sheet'!$G$23,0))</definedName>
    <definedName name="_xlnm.Print_Area" localSheetId="8">'All student Report Card'!$B$1:$AF$31,'All student Report Card'!$B$33:$AF$63,'All student Report Card'!$B$65:$AF$95,'All student Report Card'!$B$97:$AF$127,'All student Report Card'!$B$129:$AF$159,'All student Report Card'!$B$161:$AF$191,'All student Report Card'!$B$193:$AF$223,'All student Report Card'!$B$225:$AF$255,'All student Report Card'!$B$257:$AF$287,'All student Report Card'!$B$289:$AF$319,'All student Report Card'!$AH$1:$AL$6,'All student Report Card'!$AJ$13:$AM$21</definedName>
    <definedName name="_xlnm.Print_Area" localSheetId="7">'Full Marksheet'!$B$1:$P$33,'Full Marksheet'!$B$35:$P$67,'Full Marksheet'!$B$69:$P$101,'Full Marksheet'!$B$103:$P$135,'Full Marksheet'!$B$137:$P$169,'Full Marksheet'!$B$171:$P$203,'Full Marksheet'!$B$205:$P$237,'Full Marksheet'!$B$239:$P$271,'Full Marksheet'!$B$273:$P$305,'Full Marksheet'!$B$307:$P$339,'Full Marksheet'!$S$1:$W$10</definedName>
    <definedName name="_xlnm.Print_Area" localSheetId="6">'Result Aggregate'!$A$1:$W$213</definedName>
    <definedName name="_xlnm.Print_Area" localSheetId="4">'Result Sheet'!$A$2:$DQ$218</definedName>
    <definedName name="_xlnm.Print_Area" localSheetId="5">'Teacher &amp; Cat. Wise Result'!$A$1:$O$17,'Teacher &amp; Cat. Wise Result'!$A$19:$O$37</definedName>
    <definedName name="sessional">'Marks Entry 1st'!$BQ$7:$CE$206</definedName>
    <definedName name="Sub">'Marks Entry 1st'!$BB$21:$BB$66</definedName>
    <definedName name="Subject">'Marks Entry 1st'!$CG$1:$CG$8</definedName>
    <definedName name="subject1">'Marks Entry 1st'!$CI$1:$CI$4</definedName>
    <definedName name="subject2">'Marks Entry 1st'!$CJ$1:$CJ$3</definedName>
  </definedNames>
  <calcPr calcId="124519"/>
</workbook>
</file>

<file path=xl/calcChain.xml><?xml version="1.0" encoding="utf-8"?>
<calcChain xmlns="http://schemas.openxmlformats.org/spreadsheetml/2006/main">
  <c r="O20" i="26"/>
  <c r="K20"/>
  <c r="E337"/>
  <c r="B337"/>
  <c r="M336"/>
  <c r="I336"/>
  <c r="G336"/>
  <c r="E336"/>
  <c r="B336"/>
  <c r="M335"/>
  <c r="I335"/>
  <c r="E335"/>
  <c r="B335"/>
  <c r="M334"/>
  <c r="I334"/>
  <c r="E334"/>
  <c r="B334"/>
  <c r="A334"/>
  <c r="A335" s="1"/>
  <c r="A336" s="1"/>
  <c r="A337" s="1"/>
  <c r="E303"/>
  <c r="B303"/>
  <c r="M302"/>
  <c r="I302"/>
  <c r="G302"/>
  <c r="E302"/>
  <c r="B302"/>
  <c r="M301"/>
  <c r="I301"/>
  <c r="E301"/>
  <c r="B301"/>
  <c r="M300"/>
  <c r="I300"/>
  <c r="E300"/>
  <c r="B300"/>
  <c r="A300"/>
  <c r="A301" s="1"/>
  <c r="A302" s="1"/>
  <c r="A303" s="1"/>
  <c r="E269"/>
  <c r="B269"/>
  <c r="M268"/>
  <c r="I268"/>
  <c r="G268"/>
  <c r="E268"/>
  <c r="B268"/>
  <c r="M267"/>
  <c r="I267"/>
  <c r="E267"/>
  <c r="B267"/>
  <c r="M266"/>
  <c r="I266"/>
  <c r="E266"/>
  <c r="B266"/>
  <c r="A266"/>
  <c r="A267" s="1"/>
  <c r="A268" s="1"/>
  <c r="A269" s="1"/>
  <c r="E235"/>
  <c r="B235"/>
  <c r="M234"/>
  <c r="I234"/>
  <c r="G234"/>
  <c r="E234"/>
  <c r="B234"/>
  <c r="M233"/>
  <c r="I233"/>
  <c r="E233"/>
  <c r="B233"/>
  <c r="M232"/>
  <c r="I232"/>
  <c r="E232"/>
  <c r="B232"/>
  <c r="A232"/>
  <c r="A233" s="1"/>
  <c r="A234" s="1"/>
  <c r="A235" s="1"/>
  <c r="E201"/>
  <c r="B201"/>
  <c r="M200"/>
  <c r="I200"/>
  <c r="G200"/>
  <c r="E200"/>
  <c r="B200"/>
  <c r="M199"/>
  <c r="I199"/>
  <c r="E199"/>
  <c r="B199"/>
  <c r="M198"/>
  <c r="I198"/>
  <c r="E198"/>
  <c r="B198"/>
  <c r="A198"/>
  <c r="A199" s="1"/>
  <c r="A200" s="1"/>
  <c r="A201" s="1"/>
  <c r="M164"/>
  <c r="B167"/>
  <c r="I166"/>
  <c r="B166"/>
  <c r="I165"/>
  <c r="B165"/>
  <c r="I164"/>
  <c r="B164"/>
  <c r="B133"/>
  <c r="I132"/>
  <c r="B132"/>
  <c r="I131"/>
  <c r="B131"/>
  <c r="I130"/>
  <c r="B130"/>
  <c r="J5" i="23"/>
  <c r="BN209" i="17"/>
  <c r="AV209"/>
  <c r="AD209"/>
  <c r="K209"/>
  <c r="BU4"/>
  <c r="A8" i="23" s="1"/>
  <c r="BC4" i="17"/>
  <c r="A7" i="23" s="1"/>
  <c r="AK4" i="17"/>
  <c r="A6" i="23" s="1"/>
  <c r="S4" i="17"/>
  <c r="A5" i="23" s="1"/>
  <c r="DO211" i="17"/>
  <c r="DE209"/>
  <c r="DE208"/>
  <c r="DA209"/>
  <c r="DA208"/>
  <c r="CT209"/>
  <c r="R307" i="27"/>
  <c r="B307"/>
  <c r="R305"/>
  <c r="B305"/>
  <c r="R304"/>
  <c r="B304"/>
  <c r="R302"/>
  <c r="B302"/>
  <c r="R301"/>
  <c r="B301"/>
  <c r="R275"/>
  <c r="B275"/>
  <c r="R273"/>
  <c r="B273"/>
  <c r="R272"/>
  <c r="B272"/>
  <c r="R270"/>
  <c r="B270"/>
  <c r="R269"/>
  <c r="B269"/>
  <c r="R243"/>
  <c r="B243"/>
  <c r="R241"/>
  <c r="B241"/>
  <c r="R240"/>
  <c r="B240"/>
  <c r="R238"/>
  <c r="B238"/>
  <c r="R237"/>
  <c r="B237"/>
  <c r="R211"/>
  <c r="B211"/>
  <c r="R209"/>
  <c r="B209"/>
  <c r="R208"/>
  <c r="B208"/>
  <c r="R206"/>
  <c r="B206"/>
  <c r="R205"/>
  <c r="B205"/>
  <c r="R179"/>
  <c r="B179"/>
  <c r="R177"/>
  <c r="B177"/>
  <c r="R176"/>
  <c r="B176"/>
  <c r="R174"/>
  <c r="B174"/>
  <c r="R173"/>
  <c r="B173"/>
  <c r="R147"/>
  <c r="B147"/>
  <c r="R145"/>
  <c r="B145"/>
  <c r="R144"/>
  <c r="B144"/>
  <c r="R142"/>
  <c r="B142"/>
  <c r="R141"/>
  <c r="B141"/>
  <c r="R115"/>
  <c r="B115"/>
  <c r="R113"/>
  <c r="B113"/>
  <c r="R112"/>
  <c r="B112"/>
  <c r="R110"/>
  <c r="B110"/>
  <c r="R109"/>
  <c r="B109"/>
  <c r="R83"/>
  <c r="B83"/>
  <c r="R81"/>
  <c r="B81"/>
  <c r="R80"/>
  <c r="B80"/>
  <c r="R78"/>
  <c r="B78"/>
  <c r="R77"/>
  <c r="B77"/>
  <c r="R51"/>
  <c r="R49"/>
  <c r="R48"/>
  <c r="R46"/>
  <c r="R45"/>
  <c r="B51"/>
  <c r="B49"/>
  <c r="B48"/>
  <c r="B46"/>
  <c r="B45"/>
  <c r="R19"/>
  <c r="R17"/>
  <c r="R16"/>
  <c r="R14"/>
  <c r="R13"/>
  <c r="B19"/>
  <c r="B17"/>
  <c r="B16"/>
  <c r="B14"/>
  <c r="B13"/>
  <c r="B326" i="26"/>
  <c r="B324"/>
  <c r="B323"/>
  <c r="B321"/>
  <c r="B320"/>
  <c r="B292"/>
  <c r="B290"/>
  <c r="B289"/>
  <c r="B287"/>
  <c r="B286"/>
  <c r="B258"/>
  <c r="B256"/>
  <c r="B255"/>
  <c r="B253"/>
  <c r="B252"/>
  <c r="B224"/>
  <c r="B222"/>
  <c r="B221"/>
  <c r="B219"/>
  <c r="B218"/>
  <c r="B190"/>
  <c r="B188"/>
  <c r="B187"/>
  <c r="B185"/>
  <c r="B184"/>
  <c r="B156"/>
  <c r="B154"/>
  <c r="B153"/>
  <c r="B151"/>
  <c r="B150"/>
  <c r="B122"/>
  <c r="B120"/>
  <c r="B119"/>
  <c r="B117"/>
  <c r="B116"/>
  <c r="B88"/>
  <c r="B86"/>
  <c r="B85"/>
  <c r="B83"/>
  <c r="B82"/>
  <c r="B54"/>
  <c r="B52"/>
  <c r="B51"/>
  <c r="B49"/>
  <c r="B48"/>
  <c r="B17"/>
  <c r="B15"/>
  <c r="DM4" i="17"/>
  <c r="AK3" i="10"/>
  <c r="AJ3"/>
  <c r="AD3"/>
  <c r="AC3"/>
  <c r="W3"/>
  <c r="V3"/>
  <c r="O3"/>
  <c r="P3"/>
  <c r="AK3" i="21"/>
  <c r="AJ3"/>
  <c r="AD3"/>
  <c r="AC3"/>
  <c r="V3"/>
  <c r="W3"/>
  <c r="P3"/>
  <c r="O3"/>
  <c r="L332" i="26"/>
  <c r="G332"/>
  <c r="B332"/>
  <c r="P331"/>
  <c r="N331"/>
  <c r="L331"/>
  <c r="K331"/>
  <c r="I331"/>
  <c r="G331"/>
  <c r="F331"/>
  <c r="D331"/>
  <c r="B331"/>
  <c r="O329"/>
  <c r="M329"/>
  <c r="K329"/>
  <c r="I329"/>
  <c r="G329"/>
  <c r="E329"/>
  <c r="C329"/>
  <c r="B329"/>
  <c r="B328"/>
  <c r="M318"/>
  <c r="L318"/>
  <c r="K318"/>
  <c r="I318"/>
  <c r="G318"/>
  <c r="E318"/>
  <c r="C318"/>
  <c r="P317"/>
  <c r="O317"/>
  <c r="K317"/>
  <c r="G317"/>
  <c r="C317"/>
  <c r="B317"/>
  <c r="L298"/>
  <c r="G298"/>
  <c r="B298"/>
  <c r="P297"/>
  <c r="N297"/>
  <c r="L297"/>
  <c r="K297"/>
  <c r="I297"/>
  <c r="G297"/>
  <c r="F297"/>
  <c r="D297"/>
  <c r="B297"/>
  <c r="O295"/>
  <c r="M295"/>
  <c r="K295"/>
  <c r="I295"/>
  <c r="G295"/>
  <c r="E295"/>
  <c r="C295"/>
  <c r="B295"/>
  <c r="B294"/>
  <c r="M284"/>
  <c r="L284"/>
  <c r="K284"/>
  <c r="I284"/>
  <c r="G284"/>
  <c r="E284"/>
  <c r="C284"/>
  <c r="P283"/>
  <c r="O283"/>
  <c r="K283"/>
  <c r="G283"/>
  <c r="C283"/>
  <c r="B283"/>
  <c r="L264"/>
  <c r="G264"/>
  <c r="B264"/>
  <c r="P263"/>
  <c r="N263"/>
  <c r="L263"/>
  <c r="K263"/>
  <c r="I263"/>
  <c r="G263"/>
  <c r="F263"/>
  <c r="D263"/>
  <c r="B263"/>
  <c r="O261"/>
  <c r="M261"/>
  <c r="K261"/>
  <c r="I261"/>
  <c r="G261"/>
  <c r="E261"/>
  <c r="C261"/>
  <c r="B261"/>
  <c r="B260"/>
  <c r="M250"/>
  <c r="L250"/>
  <c r="K250"/>
  <c r="I250"/>
  <c r="G250"/>
  <c r="E250"/>
  <c r="C250"/>
  <c r="P249"/>
  <c r="O249"/>
  <c r="K249"/>
  <c r="G249"/>
  <c r="C249"/>
  <c r="B249"/>
  <c r="L230"/>
  <c r="G230"/>
  <c r="B230"/>
  <c r="P229"/>
  <c r="N229"/>
  <c r="L229"/>
  <c r="K229"/>
  <c r="I229"/>
  <c r="G229"/>
  <c r="F229"/>
  <c r="D229"/>
  <c r="B229"/>
  <c r="O227"/>
  <c r="M227"/>
  <c r="K227"/>
  <c r="I227"/>
  <c r="G227"/>
  <c r="E227"/>
  <c r="C227"/>
  <c r="B227"/>
  <c r="B226"/>
  <c r="M216"/>
  <c r="L216"/>
  <c r="K216"/>
  <c r="I216"/>
  <c r="G216"/>
  <c r="E216"/>
  <c r="C216"/>
  <c r="P215"/>
  <c r="O215"/>
  <c r="K215"/>
  <c r="G215"/>
  <c r="C215"/>
  <c r="B215"/>
  <c r="L196"/>
  <c r="G196"/>
  <c r="B196"/>
  <c r="P195"/>
  <c r="N195"/>
  <c r="L195"/>
  <c r="K195"/>
  <c r="I195"/>
  <c r="G195"/>
  <c r="F195"/>
  <c r="D195"/>
  <c r="B195"/>
  <c r="O193"/>
  <c r="M193"/>
  <c r="K193"/>
  <c r="I193"/>
  <c r="G193"/>
  <c r="E193"/>
  <c r="C193"/>
  <c r="B193"/>
  <c r="B192"/>
  <c r="M182"/>
  <c r="L182"/>
  <c r="K182"/>
  <c r="I182"/>
  <c r="G182"/>
  <c r="E182"/>
  <c r="C182"/>
  <c r="P181"/>
  <c r="O181"/>
  <c r="K181"/>
  <c r="G181"/>
  <c r="C181"/>
  <c r="B181"/>
  <c r="L162"/>
  <c r="G162"/>
  <c r="B162"/>
  <c r="P161"/>
  <c r="N161"/>
  <c r="L161"/>
  <c r="K161"/>
  <c r="I161"/>
  <c r="G161"/>
  <c r="F161"/>
  <c r="D161"/>
  <c r="B161"/>
  <c r="O159"/>
  <c r="M159"/>
  <c r="K159"/>
  <c r="I159"/>
  <c r="G159"/>
  <c r="E159"/>
  <c r="C159"/>
  <c r="B159"/>
  <c r="B158"/>
  <c r="M148"/>
  <c r="L148"/>
  <c r="K148"/>
  <c r="I148"/>
  <c r="G148"/>
  <c r="E148"/>
  <c r="C148"/>
  <c r="P147"/>
  <c r="O147"/>
  <c r="K147"/>
  <c r="G147"/>
  <c r="C147"/>
  <c r="B147"/>
  <c r="L128"/>
  <c r="G128"/>
  <c r="B128"/>
  <c r="P127"/>
  <c r="N127"/>
  <c r="L127"/>
  <c r="K127"/>
  <c r="I127"/>
  <c r="G127"/>
  <c r="F127"/>
  <c r="D127"/>
  <c r="B127"/>
  <c r="O125"/>
  <c r="M125"/>
  <c r="K125"/>
  <c r="I125"/>
  <c r="G125"/>
  <c r="E125"/>
  <c r="C125"/>
  <c r="B125"/>
  <c r="B124"/>
  <c r="M114"/>
  <c r="L114"/>
  <c r="K114"/>
  <c r="I114"/>
  <c r="G114"/>
  <c r="E114"/>
  <c r="C114"/>
  <c r="P113"/>
  <c r="O113"/>
  <c r="K113"/>
  <c r="G113"/>
  <c r="C113"/>
  <c r="B113"/>
  <c r="B99"/>
  <c r="I98"/>
  <c r="B98"/>
  <c r="I97"/>
  <c r="B97"/>
  <c r="I96"/>
  <c r="B96"/>
  <c r="L94"/>
  <c r="G94"/>
  <c r="B94"/>
  <c r="P93"/>
  <c r="N93"/>
  <c r="L93"/>
  <c r="K93"/>
  <c r="I93"/>
  <c r="G93"/>
  <c r="F93"/>
  <c r="D93"/>
  <c r="B93"/>
  <c r="O91"/>
  <c r="M91"/>
  <c r="K91"/>
  <c r="I91"/>
  <c r="G91"/>
  <c r="E91"/>
  <c r="C91"/>
  <c r="B91"/>
  <c r="B90"/>
  <c r="M80"/>
  <c r="L80"/>
  <c r="K80"/>
  <c r="I80"/>
  <c r="G80"/>
  <c r="E80"/>
  <c r="C80"/>
  <c r="P79"/>
  <c r="O79"/>
  <c r="K79"/>
  <c r="G79"/>
  <c r="C79"/>
  <c r="B79"/>
  <c r="L60"/>
  <c r="G60"/>
  <c r="B60"/>
  <c r="P59"/>
  <c r="N59"/>
  <c r="L59"/>
  <c r="K59"/>
  <c r="I59"/>
  <c r="G59"/>
  <c r="F59"/>
  <c r="D59"/>
  <c r="B59"/>
  <c r="O57"/>
  <c r="M57"/>
  <c r="K57"/>
  <c r="I57"/>
  <c r="G57"/>
  <c r="E57"/>
  <c r="C57"/>
  <c r="B57"/>
  <c r="B56"/>
  <c r="M46"/>
  <c r="L46"/>
  <c r="K46"/>
  <c r="I46"/>
  <c r="G46"/>
  <c r="E46"/>
  <c r="C46"/>
  <c r="P45"/>
  <c r="O45"/>
  <c r="K45"/>
  <c r="G45"/>
  <c r="C45"/>
  <c r="L26"/>
  <c r="G26"/>
  <c r="B26"/>
  <c r="P25"/>
  <c r="N25"/>
  <c r="L25"/>
  <c r="K25"/>
  <c r="I25"/>
  <c r="G25"/>
  <c r="F25"/>
  <c r="D25"/>
  <c r="B25"/>
  <c r="O23"/>
  <c r="M23"/>
  <c r="K23"/>
  <c r="I23"/>
  <c r="G23"/>
  <c r="E23"/>
  <c r="C23"/>
  <c r="B23"/>
  <c r="B22"/>
  <c r="M12"/>
  <c r="L12"/>
  <c r="K12"/>
  <c r="I12"/>
  <c r="G12"/>
  <c r="E12"/>
  <c r="C12"/>
  <c r="P11"/>
  <c r="O11"/>
  <c r="K11"/>
  <c r="G11"/>
  <c r="C11"/>
  <c r="AA319" i="27"/>
  <c r="V319"/>
  <c r="R319"/>
  <c r="K319"/>
  <c r="F319"/>
  <c r="B319"/>
  <c r="R317"/>
  <c r="B317"/>
  <c r="Y316"/>
  <c r="R316"/>
  <c r="I316"/>
  <c r="B316"/>
  <c r="Y315"/>
  <c r="R315"/>
  <c r="I315"/>
  <c r="B315"/>
  <c r="Y314"/>
  <c r="R314"/>
  <c r="I314"/>
  <c r="B314"/>
  <c r="AB313"/>
  <c r="W313"/>
  <c r="R313"/>
  <c r="L313"/>
  <c r="G313"/>
  <c r="B313"/>
  <c r="AF312"/>
  <c r="AD312"/>
  <c r="AB312"/>
  <c r="AA312"/>
  <c r="Y312"/>
  <c r="W312"/>
  <c r="V312"/>
  <c r="T312"/>
  <c r="R312"/>
  <c r="P312"/>
  <c r="N312"/>
  <c r="L312"/>
  <c r="K312"/>
  <c r="I312"/>
  <c r="G312"/>
  <c r="F312"/>
  <c r="D312"/>
  <c r="B312"/>
  <c r="AE310"/>
  <c r="AC310"/>
  <c r="AA310"/>
  <c r="Y310"/>
  <c r="W310"/>
  <c r="U310"/>
  <c r="S310"/>
  <c r="R310"/>
  <c r="O310"/>
  <c r="M310"/>
  <c r="K310"/>
  <c r="I310"/>
  <c r="G310"/>
  <c r="E310"/>
  <c r="C310"/>
  <c r="B310"/>
  <c r="R309"/>
  <c r="B309"/>
  <c r="AC299"/>
  <c r="AB299"/>
  <c r="AA299"/>
  <c r="Y299"/>
  <c r="W299"/>
  <c r="U299"/>
  <c r="S299"/>
  <c r="M299"/>
  <c r="L299"/>
  <c r="K299"/>
  <c r="I299"/>
  <c r="G299"/>
  <c r="E299"/>
  <c r="C299"/>
  <c r="AF298"/>
  <c r="AE298"/>
  <c r="AA298"/>
  <c r="W298"/>
  <c r="S298"/>
  <c r="R298"/>
  <c r="P298"/>
  <c r="O298"/>
  <c r="K298"/>
  <c r="G298"/>
  <c r="C298"/>
  <c r="B298"/>
  <c r="Z296"/>
  <c r="R296"/>
  <c r="J296"/>
  <c r="B296"/>
  <c r="Z295"/>
  <c r="R295"/>
  <c r="J295"/>
  <c r="B295"/>
  <c r="Z294"/>
  <c r="R294"/>
  <c r="J294"/>
  <c r="B294"/>
  <c r="Z293"/>
  <c r="U293"/>
  <c r="R293"/>
  <c r="J293"/>
  <c r="E293"/>
  <c r="B293"/>
  <c r="R291"/>
  <c r="B291"/>
  <c r="R290"/>
  <c r="B290"/>
  <c r="R289"/>
  <c r="B289"/>
  <c r="AA287"/>
  <c r="V287"/>
  <c r="R287"/>
  <c r="K287"/>
  <c r="F287"/>
  <c r="B287"/>
  <c r="R285"/>
  <c r="B285"/>
  <c r="Y284"/>
  <c r="R284"/>
  <c r="I284"/>
  <c r="B284"/>
  <c r="Y283"/>
  <c r="R283"/>
  <c r="I283"/>
  <c r="B283"/>
  <c r="Y282"/>
  <c r="R282"/>
  <c r="I282"/>
  <c r="B282"/>
  <c r="AB281"/>
  <c r="W281"/>
  <c r="R281"/>
  <c r="L281"/>
  <c r="G281"/>
  <c r="B281"/>
  <c r="AF280"/>
  <c r="AD280"/>
  <c r="AB280"/>
  <c r="AA280"/>
  <c r="Y280"/>
  <c r="W280"/>
  <c r="V280"/>
  <c r="T280"/>
  <c r="R280"/>
  <c r="P280"/>
  <c r="N280"/>
  <c r="L280"/>
  <c r="K280"/>
  <c r="I280"/>
  <c r="G280"/>
  <c r="F280"/>
  <c r="D280"/>
  <c r="B280"/>
  <c r="AE278"/>
  <c r="AC278"/>
  <c r="AA278"/>
  <c r="Y278"/>
  <c r="W278"/>
  <c r="U278"/>
  <c r="S278"/>
  <c r="R278"/>
  <c r="O278"/>
  <c r="M278"/>
  <c r="K278"/>
  <c r="I278"/>
  <c r="G278"/>
  <c r="E278"/>
  <c r="C278"/>
  <c r="B278"/>
  <c r="R277"/>
  <c r="B277"/>
  <c r="AC267"/>
  <c r="AB267"/>
  <c r="AA267"/>
  <c r="Y267"/>
  <c r="W267"/>
  <c r="U267"/>
  <c r="S267"/>
  <c r="M267"/>
  <c r="L267"/>
  <c r="K267"/>
  <c r="I267"/>
  <c r="G267"/>
  <c r="E267"/>
  <c r="C267"/>
  <c r="AF266"/>
  <c r="AE266"/>
  <c r="AA266"/>
  <c r="W266"/>
  <c r="S266"/>
  <c r="R266"/>
  <c r="P266"/>
  <c r="O266"/>
  <c r="K266"/>
  <c r="G266"/>
  <c r="C266"/>
  <c r="B266"/>
  <c r="Z264"/>
  <c r="R264"/>
  <c r="J264"/>
  <c r="B264"/>
  <c r="Z263"/>
  <c r="R263"/>
  <c r="J263"/>
  <c r="B263"/>
  <c r="Z262"/>
  <c r="R262"/>
  <c r="J262"/>
  <c r="B262"/>
  <c r="Z261"/>
  <c r="U261"/>
  <c r="R261"/>
  <c r="J261"/>
  <c r="E261"/>
  <c r="B261"/>
  <c r="R259"/>
  <c r="B259"/>
  <c r="R258"/>
  <c r="B258"/>
  <c r="R257"/>
  <c r="B257"/>
  <c r="AA255"/>
  <c r="V255"/>
  <c r="R255"/>
  <c r="K255"/>
  <c r="F255"/>
  <c r="B255"/>
  <c r="R253"/>
  <c r="B253"/>
  <c r="Y252"/>
  <c r="R252"/>
  <c r="I252"/>
  <c r="B252"/>
  <c r="Y251"/>
  <c r="R251"/>
  <c r="I251"/>
  <c r="B251"/>
  <c r="Y250"/>
  <c r="R250"/>
  <c r="I250"/>
  <c r="B250"/>
  <c r="AB249"/>
  <c r="W249"/>
  <c r="R249"/>
  <c r="L249"/>
  <c r="G249"/>
  <c r="B249"/>
  <c r="AF248"/>
  <c r="AD248"/>
  <c r="AB248"/>
  <c r="AA248"/>
  <c r="Y248"/>
  <c r="W248"/>
  <c r="V248"/>
  <c r="T248"/>
  <c r="R248"/>
  <c r="P248"/>
  <c r="N248"/>
  <c r="L248"/>
  <c r="K248"/>
  <c r="I248"/>
  <c r="G248"/>
  <c r="F248"/>
  <c r="D248"/>
  <c r="B248"/>
  <c r="AE246"/>
  <c r="AC246"/>
  <c r="AA246"/>
  <c r="Y246"/>
  <c r="W246"/>
  <c r="U246"/>
  <c r="S246"/>
  <c r="R246"/>
  <c r="O246"/>
  <c r="M246"/>
  <c r="K246"/>
  <c r="I246"/>
  <c r="G246"/>
  <c r="E246"/>
  <c r="C246"/>
  <c r="B246"/>
  <c r="R245"/>
  <c r="B245"/>
  <c r="AC235"/>
  <c r="AB235"/>
  <c r="AA235"/>
  <c r="Y235"/>
  <c r="W235"/>
  <c r="U235"/>
  <c r="S235"/>
  <c r="M235"/>
  <c r="L235"/>
  <c r="K235"/>
  <c r="I235"/>
  <c r="G235"/>
  <c r="E235"/>
  <c r="C235"/>
  <c r="AF234"/>
  <c r="AE234"/>
  <c r="AA234"/>
  <c r="W234"/>
  <c r="S234"/>
  <c r="R234"/>
  <c r="P234"/>
  <c r="O234"/>
  <c r="K234"/>
  <c r="G234"/>
  <c r="C234"/>
  <c r="B234"/>
  <c r="Z232"/>
  <c r="R232"/>
  <c r="J232"/>
  <c r="B232"/>
  <c r="Z231"/>
  <c r="R231"/>
  <c r="J231"/>
  <c r="B231"/>
  <c r="Z230"/>
  <c r="R230"/>
  <c r="J230"/>
  <c r="B230"/>
  <c r="Z229"/>
  <c r="U229"/>
  <c r="R229"/>
  <c r="J229"/>
  <c r="E229"/>
  <c r="B229"/>
  <c r="R227"/>
  <c r="B227"/>
  <c r="R226"/>
  <c r="B226"/>
  <c r="R225"/>
  <c r="B225"/>
  <c r="AA223"/>
  <c r="V223"/>
  <c r="R223"/>
  <c r="K223"/>
  <c r="F223"/>
  <c r="B223"/>
  <c r="R221"/>
  <c r="B221"/>
  <c r="Y220"/>
  <c r="R220"/>
  <c r="I220"/>
  <c r="B220"/>
  <c r="Y219"/>
  <c r="R219"/>
  <c r="I219"/>
  <c r="B219"/>
  <c r="Y218"/>
  <c r="R218"/>
  <c r="I218"/>
  <c r="B218"/>
  <c r="AB217"/>
  <c r="W217"/>
  <c r="R217"/>
  <c r="L217"/>
  <c r="G217"/>
  <c r="B217"/>
  <c r="AF216"/>
  <c r="AD216"/>
  <c r="AB216"/>
  <c r="AA216"/>
  <c r="Y216"/>
  <c r="W216"/>
  <c r="V216"/>
  <c r="T216"/>
  <c r="R216"/>
  <c r="P216"/>
  <c r="N216"/>
  <c r="L216"/>
  <c r="K216"/>
  <c r="I216"/>
  <c r="G216"/>
  <c r="F216"/>
  <c r="D216"/>
  <c r="B216"/>
  <c r="AE214"/>
  <c r="AC214"/>
  <c r="AA214"/>
  <c r="Y214"/>
  <c r="W214"/>
  <c r="U214"/>
  <c r="S214"/>
  <c r="R214"/>
  <c r="O214"/>
  <c r="M214"/>
  <c r="K214"/>
  <c r="I214"/>
  <c r="G214"/>
  <c r="E214"/>
  <c r="C214"/>
  <c r="B214"/>
  <c r="R213"/>
  <c r="B213"/>
  <c r="AC203"/>
  <c r="AB203"/>
  <c r="AA203"/>
  <c r="Y203"/>
  <c r="W203"/>
  <c r="U203"/>
  <c r="S203"/>
  <c r="M203"/>
  <c r="L203"/>
  <c r="K203"/>
  <c r="I203"/>
  <c r="G203"/>
  <c r="E203"/>
  <c r="C203"/>
  <c r="AF202"/>
  <c r="AE202"/>
  <c r="AA202"/>
  <c r="W202"/>
  <c r="S202"/>
  <c r="R202"/>
  <c r="P202"/>
  <c r="O202"/>
  <c r="K202"/>
  <c r="G202"/>
  <c r="C202"/>
  <c r="B202"/>
  <c r="Z200"/>
  <c r="R200"/>
  <c r="J200"/>
  <c r="B200"/>
  <c r="Z199"/>
  <c r="R199"/>
  <c r="J199"/>
  <c r="B199"/>
  <c r="Z198"/>
  <c r="R198"/>
  <c r="J198"/>
  <c r="B198"/>
  <c r="Z197"/>
  <c r="U197"/>
  <c r="R197"/>
  <c r="J197"/>
  <c r="E197"/>
  <c r="B197"/>
  <c r="R195"/>
  <c r="B195"/>
  <c r="R194"/>
  <c r="B194"/>
  <c r="R193"/>
  <c r="B193"/>
  <c r="AA191"/>
  <c r="V191"/>
  <c r="R191"/>
  <c r="K191"/>
  <c r="F191"/>
  <c r="B191"/>
  <c r="R189"/>
  <c r="B189"/>
  <c r="Y188"/>
  <c r="R188"/>
  <c r="I188"/>
  <c r="B188"/>
  <c r="Y187"/>
  <c r="R187"/>
  <c r="I187"/>
  <c r="B187"/>
  <c r="Y186"/>
  <c r="R186"/>
  <c r="I186"/>
  <c r="B186"/>
  <c r="AB185"/>
  <c r="W185"/>
  <c r="R185"/>
  <c r="L185"/>
  <c r="G185"/>
  <c r="B185"/>
  <c r="AF184"/>
  <c r="AD184"/>
  <c r="AB184"/>
  <c r="AA184"/>
  <c r="Y184"/>
  <c r="W184"/>
  <c r="V184"/>
  <c r="T184"/>
  <c r="R184"/>
  <c r="P184"/>
  <c r="N184"/>
  <c r="L184"/>
  <c r="K184"/>
  <c r="I184"/>
  <c r="G184"/>
  <c r="F184"/>
  <c r="D184"/>
  <c r="B184"/>
  <c r="AE182"/>
  <c r="AC182"/>
  <c r="AA182"/>
  <c r="Y182"/>
  <c r="W182"/>
  <c r="U182"/>
  <c r="S182"/>
  <c r="R182"/>
  <c r="O182"/>
  <c r="M182"/>
  <c r="K182"/>
  <c r="I182"/>
  <c r="G182"/>
  <c r="E182"/>
  <c r="C182"/>
  <c r="B182"/>
  <c r="R181"/>
  <c r="B181"/>
  <c r="AC171"/>
  <c r="AB171"/>
  <c r="AA171"/>
  <c r="Y171"/>
  <c r="W171"/>
  <c r="U171"/>
  <c r="S171"/>
  <c r="M171"/>
  <c r="L171"/>
  <c r="K171"/>
  <c r="I171"/>
  <c r="G171"/>
  <c r="E171"/>
  <c r="C171"/>
  <c r="AF170"/>
  <c r="AE170"/>
  <c r="AA170"/>
  <c r="W170"/>
  <c r="S170"/>
  <c r="R170"/>
  <c r="P170"/>
  <c r="O170"/>
  <c r="K170"/>
  <c r="G170"/>
  <c r="C170"/>
  <c r="B170"/>
  <c r="Z168"/>
  <c r="R168"/>
  <c r="J168"/>
  <c r="B168"/>
  <c r="Z167"/>
  <c r="R167"/>
  <c r="J167"/>
  <c r="B167"/>
  <c r="Z166"/>
  <c r="R166"/>
  <c r="J166"/>
  <c r="B166"/>
  <c r="Z165"/>
  <c r="U165"/>
  <c r="R165"/>
  <c r="J165"/>
  <c r="E165"/>
  <c r="B165"/>
  <c r="R163"/>
  <c r="B163"/>
  <c r="R162"/>
  <c r="B162"/>
  <c r="R161"/>
  <c r="B161"/>
  <c r="AA159"/>
  <c r="V159"/>
  <c r="R159"/>
  <c r="K159"/>
  <c r="F159"/>
  <c r="B159"/>
  <c r="R157"/>
  <c r="B157"/>
  <c r="Y156"/>
  <c r="R156"/>
  <c r="I156"/>
  <c r="B156"/>
  <c r="Y155"/>
  <c r="R155"/>
  <c r="I155"/>
  <c r="B155"/>
  <c r="Y154"/>
  <c r="R154"/>
  <c r="I154"/>
  <c r="B154"/>
  <c r="AB153"/>
  <c r="W153"/>
  <c r="R153"/>
  <c r="L153"/>
  <c r="G153"/>
  <c r="B153"/>
  <c r="AF152"/>
  <c r="AD152"/>
  <c r="AB152"/>
  <c r="AA152"/>
  <c r="Y152"/>
  <c r="W152"/>
  <c r="V152"/>
  <c r="T152"/>
  <c r="R152"/>
  <c r="P152"/>
  <c r="N152"/>
  <c r="L152"/>
  <c r="K152"/>
  <c r="I152"/>
  <c r="G152"/>
  <c r="F152"/>
  <c r="D152"/>
  <c r="B152"/>
  <c r="AE150"/>
  <c r="AC150"/>
  <c r="AA150"/>
  <c r="Y150"/>
  <c r="W150"/>
  <c r="U150"/>
  <c r="S150"/>
  <c r="R150"/>
  <c r="O150"/>
  <c r="M150"/>
  <c r="K150"/>
  <c r="I150"/>
  <c r="G150"/>
  <c r="E150"/>
  <c r="C150"/>
  <c r="B150"/>
  <c r="R149"/>
  <c r="B149"/>
  <c r="AC139"/>
  <c r="AB139"/>
  <c r="AA139"/>
  <c r="Y139"/>
  <c r="W139"/>
  <c r="U139"/>
  <c r="S139"/>
  <c r="M139"/>
  <c r="L139"/>
  <c r="K139"/>
  <c r="I139"/>
  <c r="G139"/>
  <c r="E139"/>
  <c r="C139"/>
  <c r="AF138"/>
  <c r="AE138"/>
  <c r="AA138"/>
  <c r="W138"/>
  <c r="S138"/>
  <c r="R138"/>
  <c r="P138"/>
  <c r="O138"/>
  <c r="K138"/>
  <c r="G138"/>
  <c r="C138"/>
  <c r="B138"/>
  <c r="Z136"/>
  <c r="R136"/>
  <c r="J136"/>
  <c r="B136"/>
  <c r="Z135"/>
  <c r="R135"/>
  <c r="J135"/>
  <c r="B135"/>
  <c r="Z134"/>
  <c r="R134"/>
  <c r="J134"/>
  <c r="B134"/>
  <c r="Z133"/>
  <c r="U133"/>
  <c r="R133"/>
  <c r="J133"/>
  <c r="E133"/>
  <c r="B133"/>
  <c r="R131"/>
  <c r="B131"/>
  <c r="R130"/>
  <c r="B130"/>
  <c r="R129"/>
  <c r="B129"/>
  <c r="AA127"/>
  <c r="V127"/>
  <c r="R127"/>
  <c r="K127"/>
  <c r="F127"/>
  <c r="B127"/>
  <c r="R125"/>
  <c r="B125"/>
  <c r="Y124"/>
  <c r="R124"/>
  <c r="I124"/>
  <c r="B124"/>
  <c r="Y123"/>
  <c r="R123"/>
  <c r="I123"/>
  <c r="B123"/>
  <c r="Y122"/>
  <c r="R122"/>
  <c r="I122"/>
  <c r="B122"/>
  <c r="AB121"/>
  <c r="W121"/>
  <c r="R121"/>
  <c r="L121"/>
  <c r="G121"/>
  <c r="B121"/>
  <c r="AF120"/>
  <c r="AD120"/>
  <c r="AB120"/>
  <c r="AA120"/>
  <c r="Y120"/>
  <c r="W120"/>
  <c r="V120"/>
  <c r="T120"/>
  <c r="R120"/>
  <c r="P120"/>
  <c r="N120"/>
  <c r="L120"/>
  <c r="K120"/>
  <c r="I120"/>
  <c r="G120"/>
  <c r="F120"/>
  <c r="D120"/>
  <c r="B120"/>
  <c r="AE118"/>
  <c r="AC118"/>
  <c r="AA118"/>
  <c r="Y118"/>
  <c r="W118"/>
  <c r="U118"/>
  <c r="S118"/>
  <c r="R118"/>
  <c r="O118"/>
  <c r="M118"/>
  <c r="K118"/>
  <c r="I118"/>
  <c r="G118"/>
  <c r="E118"/>
  <c r="C118"/>
  <c r="B118"/>
  <c r="R117"/>
  <c r="B117"/>
  <c r="AC107"/>
  <c r="AB107"/>
  <c r="AA107"/>
  <c r="Y107"/>
  <c r="W107"/>
  <c r="U107"/>
  <c r="S107"/>
  <c r="M107"/>
  <c r="L107"/>
  <c r="K107"/>
  <c r="I107"/>
  <c r="G107"/>
  <c r="E107"/>
  <c r="C107"/>
  <c r="AF106"/>
  <c r="AE106"/>
  <c r="AA106"/>
  <c r="W106"/>
  <c r="S106"/>
  <c r="R106"/>
  <c r="P106"/>
  <c r="O106"/>
  <c r="K106"/>
  <c r="G106"/>
  <c r="C106"/>
  <c r="B106"/>
  <c r="Z104"/>
  <c r="R104"/>
  <c r="J104"/>
  <c r="B104"/>
  <c r="Z103"/>
  <c r="R103"/>
  <c r="J103"/>
  <c r="B103"/>
  <c r="Z102"/>
  <c r="R102"/>
  <c r="J102"/>
  <c r="B102"/>
  <c r="Z101"/>
  <c r="U101"/>
  <c r="R101"/>
  <c r="J101"/>
  <c r="E101"/>
  <c r="B101"/>
  <c r="R99"/>
  <c r="B99"/>
  <c r="R98"/>
  <c r="B98"/>
  <c r="R97"/>
  <c r="B97"/>
  <c r="AA95"/>
  <c r="V95"/>
  <c r="R95"/>
  <c r="K95"/>
  <c r="F95"/>
  <c r="B95"/>
  <c r="R93"/>
  <c r="B93"/>
  <c r="Y92"/>
  <c r="R92"/>
  <c r="I92"/>
  <c r="B92"/>
  <c r="Y91"/>
  <c r="R91"/>
  <c r="I91"/>
  <c r="B91"/>
  <c r="Y90"/>
  <c r="R90"/>
  <c r="I90"/>
  <c r="B90"/>
  <c r="AB89"/>
  <c r="W89"/>
  <c r="R89"/>
  <c r="L89"/>
  <c r="G89"/>
  <c r="B89"/>
  <c r="AF88"/>
  <c r="AD88"/>
  <c r="AB88"/>
  <c r="AA88"/>
  <c r="Y88"/>
  <c r="W88"/>
  <c r="V88"/>
  <c r="T88"/>
  <c r="R88"/>
  <c r="P88"/>
  <c r="N88"/>
  <c r="L88"/>
  <c r="K88"/>
  <c r="I88"/>
  <c r="G88"/>
  <c r="F88"/>
  <c r="D88"/>
  <c r="B88"/>
  <c r="AE86"/>
  <c r="AC86"/>
  <c r="AA86"/>
  <c r="Y86"/>
  <c r="W86"/>
  <c r="U86"/>
  <c r="S86"/>
  <c r="R86"/>
  <c r="O86"/>
  <c r="M86"/>
  <c r="K86"/>
  <c r="I86"/>
  <c r="G86"/>
  <c r="E86"/>
  <c r="C86"/>
  <c r="B86"/>
  <c r="R85"/>
  <c r="B85"/>
  <c r="AC75"/>
  <c r="AB75"/>
  <c r="AA75"/>
  <c r="Y75"/>
  <c r="W75"/>
  <c r="U75"/>
  <c r="S75"/>
  <c r="M75"/>
  <c r="L75"/>
  <c r="K75"/>
  <c r="I75"/>
  <c r="G75"/>
  <c r="E75"/>
  <c r="C75"/>
  <c r="AF74"/>
  <c r="AE74"/>
  <c r="AA74"/>
  <c r="W74"/>
  <c r="S74"/>
  <c r="R74"/>
  <c r="P74"/>
  <c r="O74"/>
  <c r="K74"/>
  <c r="G74"/>
  <c r="C74"/>
  <c r="B74"/>
  <c r="Z72"/>
  <c r="R72"/>
  <c r="J72"/>
  <c r="B72"/>
  <c r="Z71"/>
  <c r="R71"/>
  <c r="J71"/>
  <c r="B71"/>
  <c r="Z70"/>
  <c r="R70"/>
  <c r="J70"/>
  <c r="B70"/>
  <c r="Z69"/>
  <c r="U69"/>
  <c r="R69"/>
  <c r="J69"/>
  <c r="E69"/>
  <c r="B69"/>
  <c r="R67"/>
  <c r="B67"/>
  <c r="R66"/>
  <c r="B66"/>
  <c r="R65"/>
  <c r="B65"/>
  <c r="R61"/>
  <c r="B61"/>
  <c r="Y60"/>
  <c r="R60"/>
  <c r="I60"/>
  <c r="B60"/>
  <c r="Y59"/>
  <c r="R59"/>
  <c r="I59"/>
  <c r="B59"/>
  <c r="Y58"/>
  <c r="R58"/>
  <c r="I58"/>
  <c r="B58"/>
  <c r="AB57"/>
  <c r="W57"/>
  <c r="R57"/>
  <c r="L57"/>
  <c r="G57"/>
  <c r="B57"/>
  <c r="AF56"/>
  <c r="AD56"/>
  <c r="AB56"/>
  <c r="AA56"/>
  <c r="Y56"/>
  <c r="W56"/>
  <c r="V56"/>
  <c r="T56"/>
  <c r="R56"/>
  <c r="P56"/>
  <c r="N56"/>
  <c r="L56"/>
  <c r="K56"/>
  <c r="I56"/>
  <c r="G56"/>
  <c r="F56"/>
  <c r="D56"/>
  <c r="B56"/>
  <c r="AE54"/>
  <c r="AC54"/>
  <c r="AA54"/>
  <c r="Y54"/>
  <c r="W54"/>
  <c r="U54"/>
  <c r="S54"/>
  <c r="R54"/>
  <c r="O54"/>
  <c r="M54"/>
  <c r="K54"/>
  <c r="I54"/>
  <c r="G54"/>
  <c r="E54"/>
  <c r="C54"/>
  <c r="B54"/>
  <c r="R53"/>
  <c r="B53"/>
  <c r="AC43"/>
  <c r="AB43"/>
  <c r="AA43"/>
  <c r="Y43"/>
  <c r="W43"/>
  <c r="U43"/>
  <c r="S43"/>
  <c r="AF42"/>
  <c r="AE42"/>
  <c r="AA42"/>
  <c r="W42"/>
  <c r="S42"/>
  <c r="M43"/>
  <c r="L43"/>
  <c r="K43"/>
  <c r="I43"/>
  <c r="G43"/>
  <c r="E43"/>
  <c r="C43"/>
  <c r="P42"/>
  <c r="O42"/>
  <c r="K42"/>
  <c r="G42"/>
  <c r="C42"/>
  <c r="AE22"/>
  <c r="AC22"/>
  <c r="AA22"/>
  <c r="Y22"/>
  <c r="W22"/>
  <c r="U22"/>
  <c r="S22"/>
  <c r="R22"/>
  <c r="O22"/>
  <c r="M22"/>
  <c r="K22"/>
  <c r="I22"/>
  <c r="G22"/>
  <c r="E22"/>
  <c r="C22"/>
  <c r="B22"/>
  <c r="R21"/>
  <c r="B21"/>
  <c r="AC11"/>
  <c r="AB11"/>
  <c r="AA11"/>
  <c r="Y11"/>
  <c r="W11"/>
  <c r="U11"/>
  <c r="S11"/>
  <c r="AF10"/>
  <c r="AE10"/>
  <c r="AA10"/>
  <c r="W10"/>
  <c r="S10"/>
  <c r="M11"/>
  <c r="K10"/>
  <c r="I11"/>
  <c r="G10"/>
  <c r="C10"/>
  <c r="E11"/>
  <c r="C11"/>
  <c r="G11"/>
  <c r="DE4" i="17"/>
  <c r="DA4"/>
  <c r="DH5"/>
  <c r="DG5"/>
  <c r="DF5"/>
  <c r="DE5"/>
  <c r="DD5"/>
  <c r="DC5"/>
  <c r="DB5"/>
  <c r="DA5"/>
  <c r="AJ13" i="27"/>
  <c r="DA210" i="17" l="1"/>
  <c r="DE210"/>
  <c r="AA63" i="27"/>
  <c r="V63"/>
  <c r="R63"/>
  <c r="K63"/>
  <c r="F63"/>
  <c r="B63"/>
  <c r="R42"/>
  <c r="B42"/>
  <c r="Z40"/>
  <c r="R40"/>
  <c r="J40"/>
  <c r="B40"/>
  <c r="Z39"/>
  <c r="R39"/>
  <c r="J39"/>
  <c r="B39"/>
  <c r="Z38"/>
  <c r="R38"/>
  <c r="J38"/>
  <c r="B38"/>
  <c r="Z37"/>
  <c r="U37"/>
  <c r="R37"/>
  <c r="J37"/>
  <c r="E37"/>
  <c r="B37"/>
  <c r="R35"/>
  <c r="B35"/>
  <c r="R34"/>
  <c r="B34"/>
  <c r="R33"/>
  <c r="B33"/>
  <c r="AA31"/>
  <c r="V31"/>
  <c r="R31"/>
  <c r="K31"/>
  <c r="F31"/>
  <c r="B31"/>
  <c r="R29"/>
  <c r="B29"/>
  <c r="Y28"/>
  <c r="R28"/>
  <c r="I28"/>
  <c r="B28"/>
  <c r="Y27"/>
  <c r="R27"/>
  <c r="I27"/>
  <c r="B27"/>
  <c r="Y26"/>
  <c r="R26"/>
  <c r="I26"/>
  <c r="B26"/>
  <c r="AB25"/>
  <c r="W25"/>
  <c r="R25"/>
  <c r="L25"/>
  <c r="G25"/>
  <c r="B25"/>
  <c r="AF24"/>
  <c r="AD24"/>
  <c r="AB24"/>
  <c r="AA24"/>
  <c r="Y24"/>
  <c r="W24"/>
  <c r="V24"/>
  <c r="T24"/>
  <c r="R24"/>
  <c r="P24"/>
  <c r="N24"/>
  <c r="L24"/>
  <c r="K24"/>
  <c r="I24"/>
  <c r="G24"/>
  <c r="F24"/>
  <c r="D24"/>
  <c r="B24"/>
  <c r="L11"/>
  <c r="K11"/>
  <c r="R10"/>
  <c r="P10"/>
  <c r="O10"/>
  <c r="B10"/>
  <c r="Z8"/>
  <c r="R8"/>
  <c r="J8"/>
  <c r="B8"/>
  <c r="Z7"/>
  <c r="R7"/>
  <c r="J7"/>
  <c r="B7"/>
  <c r="Z6"/>
  <c r="R6"/>
  <c r="J6"/>
  <c r="B6"/>
  <c r="Z5"/>
  <c r="U5"/>
  <c r="R5"/>
  <c r="J5"/>
  <c r="E5"/>
  <c r="B5"/>
  <c r="R3"/>
  <c r="B3"/>
  <c r="R2"/>
  <c r="B2"/>
  <c r="R1"/>
  <c r="B1"/>
  <c r="DF7" i="17"/>
  <c r="DE7"/>
  <c r="DG7" s="1"/>
  <c r="DB7"/>
  <c r="DA7"/>
  <c r="DG212"/>
  <c r="DC212"/>
  <c r="DA3"/>
  <c r="DC7" l="1"/>
  <c r="DB212"/>
  <c r="DF212"/>
  <c r="DA212"/>
  <c r="DE212"/>
  <c r="DE213"/>
  <c r="DD212"/>
  <c r="DH212"/>
  <c r="DA213"/>
  <c r="BR4" l="1"/>
  <c r="AZ4"/>
  <c r="AH4"/>
  <c r="P4"/>
  <c r="AW5" i="21"/>
  <c r="AV5"/>
  <c r="AU5"/>
  <c r="AT5"/>
  <c r="AT1"/>
  <c r="AW5" i="10"/>
  <c r="AU5"/>
  <c r="AV5"/>
  <c r="AT5"/>
  <c r="AT1"/>
  <c r="CU7" i="17" l="1"/>
  <c r="CT7"/>
  <c r="CN7"/>
  <c r="CM7"/>
  <c r="CG7"/>
  <c r="CF7"/>
  <c r="BW7"/>
  <c r="BV7"/>
  <c r="BS7"/>
  <c r="BR7"/>
  <c r="BE7"/>
  <c r="BD7"/>
  <c r="BA7"/>
  <c r="AZ7"/>
  <c r="AM7"/>
  <c r="AL7"/>
  <c r="AI7"/>
  <c r="AH7"/>
  <c r="U7"/>
  <c r="T7"/>
  <c r="Q7"/>
  <c r="P7"/>
  <c r="B18" i="26"/>
  <c r="T5"/>
  <c r="B8"/>
  <c r="K339"/>
  <c r="F339"/>
  <c r="B339"/>
  <c r="B315"/>
  <c r="J314"/>
  <c r="B314"/>
  <c r="J313"/>
  <c r="B313"/>
  <c r="J312"/>
  <c r="B312"/>
  <c r="J311"/>
  <c r="E311"/>
  <c r="B311"/>
  <c r="B309"/>
  <c r="B308"/>
  <c r="B307"/>
  <c r="K305"/>
  <c r="F305"/>
  <c r="B305"/>
  <c r="B281"/>
  <c r="J280"/>
  <c r="B280"/>
  <c r="J279"/>
  <c r="B279"/>
  <c r="J278"/>
  <c r="B278"/>
  <c r="J277"/>
  <c r="E277"/>
  <c r="B277"/>
  <c r="B275"/>
  <c r="B274"/>
  <c r="B273"/>
  <c r="K271"/>
  <c r="F271"/>
  <c r="B271"/>
  <c r="B247"/>
  <c r="J246"/>
  <c r="B246"/>
  <c r="J245"/>
  <c r="B245"/>
  <c r="J244"/>
  <c r="B244"/>
  <c r="J243"/>
  <c r="E243"/>
  <c r="B243"/>
  <c r="B241"/>
  <c r="B240"/>
  <c r="B239"/>
  <c r="K237"/>
  <c r="F237"/>
  <c r="B237"/>
  <c r="B213"/>
  <c r="J212"/>
  <c r="B212"/>
  <c r="J211"/>
  <c r="B211"/>
  <c r="J210"/>
  <c r="B210"/>
  <c r="J209"/>
  <c r="E209"/>
  <c r="B209"/>
  <c r="B207"/>
  <c r="B206"/>
  <c r="B205"/>
  <c r="K203"/>
  <c r="F203"/>
  <c r="B203"/>
  <c r="B179"/>
  <c r="J178"/>
  <c r="B178"/>
  <c r="J177"/>
  <c r="B177"/>
  <c r="J176"/>
  <c r="B176"/>
  <c r="J175"/>
  <c r="E175"/>
  <c r="B175"/>
  <c r="B173"/>
  <c r="B172"/>
  <c r="B171"/>
  <c r="K169"/>
  <c r="F169"/>
  <c r="B169"/>
  <c r="B145"/>
  <c r="J144"/>
  <c r="B144"/>
  <c r="J143"/>
  <c r="B143"/>
  <c r="J142"/>
  <c r="B142"/>
  <c r="J141"/>
  <c r="E141"/>
  <c r="B141"/>
  <c r="B139"/>
  <c r="B138"/>
  <c r="B137"/>
  <c r="K135"/>
  <c r="F135"/>
  <c r="B135"/>
  <c r="B111"/>
  <c r="J110"/>
  <c r="B110"/>
  <c r="J109"/>
  <c r="B109"/>
  <c r="J108"/>
  <c r="B108"/>
  <c r="J107"/>
  <c r="E107"/>
  <c r="B107"/>
  <c r="B105"/>
  <c r="B104"/>
  <c r="B103"/>
  <c r="K101"/>
  <c r="F101"/>
  <c r="B101"/>
  <c r="B77"/>
  <c r="J76"/>
  <c r="B76"/>
  <c r="J75"/>
  <c r="B75"/>
  <c r="J74"/>
  <c r="B74"/>
  <c r="J73"/>
  <c r="E73"/>
  <c r="B73"/>
  <c r="B71"/>
  <c r="B70"/>
  <c r="B69"/>
  <c r="K67"/>
  <c r="F67"/>
  <c r="B67"/>
  <c r="B65"/>
  <c r="I64"/>
  <c r="B64"/>
  <c r="I63"/>
  <c r="B63"/>
  <c r="I62"/>
  <c r="B62"/>
  <c r="B45"/>
  <c r="B43"/>
  <c r="J42"/>
  <c r="B42"/>
  <c r="J41"/>
  <c r="B41"/>
  <c r="J40"/>
  <c r="B40"/>
  <c r="J39"/>
  <c r="E39"/>
  <c r="B39"/>
  <c r="B37"/>
  <c r="B36"/>
  <c r="B35"/>
  <c r="B9"/>
  <c r="K33" l="1"/>
  <c r="F33"/>
  <c r="B33"/>
  <c r="B31"/>
  <c r="I30"/>
  <c r="B30"/>
  <c r="I29"/>
  <c r="B29"/>
  <c r="I28"/>
  <c r="B28"/>
  <c r="B20"/>
  <c r="B14"/>
  <c r="B11"/>
  <c r="J8"/>
  <c r="J7"/>
  <c r="B7"/>
  <c r="J6"/>
  <c r="B6"/>
  <c r="J5"/>
  <c r="E5"/>
  <c r="B5"/>
  <c r="B3"/>
  <c r="B2"/>
  <c r="B1"/>
  <c r="AR3" i="10" l="1"/>
  <c r="AP3"/>
  <c r="O4"/>
  <c r="AY4" i="21"/>
  <c r="AX4"/>
  <c r="AX3"/>
  <c r="I4"/>
  <c r="G4"/>
  <c r="F4"/>
  <c r="E4"/>
  <c r="D4"/>
  <c r="C4"/>
  <c r="A4"/>
  <c r="I3"/>
  <c r="A3"/>
  <c r="A2"/>
  <c r="CM209" i="17"/>
  <c r="CF209"/>
  <c r="DX207"/>
  <c r="B207" s="1"/>
  <c r="DX206"/>
  <c r="B206" s="1"/>
  <c r="DX205"/>
  <c r="B205" s="1"/>
  <c r="DX204"/>
  <c r="B204" s="1"/>
  <c r="DX203"/>
  <c r="B203" s="1"/>
  <c r="DX202"/>
  <c r="B202" s="1"/>
  <c r="DX201"/>
  <c r="B201" s="1"/>
  <c r="DX200"/>
  <c r="B200" s="1"/>
  <c r="DX199"/>
  <c r="B199" s="1"/>
  <c r="DX198"/>
  <c r="B198" s="1"/>
  <c r="DX197"/>
  <c r="B197" s="1"/>
  <c r="DX196"/>
  <c r="B196" s="1"/>
  <c r="DX195"/>
  <c r="B195" s="1"/>
  <c r="DX194"/>
  <c r="B194" s="1"/>
  <c r="DX193"/>
  <c r="B193" s="1"/>
  <c r="DX192"/>
  <c r="B192" s="1"/>
  <c r="DX191"/>
  <c r="B191" s="1"/>
  <c r="DX190"/>
  <c r="B190" s="1"/>
  <c r="DX189"/>
  <c r="B189" s="1"/>
  <c r="DX188"/>
  <c r="B188" s="1"/>
  <c r="DX187"/>
  <c r="B187" s="1"/>
  <c r="DX186"/>
  <c r="B186" s="1"/>
  <c r="DX185"/>
  <c r="B185" s="1"/>
  <c r="DX184"/>
  <c r="B184" s="1"/>
  <c r="DX183"/>
  <c r="B183" s="1"/>
  <c r="DX182"/>
  <c r="B182" s="1"/>
  <c r="DX181"/>
  <c r="B181" s="1"/>
  <c r="DX180"/>
  <c r="B180" s="1"/>
  <c r="DX179"/>
  <c r="B179" s="1"/>
  <c r="DX178"/>
  <c r="B178" s="1"/>
  <c r="DX177"/>
  <c r="B177" s="1"/>
  <c r="DX176"/>
  <c r="B176" s="1"/>
  <c r="DX175"/>
  <c r="B175" s="1"/>
  <c r="DX174"/>
  <c r="B174" s="1"/>
  <c r="DX173"/>
  <c r="B173" s="1"/>
  <c r="DX172"/>
  <c r="B172" s="1"/>
  <c r="DX171"/>
  <c r="B171" s="1"/>
  <c r="DX170"/>
  <c r="B170" s="1"/>
  <c r="DX169"/>
  <c r="B169" s="1"/>
  <c r="DX168"/>
  <c r="B168" s="1"/>
  <c r="DX167"/>
  <c r="B167" s="1"/>
  <c r="DX166"/>
  <c r="B166" s="1"/>
  <c r="DX165"/>
  <c r="B165" s="1"/>
  <c r="DX164"/>
  <c r="B164" s="1"/>
  <c r="DX163"/>
  <c r="B163" s="1"/>
  <c r="DX162"/>
  <c r="B162" s="1"/>
  <c r="DX161"/>
  <c r="B161" s="1"/>
  <c r="DX160"/>
  <c r="B160" s="1"/>
  <c r="DX159"/>
  <c r="B159" s="1"/>
  <c r="DX158"/>
  <c r="B158" s="1"/>
  <c r="DX157"/>
  <c r="B157" s="1"/>
  <c r="DX156"/>
  <c r="B156" s="1"/>
  <c r="DX155"/>
  <c r="B155" s="1"/>
  <c r="DX154"/>
  <c r="B154" s="1"/>
  <c r="DX153"/>
  <c r="B153" s="1"/>
  <c r="DX152"/>
  <c r="B152" s="1"/>
  <c r="DX151"/>
  <c r="B151" s="1"/>
  <c r="DX150"/>
  <c r="B150" s="1"/>
  <c r="DX149"/>
  <c r="B149" s="1"/>
  <c r="DX148"/>
  <c r="B148" s="1"/>
  <c r="DX147"/>
  <c r="B147" s="1"/>
  <c r="DX146"/>
  <c r="B146" s="1"/>
  <c r="DX145"/>
  <c r="B145" s="1"/>
  <c r="DX144"/>
  <c r="B144" s="1"/>
  <c r="DX143"/>
  <c r="B143" s="1"/>
  <c r="DX142"/>
  <c r="B142" s="1"/>
  <c r="DX141"/>
  <c r="B141" s="1"/>
  <c r="DX140"/>
  <c r="B140" s="1"/>
  <c r="DX139"/>
  <c r="B139" s="1"/>
  <c r="DX138"/>
  <c r="B138" s="1"/>
  <c r="DX137"/>
  <c r="B137" s="1"/>
  <c r="DX136"/>
  <c r="B136" s="1"/>
  <c r="DX135"/>
  <c r="B135" s="1"/>
  <c r="DX134"/>
  <c r="B134" s="1"/>
  <c r="DX133"/>
  <c r="B133" s="1"/>
  <c r="DX132"/>
  <c r="B132" s="1"/>
  <c r="DX131"/>
  <c r="B131" s="1"/>
  <c r="DX130"/>
  <c r="B130" s="1"/>
  <c r="DX129"/>
  <c r="B129" s="1"/>
  <c r="DX128"/>
  <c r="B128" s="1"/>
  <c r="DX127"/>
  <c r="B127" s="1"/>
  <c r="DX126"/>
  <c r="B126" s="1"/>
  <c r="DX125"/>
  <c r="B125" s="1"/>
  <c r="DX124"/>
  <c r="B124" s="1"/>
  <c r="DX123"/>
  <c r="B123" s="1"/>
  <c r="DX122"/>
  <c r="B122" s="1"/>
  <c r="DX121"/>
  <c r="B121" s="1"/>
  <c r="DX120"/>
  <c r="B120" s="1"/>
  <c r="DX119"/>
  <c r="B119" s="1"/>
  <c r="DX118"/>
  <c r="B118" s="1"/>
  <c r="DX117"/>
  <c r="B117" s="1"/>
  <c r="DX116"/>
  <c r="B116" s="1"/>
  <c r="DX115"/>
  <c r="B115" s="1"/>
  <c r="DX114"/>
  <c r="B114" s="1"/>
  <c r="DX113"/>
  <c r="B113" s="1"/>
  <c r="DX112"/>
  <c r="B112" s="1"/>
  <c r="DX111"/>
  <c r="B111" s="1"/>
  <c r="DX110"/>
  <c r="B110" s="1"/>
  <c r="DX109"/>
  <c r="B109" s="1"/>
  <c r="DX108"/>
  <c r="B108" s="1"/>
  <c r="DX107"/>
  <c r="B107" s="1"/>
  <c r="DX106"/>
  <c r="B106" s="1"/>
  <c r="DX105"/>
  <c r="B105" s="1"/>
  <c r="DX104"/>
  <c r="B104" s="1"/>
  <c r="DX103"/>
  <c r="B103" s="1"/>
  <c r="DX102"/>
  <c r="B102" s="1"/>
  <c r="DX101"/>
  <c r="B101" s="1"/>
  <c r="DX100"/>
  <c r="B100" s="1"/>
  <c r="DX99"/>
  <c r="B99" s="1"/>
  <c r="DX98"/>
  <c r="B98" s="1"/>
  <c r="DX97"/>
  <c r="B97" s="1"/>
  <c r="DX96"/>
  <c r="B96" s="1"/>
  <c r="DX95"/>
  <c r="B95" s="1"/>
  <c r="DX94"/>
  <c r="B94" s="1"/>
  <c r="DX93"/>
  <c r="B93" s="1"/>
  <c r="DX92"/>
  <c r="B92" s="1"/>
  <c r="DX91"/>
  <c r="B91" s="1"/>
  <c r="DX90"/>
  <c r="B90" s="1"/>
  <c r="DX89"/>
  <c r="B89" s="1"/>
  <c r="DX88"/>
  <c r="B88" s="1"/>
  <c r="DX87"/>
  <c r="B87" s="1"/>
  <c r="DX86"/>
  <c r="B86" s="1"/>
  <c r="DX85"/>
  <c r="B85" s="1"/>
  <c r="DX84"/>
  <c r="B84" s="1"/>
  <c r="DX83"/>
  <c r="B83" s="1"/>
  <c r="DX82"/>
  <c r="B82" s="1"/>
  <c r="DX81"/>
  <c r="B81" s="1"/>
  <c r="DX80"/>
  <c r="B80" s="1"/>
  <c r="DX79"/>
  <c r="B79" s="1"/>
  <c r="DX78"/>
  <c r="B78" s="1"/>
  <c r="DX77"/>
  <c r="B77" s="1"/>
  <c r="DX76"/>
  <c r="B76" s="1"/>
  <c r="DX75"/>
  <c r="B75" s="1"/>
  <c r="DX74"/>
  <c r="B74" s="1"/>
  <c r="DX73"/>
  <c r="B73" s="1"/>
  <c r="DX72"/>
  <c r="B72" s="1"/>
  <c r="DX71"/>
  <c r="B71" s="1"/>
  <c r="DX70"/>
  <c r="B70" s="1"/>
  <c r="DX69"/>
  <c r="B69" s="1"/>
  <c r="DX68"/>
  <c r="B68" s="1"/>
  <c r="DX67"/>
  <c r="B67" s="1"/>
  <c r="DX66"/>
  <c r="B66" s="1"/>
  <c r="DX65"/>
  <c r="B65" s="1"/>
  <c r="DX64"/>
  <c r="B64" s="1"/>
  <c r="DX63"/>
  <c r="B63" s="1"/>
  <c r="DX62"/>
  <c r="B62" s="1"/>
  <c r="DX61"/>
  <c r="B61" s="1"/>
  <c r="DX60"/>
  <c r="B60" s="1"/>
  <c r="DX59"/>
  <c r="B59" s="1"/>
  <c r="DX58"/>
  <c r="B58" s="1"/>
  <c r="DX57"/>
  <c r="B57" s="1"/>
  <c r="DX56"/>
  <c r="B56" s="1"/>
  <c r="DX55"/>
  <c r="B55" s="1"/>
  <c r="DX54"/>
  <c r="B54" s="1"/>
  <c r="DX53"/>
  <c r="B53" s="1"/>
  <c r="DX52"/>
  <c r="B52" s="1"/>
  <c r="DX51"/>
  <c r="B51" s="1"/>
  <c r="DX50"/>
  <c r="B50" s="1"/>
  <c r="DX49"/>
  <c r="B49" s="1"/>
  <c r="DX48"/>
  <c r="B48" s="1"/>
  <c r="DX47"/>
  <c r="B47" s="1"/>
  <c r="DX46"/>
  <c r="B46" s="1"/>
  <c r="DX45"/>
  <c r="B45" s="1"/>
  <c r="DX44"/>
  <c r="B44" s="1"/>
  <c r="DX43"/>
  <c r="B43" s="1"/>
  <c r="DX42"/>
  <c r="B42" s="1"/>
  <c r="DX41"/>
  <c r="B41" s="1"/>
  <c r="DX40"/>
  <c r="B40" s="1"/>
  <c r="DX39"/>
  <c r="B39" s="1"/>
  <c r="DX38"/>
  <c r="B38" s="1"/>
  <c r="DX37"/>
  <c r="B37" s="1"/>
  <c r="DX36"/>
  <c r="B36" s="1"/>
  <c r="DX35"/>
  <c r="B35" s="1"/>
  <c r="DX34"/>
  <c r="B34" s="1"/>
  <c r="DX33"/>
  <c r="B33" s="1"/>
  <c r="DX32"/>
  <c r="B32" s="1"/>
  <c r="DX31"/>
  <c r="B31" s="1"/>
  <c r="DX30"/>
  <c r="B30" s="1"/>
  <c r="DX29"/>
  <c r="B29" s="1"/>
  <c r="DX28"/>
  <c r="B28" s="1"/>
  <c r="DX27"/>
  <c r="B27" s="1"/>
  <c r="DX26"/>
  <c r="B26" s="1"/>
  <c r="DX25"/>
  <c r="B25" s="1"/>
  <c r="DX24"/>
  <c r="B24" s="1"/>
  <c r="DX23"/>
  <c r="B23" s="1"/>
  <c r="DX22"/>
  <c r="B22" s="1"/>
  <c r="DX21"/>
  <c r="B21" s="1"/>
  <c r="DX20"/>
  <c r="B20" s="1"/>
  <c r="DX19"/>
  <c r="B19" s="1"/>
  <c r="DX18"/>
  <c r="B18" s="1"/>
  <c r="DX17"/>
  <c r="B17" s="1"/>
  <c r="DX16"/>
  <c r="B16" s="1"/>
  <c r="DX15"/>
  <c r="B15" s="1"/>
  <c r="DX14"/>
  <c r="B14" s="1"/>
  <c r="DX13"/>
  <c r="B13" s="1"/>
  <c r="DX12"/>
  <c r="B12" s="1"/>
  <c r="DX11"/>
  <c r="B11" s="1"/>
  <c r="DX10"/>
  <c r="B10" s="1"/>
  <c r="DX9"/>
  <c r="B9" s="1"/>
  <c r="DX8"/>
  <c r="B8" s="1"/>
  <c r="DN7"/>
  <c r="G18" i="22"/>
  <c r="G10"/>
  <c r="DA10" i="17" l="1"/>
  <c r="DF10"/>
  <c r="DE10"/>
  <c r="DB10"/>
  <c r="DA14"/>
  <c r="DF14"/>
  <c r="DE14"/>
  <c r="DB14"/>
  <c r="DA18"/>
  <c r="DF18"/>
  <c r="DE18"/>
  <c r="DB18"/>
  <c r="DA22"/>
  <c r="DF22"/>
  <c r="DE22"/>
  <c r="DB22"/>
  <c r="DA26"/>
  <c r="DF26"/>
  <c r="DE26"/>
  <c r="DB26"/>
  <c r="DA30"/>
  <c r="DF30"/>
  <c r="DE30"/>
  <c r="DB30"/>
  <c r="DA34"/>
  <c r="DF34"/>
  <c r="DE34"/>
  <c r="DB34"/>
  <c r="AQ38"/>
  <c r="CA38"/>
  <c r="BI38"/>
  <c r="Y38"/>
  <c r="DA38"/>
  <c r="DF38"/>
  <c r="DE38"/>
  <c r="DB38"/>
  <c r="AQ42"/>
  <c r="CA42"/>
  <c r="BI42"/>
  <c r="Y42"/>
  <c r="DA42"/>
  <c r="DF42"/>
  <c r="DE42"/>
  <c r="DB42"/>
  <c r="AQ46"/>
  <c r="CA46"/>
  <c r="BI46"/>
  <c r="Y46"/>
  <c r="DA46"/>
  <c r="DF46"/>
  <c r="DE46"/>
  <c r="DB46"/>
  <c r="AQ50"/>
  <c r="CA50"/>
  <c r="BI50"/>
  <c r="Y50"/>
  <c r="DA50"/>
  <c r="DF50"/>
  <c r="DE50"/>
  <c r="DB50"/>
  <c r="AQ54"/>
  <c r="CA54"/>
  <c r="BI54"/>
  <c r="Y54"/>
  <c r="DA54"/>
  <c r="DF54"/>
  <c r="DE54"/>
  <c r="DB54"/>
  <c r="AQ58"/>
  <c r="CA58"/>
  <c r="BI58"/>
  <c r="Y58"/>
  <c r="DA58"/>
  <c r="DF58"/>
  <c r="DE58"/>
  <c r="DB58"/>
  <c r="AQ62"/>
  <c r="CA62"/>
  <c r="BI62"/>
  <c r="Y62"/>
  <c r="DA62"/>
  <c r="DF62"/>
  <c r="DE62"/>
  <c r="DB62"/>
  <c r="AQ66"/>
  <c r="CA66"/>
  <c r="BI66"/>
  <c r="Y66"/>
  <c r="DA66"/>
  <c r="DF66"/>
  <c r="DE66"/>
  <c r="DB66"/>
  <c r="AQ70"/>
  <c r="CA70"/>
  <c r="BI70"/>
  <c r="Y70"/>
  <c r="DA70"/>
  <c r="DF70"/>
  <c r="DE70"/>
  <c r="DB70"/>
  <c r="AQ74"/>
  <c r="CA74"/>
  <c r="BI74"/>
  <c r="Y74"/>
  <c r="DA74"/>
  <c r="DF74"/>
  <c r="DE74"/>
  <c r="DB74"/>
  <c r="AQ78"/>
  <c r="CA78"/>
  <c r="BI78"/>
  <c r="Y78"/>
  <c r="DA78"/>
  <c r="DF78"/>
  <c r="DE78"/>
  <c r="DB78"/>
  <c r="AQ82"/>
  <c r="CA82"/>
  <c r="BI82"/>
  <c r="Y82"/>
  <c r="DA82"/>
  <c r="DF82"/>
  <c r="DE82"/>
  <c r="DB82"/>
  <c r="AQ86"/>
  <c r="CA86"/>
  <c r="BI86"/>
  <c r="Y86"/>
  <c r="DA86"/>
  <c r="DF86"/>
  <c r="DE86"/>
  <c r="DB86"/>
  <c r="AQ90"/>
  <c r="CA90"/>
  <c r="BI90"/>
  <c r="Y90"/>
  <c r="DA90"/>
  <c r="DF90"/>
  <c r="DE90"/>
  <c r="DB90"/>
  <c r="AQ94"/>
  <c r="CA94"/>
  <c r="BI94"/>
  <c r="Y94"/>
  <c r="DA94"/>
  <c r="DF94"/>
  <c r="DE94"/>
  <c r="DB94"/>
  <c r="AQ98"/>
  <c r="CA98"/>
  <c r="BI98"/>
  <c r="Y98"/>
  <c r="DF98"/>
  <c r="DE98"/>
  <c r="DB98"/>
  <c r="DA98"/>
  <c r="AQ102"/>
  <c r="CA102"/>
  <c r="BI102"/>
  <c r="Y102"/>
  <c r="DF102"/>
  <c r="DE102"/>
  <c r="DB102"/>
  <c r="DA102"/>
  <c r="AQ106"/>
  <c r="CA106"/>
  <c r="BI106"/>
  <c r="Y106"/>
  <c r="DF106"/>
  <c r="DE106"/>
  <c r="DB106"/>
  <c r="DA106"/>
  <c r="AQ110"/>
  <c r="CA110"/>
  <c r="BI110"/>
  <c r="Y110"/>
  <c r="DF110"/>
  <c r="DE110"/>
  <c r="DB110"/>
  <c r="DA110"/>
  <c r="AQ114"/>
  <c r="CA114"/>
  <c r="BI114"/>
  <c r="Y114"/>
  <c r="DF114"/>
  <c r="DE114"/>
  <c r="DB114"/>
  <c r="DA114"/>
  <c r="AQ118"/>
  <c r="CA118"/>
  <c r="BI118"/>
  <c r="Y118"/>
  <c r="DF118"/>
  <c r="DE118"/>
  <c r="DB118"/>
  <c r="DA118"/>
  <c r="AQ122"/>
  <c r="CA122"/>
  <c r="BI122"/>
  <c r="Y122"/>
  <c r="DF122"/>
  <c r="DE122"/>
  <c r="DB122"/>
  <c r="DA122"/>
  <c r="AQ126"/>
  <c r="CA126"/>
  <c r="BI126"/>
  <c r="Y126"/>
  <c r="DF126"/>
  <c r="DE126"/>
  <c r="DB126"/>
  <c r="DA126"/>
  <c r="AQ130"/>
  <c r="CA130"/>
  <c r="BI130"/>
  <c r="Y130"/>
  <c r="DF130"/>
  <c r="DE130"/>
  <c r="DB130"/>
  <c r="DA130"/>
  <c r="AQ134"/>
  <c r="CA134"/>
  <c r="BI134"/>
  <c r="Y134"/>
  <c r="DF134"/>
  <c r="DE134"/>
  <c r="DB134"/>
  <c r="DA134"/>
  <c r="AQ138"/>
  <c r="CA138"/>
  <c r="BI138"/>
  <c r="Y138"/>
  <c r="DF138"/>
  <c r="DE138"/>
  <c r="DB138"/>
  <c r="DA138"/>
  <c r="AQ142"/>
  <c r="CA142"/>
  <c r="BI142"/>
  <c r="Y142"/>
  <c r="DF142"/>
  <c r="DE142"/>
  <c r="DB142"/>
  <c r="DA142"/>
  <c r="AQ146"/>
  <c r="CA146"/>
  <c r="BI146"/>
  <c r="Y146"/>
  <c r="DF146"/>
  <c r="DE146"/>
  <c r="DB146"/>
  <c r="DA146"/>
  <c r="AQ150"/>
  <c r="CA150"/>
  <c r="BI150"/>
  <c r="Y150"/>
  <c r="DF150"/>
  <c r="DE150"/>
  <c r="DB150"/>
  <c r="DA150"/>
  <c r="AQ154"/>
  <c r="CA154"/>
  <c r="BI154"/>
  <c r="Y154"/>
  <c r="DF154"/>
  <c r="DE154"/>
  <c r="DB154"/>
  <c r="DA154"/>
  <c r="AQ158"/>
  <c r="CA158"/>
  <c r="BI158"/>
  <c r="Y158"/>
  <c r="DF158"/>
  <c r="DE158"/>
  <c r="DB158"/>
  <c r="DA158"/>
  <c r="AQ162"/>
  <c r="CA162"/>
  <c r="BI162"/>
  <c r="Y162"/>
  <c r="DF162"/>
  <c r="DE162"/>
  <c r="DB162"/>
  <c r="DA162"/>
  <c r="AQ166"/>
  <c r="CA166"/>
  <c r="BI166"/>
  <c r="Y166"/>
  <c r="DF166"/>
  <c r="DE166"/>
  <c r="DB166"/>
  <c r="DA166"/>
  <c r="AQ170"/>
  <c r="CA170"/>
  <c r="BI170"/>
  <c r="Y170"/>
  <c r="DF170"/>
  <c r="DE170"/>
  <c r="DB170"/>
  <c r="DA170"/>
  <c r="AQ174"/>
  <c r="CA174"/>
  <c r="BI174"/>
  <c r="Y174"/>
  <c r="DF174"/>
  <c r="DE174"/>
  <c r="DB174"/>
  <c r="DA174"/>
  <c r="AQ178"/>
  <c r="CA178"/>
  <c r="BI178"/>
  <c r="Y178"/>
  <c r="DF178"/>
  <c r="DE178"/>
  <c r="DB178"/>
  <c r="DA178"/>
  <c r="AQ182"/>
  <c r="CA182"/>
  <c r="BI182"/>
  <c r="Y182"/>
  <c r="DF182"/>
  <c r="DE182"/>
  <c r="DB182"/>
  <c r="DA182"/>
  <c r="AQ186"/>
  <c r="CA186"/>
  <c r="BI186"/>
  <c r="Y186"/>
  <c r="DF186"/>
  <c r="DE186"/>
  <c r="DG186" s="1"/>
  <c r="DH186" s="1"/>
  <c r="DB186"/>
  <c r="DA186"/>
  <c r="AQ190"/>
  <c r="CA190"/>
  <c r="BI190"/>
  <c r="Y190"/>
  <c r="DF190"/>
  <c r="DE190"/>
  <c r="DB190"/>
  <c r="DA190"/>
  <c r="AQ194"/>
  <c r="CA194"/>
  <c r="BI194"/>
  <c r="Y194"/>
  <c r="DF194"/>
  <c r="DE194"/>
  <c r="DG194" s="1"/>
  <c r="DH194" s="1"/>
  <c r="DB194"/>
  <c r="DA194"/>
  <c r="AQ198"/>
  <c r="CA198"/>
  <c r="BI198"/>
  <c r="Y198"/>
  <c r="DF198"/>
  <c r="DE198"/>
  <c r="DB198"/>
  <c r="DA198"/>
  <c r="AQ202"/>
  <c r="CA202"/>
  <c r="BI202"/>
  <c r="Y202"/>
  <c r="DF202"/>
  <c r="DE202"/>
  <c r="DB202"/>
  <c r="DA202"/>
  <c r="AQ206"/>
  <c r="CA206"/>
  <c r="BI206"/>
  <c r="Y206"/>
  <c r="DF206"/>
  <c r="DE206"/>
  <c r="DB206"/>
  <c r="DA206"/>
  <c r="DE9"/>
  <c r="DB9"/>
  <c r="DA9"/>
  <c r="DF9"/>
  <c r="DE13"/>
  <c r="DB13"/>
  <c r="DA13"/>
  <c r="DF13"/>
  <c r="DE17"/>
  <c r="DB17"/>
  <c r="DA17"/>
  <c r="DF17"/>
  <c r="DE21"/>
  <c r="DB21"/>
  <c r="DA21"/>
  <c r="DF21"/>
  <c r="DE25"/>
  <c r="DB25"/>
  <c r="DA25"/>
  <c r="DF25"/>
  <c r="DE29"/>
  <c r="DB29"/>
  <c r="DA29"/>
  <c r="DF29"/>
  <c r="DE33"/>
  <c r="DB33"/>
  <c r="DA33"/>
  <c r="DF33"/>
  <c r="DE37"/>
  <c r="DB37"/>
  <c r="DA37"/>
  <c r="DF37"/>
  <c r="AQ41"/>
  <c r="CA41"/>
  <c r="DE41"/>
  <c r="BI41"/>
  <c r="Y41"/>
  <c r="DB41"/>
  <c r="DA41"/>
  <c r="DF41"/>
  <c r="AQ45"/>
  <c r="CA45"/>
  <c r="DE45"/>
  <c r="BI45"/>
  <c r="Y45"/>
  <c r="DB45"/>
  <c r="DA45"/>
  <c r="DF45"/>
  <c r="AQ49"/>
  <c r="CA49"/>
  <c r="DE49"/>
  <c r="BI49"/>
  <c r="Y49"/>
  <c r="DB49"/>
  <c r="DA49"/>
  <c r="DF49"/>
  <c r="AQ53"/>
  <c r="CA53"/>
  <c r="DE53"/>
  <c r="BI53"/>
  <c r="Y53"/>
  <c r="DB53"/>
  <c r="DA53"/>
  <c r="DF53"/>
  <c r="AQ57"/>
  <c r="CA57"/>
  <c r="DE57"/>
  <c r="BI57"/>
  <c r="Y57"/>
  <c r="DB57"/>
  <c r="DA57"/>
  <c r="DF57"/>
  <c r="AQ61"/>
  <c r="CA61"/>
  <c r="DE61"/>
  <c r="BI61"/>
  <c r="Y61"/>
  <c r="DB61"/>
  <c r="DA61"/>
  <c r="DF61"/>
  <c r="AQ65"/>
  <c r="CA65"/>
  <c r="DE65"/>
  <c r="BI65"/>
  <c r="Y65"/>
  <c r="DB65"/>
  <c r="DA65"/>
  <c r="DF65"/>
  <c r="AQ69"/>
  <c r="CA69"/>
  <c r="DE69"/>
  <c r="BI69"/>
  <c r="Y69"/>
  <c r="DB69"/>
  <c r="DA69"/>
  <c r="DF69"/>
  <c r="AQ73"/>
  <c r="CA73"/>
  <c r="DE73"/>
  <c r="BI73"/>
  <c r="Y73"/>
  <c r="DB73"/>
  <c r="DA73"/>
  <c r="DF73"/>
  <c r="AQ77"/>
  <c r="CA77"/>
  <c r="DE77"/>
  <c r="BI77"/>
  <c r="Y77"/>
  <c r="DB77"/>
  <c r="DA77"/>
  <c r="DF77"/>
  <c r="AQ81"/>
  <c r="CA81"/>
  <c r="DE81"/>
  <c r="BI81"/>
  <c r="Y81"/>
  <c r="DB81"/>
  <c r="DA81"/>
  <c r="DF81"/>
  <c r="AQ85"/>
  <c r="CA85"/>
  <c r="DE85"/>
  <c r="BI85"/>
  <c r="Y85"/>
  <c r="DB85"/>
  <c r="DA85"/>
  <c r="DF85"/>
  <c r="AQ89"/>
  <c r="CA89"/>
  <c r="DE89"/>
  <c r="BI89"/>
  <c r="Y89"/>
  <c r="DB89"/>
  <c r="DA89"/>
  <c r="DF89"/>
  <c r="AQ93"/>
  <c r="CA93"/>
  <c r="DE93"/>
  <c r="BI93"/>
  <c r="Y93"/>
  <c r="DB93"/>
  <c r="DA93"/>
  <c r="DF93"/>
  <c r="AQ97"/>
  <c r="CA97"/>
  <c r="DE97"/>
  <c r="BI97"/>
  <c r="Y97"/>
  <c r="DF97"/>
  <c r="DA97"/>
  <c r="DB97"/>
  <c r="AQ101"/>
  <c r="CA101"/>
  <c r="DE101"/>
  <c r="BI101"/>
  <c r="Y101"/>
  <c r="DF101"/>
  <c r="DA101"/>
  <c r="DB101"/>
  <c r="AQ105"/>
  <c r="CA105"/>
  <c r="DE105"/>
  <c r="BI105"/>
  <c r="Y105"/>
  <c r="DF105"/>
  <c r="DA105"/>
  <c r="DB105"/>
  <c r="AQ109"/>
  <c r="CA109"/>
  <c r="DE109"/>
  <c r="BI109"/>
  <c r="Y109"/>
  <c r="DF109"/>
  <c r="DA109"/>
  <c r="DB109"/>
  <c r="AQ113"/>
  <c r="CA113"/>
  <c r="DE113"/>
  <c r="BI113"/>
  <c r="Y113"/>
  <c r="DF113"/>
  <c r="DA113"/>
  <c r="DB113"/>
  <c r="AQ117"/>
  <c r="CA117"/>
  <c r="DE117"/>
  <c r="BI117"/>
  <c r="Y117"/>
  <c r="DF117"/>
  <c r="DA117"/>
  <c r="DB117"/>
  <c r="AQ121"/>
  <c r="CA121"/>
  <c r="DE121"/>
  <c r="BI121"/>
  <c r="Y121"/>
  <c r="DF121"/>
  <c r="DA121"/>
  <c r="DB121"/>
  <c r="AQ125"/>
  <c r="CA125"/>
  <c r="DE125"/>
  <c r="BI125"/>
  <c r="Y125"/>
  <c r="DF125"/>
  <c r="DA125"/>
  <c r="DB125"/>
  <c r="AQ129"/>
  <c r="CA129"/>
  <c r="DE129"/>
  <c r="BI129"/>
  <c r="Y129"/>
  <c r="DF129"/>
  <c r="DA129"/>
  <c r="DB129"/>
  <c r="AQ133"/>
  <c r="CA133"/>
  <c r="DE133"/>
  <c r="BI133"/>
  <c r="Y133"/>
  <c r="DF133"/>
  <c r="DA133"/>
  <c r="DB133"/>
  <c r="AQ137"/>
  <c r="CA137"/>
  <c r="DE137"/>
  <c r="BI137"/>
  <c r="Y137"/>
  <c r="DF137"/>
  <c r="DA137"/>
  <c r="DB137"/>
  <c r="AQ141"/>
  <c r="CA141"/>
  <c r="DE141"/>
  <c r="BI141"/>
  <c r="Y141"/>
  <c r="DF141"/>
  <c r="DA141"/>
  <c r="DB141"/>
  <c r="AQ145"/>
  <c r="CA145"/>
  <c r="DE145"/>
  <c r="BI145"/>
  <c r="Y145"/>
  <c r="DF145"/>
  <c r="DA145"/>
  <c r="DB145"/>
  <c r="AQ149"/>
  <c r="CA149"/>
  <c r="DE149"/>
  <c r="BI149"/>
  <c r="Y149"/>
  <c r="DF149"/>
  <c r="DA149"/>
  <c r="DB149"/>
  <c r="AQ153"/>
  <c r="CA153"/>
  <c r="DE153"/>
  <c r="BI153"/>
  <c r="Y153"/>
  <c r="DF153"/>
  <c r="DA153"/>
  <c r="DB153"/>
  <c r="AQ157"/>
  <c r="CA157"/>
  <c r="DE157"/>
  <c r="BI157"/>
  <c r="Y157"/>
  <c r="DF157"/>
  <c r="DA157"/>
  <c r="DB157"/>
  <c r="AQ161"/>
  <c r="CA161"/>
  <c r="DE161"/>
  <c r="BI161"/>
  <c r="Y161"/>
  <c r="DF161"/>
  <c r="DA161"/>
  <c r="DB161"/>
  <c r="AQ165"/>
  <c r="CA165"/>
  <c r="DE165"/>
  <c r="BI165"/>
  <c r="Y165"/>
  <c r="DF165"/>
  <c r="DA165"/>
  <c r="DB165"/>
  <c r="AQ169"/>
  <c r="CA169"/>
  <c r="DE169"/>
  <c r="BI169"/>
  <c r="Y169"/>
  <c r="DF169"/>
  <c r="DA169"/>
  <c r="DB169"/>
  <c r="AQ173"/>
  <c r="CA173"/>
  <c r="DE173"/>
  <c r="BI173"/>
  <c r="Y173"/>
  <c r="DF173"/>
  <c r="DA173"/>
  <c r="DB173"/>
  <c r="AQ177"/>
  <c r="CA177"/>
  <c r="DE177"/>
  <c r="BI177"/>
  <c r="Y177"/>
  <c r="DF177"/>
  <c r="DA177"/>
  <c r="DB177"/>
  <c r="AQ181"/>
  <c r="CA181"/>
  <c r="DE181"/>
  <c r="BI181"/>
  <c r="Y181"/>
  <c r="DF181"/>
  <c r="DA181"/>
  <c r="DB181"/>
  <c r="AQ185"/>
  <c r="CA185"/>
  <c r="DE185"/>
  <c r="BI185"/>
  <c r="Y185"/>
  <c r="DF185"/>
  <c r="DA185"/>
  <c r="DB185"/>
  <c r="AQ189"/>
  <c r="CA189"/>
  <c r="DE189"/>
  <c r="BI189"/>
  <c r="Y189"/>
  <c r="DF189"/>
  <c r="DA189"/>
  <c r="DB189"/>
  <c r="AQ193"/>
  <c r="CA193"/>
  <c r="DE193"/>
  <c r="BI193"/>
  <c r="Y193"/>
  <c r="DF193"/>
  <c r="DA193"/>
  <c r="DB193"/>
  <c r="AQ197"/>
  <c r="CA197"/>
  <c r="DE197"/>
  <c r="BI197"/>
  <c r="Y197"/>
  <c r="DF197"/>
  <c r="DA197"/>
  <c r="DB197"/>
  <c r="AQ201"/>
  <c r="CA201"/>
  <c r="DE201"/>
  <c r="BI201"/>
  <c r="Y201"/>
  <c r="DF201"/>
  <c r="DA201"/>
  <c r="DB201"/>
  <c r="AQ205"/>
  <c r="CA205"/>
  <c r="DE205"/>
  <c r="BI205"/>
  <c r="Y205"/>
  <c r="DF205"/>
  <c r="DA205"/>
  <c r="DB205"/>
  <c r="DF8"/>
  <c r="AN5" i="27"/>
  <c r="N8" s="1"/>
  <c r="DB8" i="17"/>
  <c r="AN7" i="27"/>
  <c r="DE8" i="17"/>
  <c r="DG8" s="1"/>
  <c r="DH8" s="1"/>
  <c r="DA8"/>
  <c r="DA12"/>
  <c r="DF12"/>
  <c r="DE12"/>
  <c r="DB12"/>
  <c r="DA16"/>
  <c r="DF16"/>
  <c r="DE16"/>
  <c r="DB16"/>
  <c r="DA20"/>
  <c r="DF20"/>
  <c r="DE20"/>
  <c r="DB20"/>
  <c r="DA24"/>
  <c r="DF24"/>
  <c r="DE24"/>
  <c r="DB24"/>
  <c r="DA28"/>
  <c r="DF28"/>
  <c r="DE28"/>
  <c r="DB28"/>
  <c r="DA32"/>
  <c r="DF32"/>
  <c r="DE32"/>
  <c r="DB32"/>
  <c r="DA36"/>
  <c r="DF36"/>
  <c r="DE36"/>
  <c r="DB36"/>
  <c r="CA40"/>
  <c r="AQ40"/>
  <c r="DA40"/>
  <c r="DF40"/>
  <c r="BI40"/>
  <c r="Y40"/>
  <c r="DE40"/>
  <c r="DB40"/>
  <c r="CA44"/>
  <c r="AQ44"/>
  <c r="DA44"/>
  <c r="DF44"/>
  <c r="BI44"/>
  <c r="Y44"/>
  <c r="DE44"/>
  <c r="DB44"/>
  <c r="CA48"/>
  <c r="AQ48"/>
  <c r="DA48"/>
  <c r="DF48"/>
  <c r="BI48"/>
  <c r="Y48"/>
  <c r="DE48"/>
  <c r="DB48"/>
  <c r="CA52"/>
  <c r="AQ52"/>
  <c r="DA52"/>
  <c r="DF52"/>
  <c r="BI52"/>
  <c r="Y52"/>
  <c r="DE52"/>
  <c r="DB52"/>
  <c r="CA56"/>
  <c r="AQ56"/>
  <c r="DA56"/>
  <c r="DF56"/>
  <c r="BI56"/>
  <c r="Y56"/>
  <c r="DE56"/>
  <c r="DB56"/>
  <c r="CA60"/>
  <c r="AQ60"/>
  <c r="DA60"/>
  <c r="DF60"/>
  <c r="BI60"/>
  <c r="Y60"/>
  <c r="DE60"/>
  <c r="DB60"/>
  <c r="CA64"/>
  <c r="AQ64"/>
  <c r="DA64"/>
  <c r="DF64"/>
  <c r="BI64"/>
  <c r="Y64"/>
  <c r="DE64"/>
  <c r="DB64"/>
  <c r="CA68"/>
  <c r="AQ68"/>
  <c r="DA68"/>
  <c r="DF68"/>
  <c r="BI68"/>
  <c r="Y68"/>
  <c r="DE68"/>
  <c r="DB68"/>
  <c r="CA72"/>
  <c r="AQ72"/>
  <c r="DA72"/>
  <c r="DF72"/>
  <c r="BI72"/>
  <c r="Y72"/>
  <c r="DE72"/>
  <c r="DB72"/>
  <c r="CA76"/>
  <c r="AQ76"/>
  <c r="DA76"/>
  <c r="DF76"/>
  <c r="BI76"/>
  <c r="Y76"/>
  <c r="DE76"/>
  <c r="DB76"/>
  <c r="CA80"/>
  <c r="AQ80"/>
  <c r="DA80"/>
  <c r="DF80"/>
  <c r="BI80"/>
  <c r="Y80"/>
  <c r="DE80"/>
  <c r="DB80"/>
  <c r="CA84"/>
  <c r="AQ84"/>
  <c r="DA84"/>
  <c r="DF84"/>
  <c r="BI84"/>
  <c r="Y84"/>
  <c r="DE84"/>
  <c r="DB84"/>
  <c r="CA88"/>
  <c r="AQ88"/>
  <c r="DA88"/>
  <c r="DF88"/>
  <c r="BI88"/>
  <c r="Y88"/>
  <c r="DE88"/>
  <c r="DB88"/>
  <c r="CA92"/>
  <c r="AQ92"/>
  <c r="DA92"/>
  <c r="DF92"/>
  <c r="BI92"/>
  <c r="Y92"/>
  <c r="DE92"/>
  <c r="DB92"/>
  <c r="CA96"/>
  <c r="AQ96"/>
  <c r="DF96"/>
  <c r="BI96"/>
  <c r="Y96"/>
  <c r="DE96"/>
  <c r="DB96"/>
  <c r="DA96"/>
  <c r="CA100"/>
  <c r="AQ100"/>
  <c r="DF100"/>
  <c r="BI100"/>
  <c r="Y100"/>
  <c r="DE100"/>
  <c r="DB100"/>
  <c r="DA100"/>
  <c r="CA104"/>
  <c r="AQ104"/>
  <c r="DF104"/>
  <c r="BI104"/>
  <c r="Y104"/>
  <c r="DE104"/>
  <c r="DB104"/>
  <c r="DA104"/>
  <c r="CA108"/>
  <c r="AQ108"/>
  <c r="DF108"/>
  <c r="BI108"/>
  <c r="Y108"/>
  <c r="DE108"/>
  <c r="DB108"/>
  <c r="DA108"/>
  <c r="CA112"/>
  <c r="AQ112"/>
  <c r="DF112"/>
  <c r="BI112"/>
  <c r="Y112"/>
  <c r="DE112"/>
  <c r="DB112"/>
  <c r="DA112"/>
  <c r="CA116"/>
  <c r="AQ116"/>
  <c r="DF116"/>
  <c r="BI116"/>
  <c r="Y116"/>
  <c r="DE116"/>
  <c r="DB116"/>
  <c r="DA116"/>
  <c r="CA120"/>
  <c r="AQ120"/>
  <c r="DF120"/>
  <c r="BI120"/>
  <c r="Y120"/>
  <c r="DE120"/>
  <c r="DB120"/>
  <c r="DA120"/>
  <c r="CA124"/>
  <c r="AQ124"/>
  <c r="DF124"/>
  <c r="BI124"/>
  <c r="Y124"/>
  <c r="DE124"/>
  <c r="DB124"/>
  <c r="DA124"/>
  <c r="CA128"/>
  <c r="AQ128"/>
  <c r="DF128"/>
  <c r="BI128"/>
  <c r="Y128"/>
  <c r="DE128"/>
  <c r="DB128"/>
  <c r="DA128"/>
  <c r="CA132"/>
  <c r="AQ132"/>
  <c r="DF132"/>
  <c r="BI132"/>
  <c r="Y132"/>
  <c r="DE132"/>
  <c r="DB132"/>
  <c r="DA132"/>
  <c r="CA136"/>
  <c r="AQ136"/>
  <c r="DF136"/>
  <c r="BI136"/>
  <c r="Y136"/>
  <c r="DE136"/>
  <c r="DB136"/>
  <c r="DA136"/>
  <c r="CA140"/>
  <c r="AQ140"/>
  <c r="DF140"/>
  <c r="BI140"/>
  <c r="Y140"/>
  <c r="DE140"/>
  <c r="DB140"/>
  <c r="DA140"/>
  <c r="CA144"/>
  <c r="AQ144"/>
  <c r="DF144"/>
  <c r="BI144"/>
  <c r="Y144"/>
  <c r="DE144"/>
  <c r="DB144"/>
  <c r="DA144"/>
  <c r="CA148"/>
  <c r="AQ148"/>
  <c r="DF148"/>
  <c r="BI148"/>
  <c r="Y148"/>
  <c r="DE148"/>
  <c r="DB148"/>
  <c r="DA148"/>
  <c r="CA152"/>
  <c r="AQ152"/>
  <c r="DF152"/>
  <c r="BI152"/>
  <c r="Y152"/>
  <c r="DE152"/>
  <c r="DB152"/>
  <c r="DA152"/>
  <c r="CA156"/>
  <c r="AQ156"/>
  <c r="DF156"/>
  <c r="BI156"/>
  <c r="Y156"/>
  <c r="DE156"/>
  <c r="DB156"/>
  <c r="DA156"/>
  <c r="CA160"/>
  <c r="AQ160"/>
  <c r="DF160"/>
  <c r="BI160"/>
  <c r="Y160"/>
  <c r="DE160"/>
  <c r="DB160"/>
  <c r="DA160"/>
  <c r="CA164"/>
  <c r="AQ164"/>
  <c r="DF164"/>
  <c r="BI164"/>
  <c r="Y164"/>
  <c r="DE164"/>
  <c r="DB164"/>
  <c r="DA164"/>
  <c r="CA168"/>
  <c r="AQ168"/>
  <c r="DF168"/>
  <c r="BI168"/>
  <c r="Y168"/>
  <c r="DE168"/>
  <c r="DB168"/>
  <c r="DA168"/>
  <c r="CA172"/>
  <c r="AQ172"/>
  <c r="DF172"/>
  <c r="BI172"/>
  <c r="Y172"/>
  <c r="DE172"/>
  <c r="DB172"/>
  <c r="DA172"/>
  <c r="CA176"/>
  <c r="AQ176"/>
  <c r="DF176"/>
  <c r="BI176"/>
  <c r="Y176"/>
  <c r="DE176"/>
  <c r="DB176"/>
  <c r="DA176"/>
  <c r="CA180"/>
  <c r="AQ180"/>
  <c r="DF180"/>
  <c r="BI180"/>
  <c r="Y180"/>
  <c r="DE180"/>
  <c r="DB180"/>
  <c r="DA180"/>
  <c r="CA184"/>
  <c r="AQ184"/>
  <c r="DF184"/>
  <c r="BI184"/>
  <c r="Y184"/>
  <c r="DE184"/>
  <c r="DB184"/>
  <c r="DA184"/>
  <c r="CA188"/>
  <c r="AQ188"/>
  <c r="DF188"/>
  <c r="BI188"/>
  <c r="Y188"/>
  <c r="DE188"/>
  <c r="DB188"/>
  <c r="DA188"/>
  <c r="CA192"/>
  <c r="AQ192"/>
  <c r="DF192"/>
  <c r="BI192"/>
  <c r="Y192"/>
  <c r="DE192"/>
  <c r="DB192"/>
  <c r="DA192"/>
  <c r="CA196"/>
  <c r="AQ196"/>
  <c r="DF196"/>
  <c r="BI196"/>
  <c r="Y196"/>
  <c r="DE196"/>
  <c r="DB196"/>
  <c r="DA196"/>
  <c r="CA200"/>
  <c r="AQ200"/>
  <c r="DF200"/>
  <c r="BI200"/>
  <c r="Y200"/>
  <c r="DE200"/>
  <c r="DB200"/>
  <c r="DA200"/>
  <c r="CA204"/>
  <c r="AQ204"/>
  <c r="DF204"/>
  <c r="BI204"/>
  <c r="Y204"/>
  <c r="DE204"/>
  <c r="DB204"/>
  <c r="DA204"/>
  <c r="DE11"/>
  <c r="DB11"/>
  <c r="DA11"/>
  <c r="DF11"/>
  <c r="DE15"/>
  <c r="DB15"/>
  <c r="DA15"/>
  <c r="DF15"/>
  <c r="DE19"/>
  <c r="DB19"/>
  <c r="DA19"/>
  <c r="DF19"/>
  <c r="DE23"/>
  <c r="DB23"/>
  <c r="DA23"/>
  <c r="DF23"/>
  <c r="DE27"/>
  <c r="DB27"/>
  <c r="DA27"/>
  <c r="DF27"/>
  <c r="DE31"/>
  <c r="DB31"/>
  <c r="DA31"/>
  <c r="DF31"/>
  <c r="DE35"/>
  <c r="DB35"/>
  <c r="DA35"/>
  <c r="DF35"/>
  <c r="CA39"/>
  <c r="AQ39"/>
  <c r="DE39"/>
  <c r="DB39"/>
  <c r="DA39"/>
  <c r="BI39"/>
  <c r="Y39"/>
  <c r="DF39"/>
  <c r="CA43"/>
  <c r="AQ43"/>
  <c r="DE43"/>
  <c r="DB43"/>
  <c r="DA43"/>
  <c r="BI43"/>
  <c r="Y43"/>
  <c r="DF43"/>
  <c r="CA47"/>
  <c r="AQ47"/>
  <c r="DE47"/>
  <c r="DB47"/>
  <c r="DA47"/>
  <c r="BI47"/>
  <c r="Y47"/>
  <c r="DF47"/>
  <c r="CA51"/>
  <c r="AQ51"/>
  <c r="DE51"/>
  <c r="DB51"/>
  <c r="DA51"/>
  <c r="BI51"/>
  <c r="Y51"/>
  <c r="DF51"/>
  <c r="CA55"/>
  <c r="AQ55"/>
  <c r="DE55"/>
  <c r="DB55"/>
  <c r="DA55"/>
  <c r="BI55"/>
  <c r="Y55"/>
  <c r="DF55"/>
  <c r="CA59"/>
  <c r="AQ59"/>
  <c r="DE59"/>
  <c r="DB59"/>
  <c r="DA59"/>
  <c r="BI59"/>
  <c r="Y59"/>
  <c r="DF59"/>
  <c r="CA63"/>
  <c r="AQ63"/>
  <c r="DE63"/>
  <c r="DB63"/>
  <c r="DA63"/>
  <c r="BI63"/>
  <c r="Y63"/>
  <c r="DF63"/>
  <c r="CA67"/>
  <c r="AQ67"/>
  <c r="DE67"/>
  <c r="DB67"/>
  <c r="DA67"/>
  <c r="BI67"/>
  <c r="Y67"/>
  <c r="DF67"/>
  <c r="CA71"/>
  <c r="AQ71"/>
  <c r="DE71"/>
  <c r="DB71"/>
  <c r="DA71"/>
  <c r="BI71"/>
  <c r="Y71"/>
  <c r="DF71"/>
  <c r="CA75"/>
  <c r="AQ75"/>
  <c r="DE75"/>
  <c r="DB75"/>
  <c r="DA75"/>
  <c r="BI75"/>
  <c r="Y75"/>
  <c r="DF75"/>
  <c r="CA79"/>
  <c r="AQ79"/>
  <c r="DE79"/>
  <c r="DB79"/>
  <c r="DA79"/>
  <c r="BI79"/>
  <c r="Y79"/>
  <c r="DF79"/>
  <c r="CA83"/>
  <c r="AQ83"/>
  <c r="DE83"/>
  <c r="DB83"/>
  <c r="DA83"/>
  <c r="BI83"/>
  <c r="Y83"/>
  <c r="DF83"/>
  <c r="CA87"/>
  <c r="AQ87"/>
  <c r="DE87"/>
  <c r="DB87"/>
  <c r="DA87"/>
  <c r="BI87"/>
  <c r="Y87"/>
  <c r="DF87"/>
  <c r="CA91"/>
  <c r="AQ91"/>
  <c r="DE91"/>
  <c r="DB91"/>
  <c r="DA91"/>
  <c r="BI91"/>
  <c r="Y91"/>
  <c r="DF91"/>
  <c r="CA95"/>
  <c r="AQ95"/>
  <c r="DE95"/>
  <c r="BI95"/>
  <c r="Y95"/>
  <c r="DF95"/>
  <c r="DA95"/>
  <c r="DB95"/>
  <c r="CA99"/>
  <c r="AQ99"/>
  <c r="DE99"/>
  <c r="BI99"/>
  <c r="Y99"/>
  <c r="DF99"/>
  <c r="DA99"/>
  <c r="DB99"/>
  <c r="CA103"/>
  <c r="AQ103"/>
  <c r="DE103"/>
  <c r="BI103"/>
  <c r="Y103"/>
  <c r="DF103"/>
  <c r="DA103"/>
  <c r="DB103"/>
  <c r="CA107"/>
  <c r="AQ107"/>
  <c r="DE107"/>
  <c r="DG107" s="1"/>
  <c r="DH107" s="1"/>
  <c r="BI107"/>
  <c r="Y107"/>
  <c r="DF107"/>
  <c r="DA107"/>
  <c r="DC107" s="1"/>
  <c r="DD107" s="1"/>
  <c r="DB107"/>
  <c r="CA111"/>
  <c r="AQ111"/>
  <c r="DE111"/>
  <c r="BI111"/>
  <c r="Y111"/>
  <c r="DF111"/>
  <c r="DA111"/>
  <c r="DB111"/>
  <c r="CA115"/>
  <c r="AQ115"/>
  <c r="DE115"/>
  <c r="DG115" s="1"/>
  <c r="DH115" s="1"/>
  <c r="BI115"/>
  <c r="Y115"/>
  <c r="DF115"/>
  <c r="DA115"/>
  <c r="DC115" s="1"/>
  <c r="DD115" s="1"/>
  <c r="DB115"/>
  <c r="CA119"/>
  <c r="AQ119"/>
  <c r="DE119"/>
  <c r="BI119"/>
  <c r="Y119"/>
  <c r="DF119"/>
  <c r="DA119"/>
  <c r="DB119"/>
  <c r="CA123"/>
  <c r="AQ123"/>
  <c r="DE123"/>
  <c r="DG123" s="1"/>
  <c r="DH123" s="1"/>
  <c r="BI123"/>
  <c r="Y123"/>
  <c r="DF123"/>
  <c r="DA123"/>
  <c r="DB123"/>
  <c r="CA127"/>
  <c r="AQ127"/>
  <c r="DE127"/>
  <c r="BI127"/>
  <c r="Y127"/>
  <c r="DF127"/>
  <c r="DA127"/>
  <c r="DB127"/>
  <c r="CA131"/>
  <c r="AQ131"/>
  <c r="DE131"/>
  <c r="DG131" s="1"/>
  <c r="DH131" s="1"/>
  <c r="BI131"/>
  <c r="Y131"/>
  <c r="DF131"/>
  <c r="DA131"/>
  <c r="DB131"/>
  <c r="CA135"/>
  <c r="AQ135"/>
  <c r="DE135"/>
  <c r="BI135"/>
  <c r="Y135"/>
  <c r="DF135"/>
  <c r="DA135"/>
  <c r="DB135"/>
  <c r="CA139"/>
  <c r="AQ139"/>
  <c r="DE139"/>
  <c r="DG139" s="1"/>
  <c r="DH139" s="1"/>
  <c r="BI139"/>
  <c r="Y139"/>
  <c r="DF139"/>
  <c r="DA139"/>
  <c r="DB139"/>
  <c r="CA143"/>
  <c r="AQ143"/>
  <c r="DE143"/>
  <c r="BI143"/>
  <c r="Y143"/>
  <c r="DF143"/>
  <c r="DA143"/>
  <c r="DB143"/>
  <c r="CA147"/>
  <c r="AQ147"/>
  <c r="DE147"/>
  <c r="DG147" s="1"/>
  <c r="DH147" s="1"/>
  <c r="BI147"/>
  <c r="Y147"/>
  <c r="DF147"/>
  <c r="DA147"/>
  <c r="DB147"/>
  <c r="CA151"/>
  <c r="AQ151"/>
  <c r="DE151"/>
  <c r="BI151"/>
  <c r="Y151"/>
  <c r="DF151"/>
  <c r="DA151"/>
  <c r="DB151"/>
  <c r="CA155"/>
  <c r="AQ155"/>
  <c r="DE155"/>
  <c r="DG155" s="1"/>
  <c r="DH155" s="1"/>
  <c r="BI155"/>
  <c r="Y155"/>
  <c r="DF155"/>
  <c r="DA155"/>
  <c r="DB155"/>
  <c r="CA159"/>
  <c r="AQ159"/>
  <c r="DE159"/>
  <c r="BI159"/>
  <c r="Y159"/>
  <c r="DF159"/>
  <c r="DA159"/>
  <c r="DB159"/>
  <c r="CA163"/>
  <c r="AQ163"/>
  <c r="DE163"/>
  <c r="DG163" s="1"/>
  <c r="DH163" s="1"/>
  <c r="BI163"/>
  <c r="Y163"/>
  <c r="DF163"/>
  <c r="DA163"/>
  <c r="DB163"/>
  <c r="CA167"/>
  <c r="AQ167"/>
  <c r="DE167"/>
  <c r="BI167"/>
  <c r="Y167"/>
  <c r="DF167"/>
  <c r="DA167"/>
  <c r="DB167"/>
  <c r="CA171"/>
  <c r="AQ171"/>
  <c r="DE171"/>
  <c r="DG171" s="1"/>
  <c r="DH171" s="1"/>
  <c r="BI171"/>
  <c r="Y171"/>
  <c r="DF171"/>
  <c r="DA171"/>
  <c r="DB171"/>
  <c r="CA175"/>
  <c r="AQ175"/>
  <c r="DE175"/>
  <c r="BI175"/>
  <c r="Y175"/>
  <c r="DF175"/>
  <c r="DA175"/>
  <c r="DB175"/>
  <c r="CA179"/>
  <c r="AQ179"/>
  <c r="DE179"/>
  <c r="DG179" s="1"/>
  <c r="DH179" s="1"/>
  <c r="BI179"/>
  <c r="Y179"/>
  <c r="DF179"/>
  <c r="DA179"/>
  <c r="DB179"/>
  <c r="CA183"/>
  <c r="AQ183"/>
  <c r="DE183"/>
  <c r="BI183"/>
  <c r="Y183"/>
  <c r="DF183"/>
  <c r="DA183"/>
  <c r="DB183"/>
  <c r="CA187"/>
  <c r="AQ187"/>
  <c r="DE187"/>
  <c r="DG187" s="1"/>
  <c r="DH187" s="1"/>
  <c r="BI187"/>
  <c r="Y187"/>
  <c r="DF187"/>
  <c r="DA187"/>
  <c r="DB187"/>
  <c r="CA191"/>
  <c r="AQ191"/>
  <c r="DE191"/>
  <c r="BI191"/>
  <c r="Y191"/>
  <c r="DF191"/>
  <c r="DA191"/>
  <c r="DB191"/>
  <c r="CA195"/>
  <c r="AQ195"/>
  <c r="DE195"/>
  <c r="DG195" s="1"/>
  <c r="DH195" s="1"/>
  <c r="BI195"/>
  <c r="Y195"/>
  <c r="DF195"/>
  <c r="DA195"/>
  <c r="DB195"/>
  <c r="CA199"/>
  <c r="AQ199"/>
  <c r="DE199"/>
  <c r="BI199"/>
  <c r="Y199"/>
  <c r="DF199"/>
  <c r="DA199"/>
  <c r="DB199"/>
  <c r="CA203"/>
  <c r="AQ203"/>
  <c r="DE203"/>
  <c r="DG203" s="1"/>
  <c r="DH203" s="1"/>
  <c r="BI203"/>
  <c r="Y203"/>
  <c r="DF203"/>
  <c r="DA203"/>
  <c r="DB203"/>
  <c r="CA207"/>
  <c r="AQ207"/>
  <c r="DE207"/>
  <c r="BI207"/>
  <c r="Y207"/>
  <c r="DF207"/>
  <c r="DA207"/>
  <c r="DB207"/>
  <c r="BS11"/>
  <c r="BR11"/>
  <c r="BW11"/>
  <c r="BV11"/>
  <c r="BS15"/>
  <c r="BR15"/>
  <c r="BW15"/>
  <c r="BV15"/>
  <c r="BS19"/>
  <c r="BR19"/>
  <c r="BW19"/>
  <c r="BV19"/>
  <c r="BS23"/>
  <c r="BR23"/>
  <c r="BW23"/>
  <c r="BV23"/>
  <c r="BS27"/>
  <c r="BR27"/>
  <c r="BW27"/>
  <c r="BV27"/>
  <c r="BS31"/>
  <c r="BR31"/>
  <c r="BW31"/>
  <c r="BV31"/>
  <c r="BS35"/>
  <c r="BR35"/>
  <c r="BW35"/>
  <c r="BV35"/>
  <c r="BS39"/>
  <c r="BR39"/>
  <c r="BW39"/>
  <c r="BV39"/>
  <c r="BS43"/>
  <c r="BR43"/>
  <c r="BW43"/>
  <c r="BV43"/>
  <c r="BS47"/>
  <c r="BR47"/>
  <c r="BW47"/>
  <c r="BV47"/>
  <c r="BS51"/>
  <c r="BR51"/>
  <c r="BW51"/>
  <c r="BV51"/>
  <c r="BS55"/>
  <c r="BR55"/>
  <c r="BW55"/>
  <c r="BV55"/>
  <c r="BS59"/>
  <c r="BR59"/>
  <c r="BW59"/>
  <c r="BV59"/>
  <c r="BS63"/>
  <c r="BR63"/>
  <c r="BW63"/>
  <c r="BV63"/>
  <c r="BS67"/>
  <c r="BR67"/>
  <c r="BW67"/>
  <c r="BV67"/>
  <c r="BS71"/>
  <c r="BR71"/>
  <c r="BW71"/>
  <c r="BV71"/>
  <c r="BS75"/>
  <c r="BR75"/>
  <c r="BW75"/>
  <c r="BV75"/>
  <c r="BS79"/>
  <c r="BR79"/>
  <c r="BW79"/>
  <c r="BV79"/>
  <c r="BS83"/>
  <c r="BR83"/>
  <c r="BW83"/>
  <c r="BV83"/>
  <c r="BS87"/>
  <c r="BR87"/>
  <c r="BW87"/>
  <c r="BV87"/>
  <c r="BS91"/>
  <c r="BR91"/>
  <c r="BW91"/>
  <c r="BV91"/>
  <c r="BS95"/>
  <c r="BR95"/>
  <c r="BW95"/>
  <c r="BV95"/>
  <c r="BS99"/>
  <c r="BR99"/>
  <c r="BW99"/>
  <c r="BV99"/>
  <c r="BS103"/>
  <c r="BR103"/>
  <c r="BW103"/>
  <c r="BV103"/>
  <c r="BS107"/>
  <c r="BR107"/>
  <c r="BW107"/>
  <c r="BV107"/>
  <c r="BS111"/>
  <c r="BR111"/>
  <c r="BW111"/>
  <c r="BV111"/>
  <c r="BS115"/>
  <c r="BR115"/>
  <c r="BW115"/>
  <c r="BV115"/>
  <c r="BS119"/>
  <c r="BR119"/>
  <c r="BW119"/>
  <c r="BV119"/>
  <c r="BS123"/>
  <c r="BR123"/>
  <c r="BW123"/>
  <c r="BV123"/>
  <c r="BS127"/>
  <c r="BR127"/>
  <c r="BW127"/>
  <c r="BV127"/>
  <c r="BS131"/>
  <c r="BR131"/>
  <c r="BW131"/>
  <c r="BV131"/>
  <c r="BS135"/>
  <c r="BR135"/>
  <c r="BW135"/>
  <c r="BV135"/>
  <c r="BS139"/>
  <c r="BR139"/>
  <c r="BW139"/>
  <c r="BV139"/>
  <c r="BS143"/>
  <c r="BR143"/>
  <c r="BW143"/>
  <c r="BV143"/>
  <c r="BS147"/>
  <c r="BR147"/>
  <c r="BW147"/>
  <c r="BV147"/>
  <c r="BS151"/>
  <c r="BR151"/>
  <c r="BW151"/>
  <c r="BV151"/>
  <c r="BS155"/>
  <c r="BR155"/>
  <c r="BW155"/>
  <c r="BV155"/>
  <c r="BS159"/>
  <c r="BR159"/>
  <c r="BW159"/>
  <c r="BV159"/>
  <c r="BS163"/>
  <c r="BR163"/>
  <c r="BW163"/>
  <c r="BV163"/>
  <c r="BS167"/>
  <c r="BR167"/>
  <c r="BW167"/>
  <c r="BV167"/>
  <c r="BS171"/>
  <c r="BR171"/>
  <c r="BW171"/>
  <c r="BV171"/>
  <c r="BS175"/>
  <c r="BR175"/>
  <c r="BW175"/>
  <c r="BV175"/>
  <c r="BS179"/>
  <c r="BR179"/>
  <c r="BW179"/>
  <c r="BV179"/>
  <c r="BS183"/>
  <c r="BR183"/>
  <c r="BW183"/>
  <c r="BV183"/>
  <c r="BS187"/>
  <c r="BR187"/>
  <c r="BW187"/>
  <c r="BV187"/>
  <c r="BS191"/>
  <c r="BR191"/>
  <c r="BW191"/>
  <c r="BV191"/>
  <c r="BS195"/>
  <c r="BR195"/>
  <c r="BW195"/>
  <c r="BV195"/>
  <c r="BS199"/>
  <c r="BR199"/>
  <c r="BW199"/>
  <c r="BV199"/>
  <c r="BS203"/>
  <c r="BR203"/>
  <c r="BW203"/>
  <c r="BV203"/>
  <c r="BS207"/>
  <c r="BR207"/>
  <c r="BW207"/>
  <c r="BV207"/>
  <c r="BW10"/>
  <c r="BV10"/>
  <c r="BS10"/>
  <c r="BR10"/>
  <c r="BW14"/>
  <c r="BV14"/>
  <c r="BS14"/>
  <c r="BR14"/>
  <c r="BW18"/>
  <c r="BV18"/>
  <c r="BS18"/>
  <c r="BR18"/>
  <c r="BW22"/>
  <c r="BV22"/>
  <c r="BS22"/>
  <c r="BR22"/>
  <c r="BW26"/>
  <c r="BV26"/>
  <c r="BS26"/>
  <c r="BR26"/>
  <c r="BW30"/>
  <c r="BV30"/>
  <c r="BS30"/>
  <c r="BR30"/>
  <c r="BW34"/>
  <c r="BV34"/>
  <c r="BS34"/>
  <c r="BR34"/>
  <c r="BW38"/>
  <c r="BV38"/>
  <c r="BS38"/>
  <c r="BR38"/>
  <c r="BW42"/>
  <c r="BV42"/>
  <c r="BS42"/>
  <c r="BR42"/>
  <c r="BW46"/>
  <c r="BV46"/>
  <c r="BS46"/>
  <c r="BR46"/>
  <c r="BW50"/>
  <c r="BV50"/>
  <c r="BS50"/>
  <c r="BR50"/>
  <c r="BW54"/>
  <c r="BV54"/>
  <c r="BS54"/>
  <c r="BR54"/>
  <c r="BW58"/>
  <c r="BV58"/>
  <c r="BS58"/>
  <c r="BR58"/>
  <c r="BW62"/>
  <c r="BV62"/>
  <c r="BS62"/>
  <c r="BR62"/>
  <c r="BW66"/>
  <c r="BV66"/>
  <c r="BS66"/>
  <c r="BR66"/>
  <c r="BW70"/>
  <c r="BV70"/>
  <c r="BS70"/>
  <c r="BR70"/>
  <c r="BW74"/>
  <c r="BV74"/>
  <c r="BS74"/>
  <c r="BR74"/>
  <c r="BW78"/>
  <c r="BV78"/>
  <c r="BS78"/>
  <c r="BR78"/>
  <c r="BW82"/>
  <c r="BV82"/>
  <c r="BS82"/>
  <c r="BR82"/>
  <c r="BW86"/>
  <c r="BV86"/>
  <c r="BS86"/>
  <c r="BR86"/>
  <c r="BW90"/>
  <c r="BV90"/>
  <c r="BS90"/>
  <c r="BR90"/>
  <c r="BW94"/>
  <c r="BV94"/>
  <c r="BS94"/>
  <c r="BR94"/>
  <c r="BW98"/>
  <c r="BV98"/>
  <c r="BS98"/>
  <c r="BR98"/>
  <c r="BW102"/>
  <c r="BV102"/>
  <c r="BS102"/>
  <c r="BR102"/>
  <c r="BW106"/>
  <c r="BV106"/>
  <c r="BS106"/>
  <c r="BR106"/>
  <c r="BW110"/>
  <c r="BV110"/>
  <c r="BS110"/>
  <c r="BR110"/>
  <c r="BW114"/>
  <c r="BV114"/>
  <c r="BS114"/>
  <c r="BR114"/>
  <c r="BW118"/>
  <c r="BV118"/>
  <c r="BS118"/>
  <c r="BR118"/>
  <c r="BW122"/>
  <c r="BV122"/>
  <c r="BS122"/>
  <c r="BR122"/>
  <c r="BW126"/>
  <c r="BV126"/>
  <c r="BS126"/>
  <c r="BR126"/>
  <c r="BW130"/>
  <c r="BV130"/>
  <c r="BS130"/>
  <c r="BR130"/>
  <c r="BW134"/>
  <c r="BV134"/>
  <c r="BS134"/>
  <c r="BR134"/>
  <c r="BW138"/>
  <c r="BV138"/>
  <c r="BS138"/>
  <c r="BR138"/>
  <c r="BW142"/>
  <c r="BV142"/>
  <c r="BS142"/>
  <c r="BR142"/>
  <c r="BW146"/>
  <c r="BV146"/>
  <c r="BS146"/>
  <c r="BR146"/>
  <c r="BW150"/>
  <c r="BV150"/>
  <c r="BS150"/>
  <c r="BR150"/>
  <c r="BW154"/>
  <c r="BV154"/>
  <c r="BS154"/>
  <c r="BR154"/>
  <c r="BW158"/>
  <c r="BV158"/>
  <c r="BS158"/>
  <c r="BR158"/>
  <c r="BW162"/>
  <c r="BV162"/>
  <c r="BS162"/>
  <c r="BR162"/>
  <c r="BW166"/>
  <c r="BV166"/>
  <c r="BS166"/>
  <c r="BR166"/>
  <c r="BW170"/>
  <c r="BV170"/>
  <c r="BS170"/>
  <c r="BR170"/>
  <c r="BW174"/>
  <c r="BV174"/>
  <c r="BS174"/>
  <c r="BR174"/>
  <c r="BW178"/>
  <c r="BV178"/>
  <c r="BS178"/>
  <c r="BR178"/>
  <c r="BW182"/>
  <c r="BV182"/>
  <c r="BS182"/>
  <c r="BR182"/>
  <c r="BW186"/>
  <c r="BV186"/>
  <c r="BS186"/>
  <c r="BR186"/>
  <c r="BW190"/>
  <c r="BV190"/>
  <c r="BS190"/>
  <c r="BR190"/>
  <c r="BW194"/>
  <c r="BV194"/>
  <c r="BS194"/>
  <c r="BR194"/>
  <c r="BW198"/>
  <c r="BV198"/>
  <c r="BS198"/>
  <c r="BR198"/>
  <c r="BW202"/>
  <c r="BV202"/>
  <c r="BS202"/>
  <c r="BR202"/>
  <c r="BW206"/>
  <c r="BV206"/>
  <c r="BS206"/>
  <c r="BR206"/>
  <c r="BS9"/>
  <c r="BR9"/>
  <c r="BW9"/>
  <c r="BV9"/>
  <c r="BS13"/>
  <c r="BR13"/>
  <c r="BW13"/>
  <c r="BV13"/>
  <c r="BS17"/>
  <c r="BR17"/>
  <c r="BW17"/>
  <c r="BV17"/>
  <c r="BS21"/>
  <c r="BR21"/>
  <c r="BW21"/>
  <c r="BV21"/>
  <c r="BS25"/>
  <c r="BR25"/>
  <c r="BW25"/>
  <c r="BV25"/>
  <c r="BS29"/>
  <c r="BR29"/>
  <c r="BW29"/>
  <c r="BV29"/>
  <c r="BS33"/>
  <c r="BR33"/>
  <c r="BW33"/>
  <c r="BV33"/>
  <c r="BS37"/>
  <c r="BR37"/>
  <c r="BW37"/>
  <c r="BV37"/>
  <c r="BS41"/>
  <c r="BR41"/>
  <c r="BW41"/>
  <c r="BV41"/>
  <c r="BS45"/>
  <c r="BR45"/>
  <c r="BW45"/>
  <c r="BV45"/>
  <c r="BS49"/>
  <c r="BR49"/>
  <c r="BW49"/>
  <c r="BV49"/>
  <c r="BS53"/>
  <c r="BR53"/>
  <c r="BW53"/>
  <c r="BV53"/>
  <c r="BS57"/>
  <c r="BR57"/>
  <c r="BW57"/>
  <c r="BV57"/>
  <c r="BS61"/>
  <c r="BR61"/>
  <c r="BW61"/>
  <c r="BV61"/>
  <c r="BS65"/>
  <c r="BR65"/>
  <c r="BW65"/>
  <c r="BV65"/>
  <c r="BS69"/>
  <c r="BR69"/>
  <c r="BW69"/>
  <c r="BV69"/>
  <c r="BS73"/>
  <c r="BR73"/>
  <c r="BW73"/>
  <c r="BV73"/>
  <c r="BS77"/>
  <c r="BR77"/>
  <c r="BW77"/>
  <c r="BV77"/>
  <c r="BS81"/>
  <c r="BR81"/>
  <c r="BW81"/>
  <c r="BV81"/>
  <c r="BS85"/>
  <c r="BR85"/>
  <c r="BW85"/>
  <c r="BV85"/>
  <c r="BS89"/>
  <c r="BR89"/>
  <c r="BW89"/>
  <c r="BV89"/>
  <c r="BS93"/>
  <c r="BR93"/>
  <c r="BW93"/>
  <c r="BV93"/>
  <c r="BS97"/>
  <c r="BR97"/>
  <c r="BW97"/>
  <c r="BV97"/>
  <c r="BS101"/>
  <c r="BR101"/>
  <c r="BW101"/>
  <c r="BV101"/>
  <c r="BS105"/>
  <c r="BR105"/>
  <c r="BW105"/>
  <c r="BV105"/>
  <c r="BS109"/>
  <c r="BR109"/>
  <c r="BW109"/>
  <c r="BV109"/>
  <c r="BS113"/>
  <c r="BR113"/>
  <c r="BW113"/>
  <c r="BV113"/>
  <c r="BS117"/>
  <c r="BR117"/>
  <c r="BW117"/>
  <c r="BV117"/>
  <c r="BS121"/>
  <c r="BR121"/>
  <c r="BW121"/>
  <c r="BV121"/>
  <c r="BS125"/>
  <c r="BR125"/>
  <c r="BW125"/>
  <c r="BV125"/>
  <c r="BS129"/>
  <c r="BR129"/>
  <c r="BW129"/>
  <c r="BV129"/>
  <c r="BS133"/>
  <c r="BR133"/>
  <c r="BW133"/>
  <c r="BV133"/>
  <c r="BS137"/>
  <c r="BR137"/>
  <c r="BW137"/>
  <c r="BV137"/>
  <c r="BS141"/>
  <c r="BR141"/>
  <c r="BW141"/>
  <c r="BV141"/>
  <c r="BS145"/>
  <c r="BR145"/>
  <c r="BW145"/>
  <c r="BV145"/>
  <c r="BS149"/>
  <c r="BR149"/>
  <c r="BW149"/>
  <c r="BV149"/>
  <c r="BS153"/>
  <c r="BR153"/>
  <c r="BW153"/>
  <c r="BV153"/>
  <c r="BS157"/>
  <c r="BR157"/>
  <c r="BW157"/>
  <c r="BV157"/>
  <c r="BS161"/>
  <c r="BR161"/>
  <c r="BW161"/>
  <c r="BV161"/>
  <c r="BS165"/>
  <c r="BR165"/>
  <c r="BW165"/>
  <c r="BV165"/>
  <c r="BS169"/>
  <c r="BR169"/>
  <c r="BW169"/>
  <c r="BV169"/>
  <c r="BS173"/>
  <c r="BR173"/>
  <c r="BW173"/>
  <c r="BV173"/>
  <c r="BS177"/>
  <c r="BR177"/>
  <c r="BW177"/>
  <c r="BV177"/>
  <c r="BS181"/>
  <c r="BR181"/>
  <c r="BW181"/>
  <c r="BV181"/>
  <c r="BS185"/>
  <c r="BR185"/>
  <c r="BW185"/>
  <c r="BV185"/>
  <c r="BS189"/>
  <c r="BR189"/>
  <c r="BW189"/>
  <c r="BV189"/>
  <c r="BS193"/>
  <c r="BR193"/>
  <c r="BW193"/>
  <c r="BV193"/>
  <c r="BS197"/>
  <c r="BR197"/>
  <c r="BW197"/>
  <c r="BV197"/>
  <c r="BS201"/>
  <c r="BR201"/>
  <c r="BW201"/>
  <c r="BV201"/>
  <c r="BS205"/>
  <c r="BR205"/>
  <c r="BW205"/>
  <c r="BV205"/>
  <c r="BV8"/>
  <c r="BW8"/>
  <c r="BR8"/>
  <c r="BS8"/>
  <c r="BW12"/>
  <c r="BV12"/>
  <c r="BS12"/>
  <c r="BR12"/>
  <c r="BW16"/>
  <c r="BV16"/>
  <c r="BS16"/>
  <c r="BR16"/>
  <c r="BW20"/>
  <c r="BV20"/>
  <c r="BS20"/>
  <c r="BR20"/>
  <c r="BW24"/>
  <c r="BV24"/>
  <c r="BS24"/>
  <c r="BR24"/>
  <c r="BW28"/>
  <c r="BV28"/>
  <c r="BS28"/>
  <c r="BR28"/>
  <c r="BW32"/>
  <c r="BV32"/>
  <c r="BS32"/>
  <c r="BR32"/>
  <c r="BW36"/>
  <c r="BV36"/>
  <c r="BS36"/>
  <c r="BR36"/>
  <c r="BW40"/>
  <c r="BV40"/>
  <c r="BS40"/>
  <c r="BR40"/>
  <c r="BW44"/>
  <c r="BV44"/>
  <c r="BS44"/>
  <c r="BR44"/>
  <c r="BW48"/>
  <c r="BV48"/>
  <c r="BS48"/>
  <c r="BR48"/>
  <c r="BW52"/>
  <c r="BV52"/>
  <c r="BS52"/>
  <c r="BR52"/>
  <c r="BW56"/>
  <c r="BV56"/>
  <c r="BS56"/>
  <c r="BR56"/>
  <c r="BW60"/>
  <c r="BV60"/>
  <c r="BS60"/>
  <c r="BR60"/>
  <c r="BW64"/>
  <c r="BV64"/>
  <c r="BS64"/>
  <c r="BR64"/>
  <c r="BW68"/>
  <c r="BV68"/>
  <c r="BS68"/>
  <c r="BR68"/>
  <c r="BW72"/>
  <c r="BV72"/>
  <c r="BS72"/>
  <c r="BR72"/>
  <c r="BW76"/>
  <c r="BV76"/>
  <c r="BS76"/>
  <c r="BR76"/>
  <c r="BW80"/>
  <c r="BV80"/>
  <c r="BS80"/>
  <c r="BR80"/>
  <c r="BW84"/>
  <c r="BV84"/>
  <c r="BS84"/>
  <c r="BR84"/>
  <c r="BW88"/>
  <c r="BV88"/>
  <c r="BS88"/>
  <c r="BR88"/>
  <c r="BW92"/>
  <c r="BV92"/>
  <c r="BS92"/>
  <c r="BR92"/>
  <c r="BW96"/>
  <c r="BV96"/>
  <c r="BS96"/>
  <c r="BR96"/>
  <c r="BW100"/>
  <c r="BV100"/>
  <c r="BS100"/>
  <c r="BR100"/>
  <c r="BW104"/>
  <c r="BV104"/>
  <c r="BS104"/>
  <c r="BR104"/>
  <c r="BW108"/>
  <c r="BV108"/>
  <c r="BS108"/>
  <c r="BR108"/>
  <c r="BW112"/>
  <c r="BV112"/>
  <c r="BS112"/>
  <c r="BR112"/>
  <c r="BW116"/>
  <c r="BV116"/>
  <c r="BS116"/>
  <c r="BR116"/>
  <c r="BW120"/>
  <c r="BV120"/>
  <c r="BS120"/>
  <c r="BR120"/>
  <c r="BW124"/>
  <c r="BV124"/>
  <c r="BS124"/>
  <c r="BR124"/>
  <c r="BW128"/>
  <c r="BV128"/>
  <c r="BS128"/>
  <c r="BR128"/>
  <c r="BW132"/>
  <c r="BV132"/>
  <c r="BS132"/>
  <c r="BR132"/>
  <c r="BW136"/>
  <c r="BV136"/>
  <c r="BS136"/>
  <c r="BR136"/>
  <c r="BW140"/>
  <c r="BV140"/>
  <c r="BS140"/>
  <c r="BR140"/>
  <c r="BW144"/>
  <c r="BV144"/>
  <c r="BS144"/>
  <c r="BR144"/>
  <c r="BW148"/>
  <c r="BV148"/>
  <c r="BS148"/>
  <c r="BR148"/>
  <c r="BW152"/>
  <c r="BV152"/>
  <c r="BS152"/>
  <c r="BR152"/>
  <c r="BW156"/>
  <c r="BV156"/>
  <c r="BS156"/>
  <c r="BR156"/>
  <c r="BW160"/>
  <c r="BV160"/>
  <c r="BS160"/>
  <c r="BR160"/>
  <c r="BW164"/>
  <c r="BV164"/>
  <c r="BS164"/>
  <c r="BR164"/>
  <c r="BW168"/>
  <c r="BV168"/>
  <c r="BS168"/>
  <c r="BR168"/>
  <c r="BW172"/>
  <c r="BV172"/>
  <c r="BS172"/>
  <c r="BR172"/>
  <c r="BW176"/>
  <c r="BV176"/>
  <c r="BS176"/>
  <c r="BR176"/>
  <c r="BW180"/>
  <c r="BV180"/>
  <c r="BS180"/>
  <c r="BR180"/>
  <c r="BW184"/>
  <c r="BV184"/>
  <c r="BS184"/>
  <c r="BR184"/>
  <c r="BW188"/>
  <c r="BV188"/>
  <c r="BS188"/>
  <c r="BR188"/>
  <c r="BW192"/>
  <c r="BV192"/>
  <c r="BS192"/>
  <c r="BR192"/>
  <c r="BW196"/>
  <c r="BV196"/>
  <c r="BS196"/>
  <c r="BR196"/>
  <c r="BW200"/>
  <c r="BV200"/>
  <c r="BS200"/>
  <c r="BR200"/>
  <c r="BW204"/>
  <c r="BV204"/>
  <c r="BS204"/>
  <c r="BR204"/>
  <c r="Y5" i="26"/>
  <c r="N8" s="1"/>
  <c r="Y6"/>
  <c r="CT9" i="17"/>
  <c r="AM9"/>
  <c r="AI9"/>
  <c r="AL9"/>
  <c r="AH9"/>
  <c r="CT13"/>
  <c r="AM13"/>
  <c r="AI13"/>
  <c r="AL13"/>
  <c r="AH13"/>
  <c r="AM17"/>
  <c r="AI17"/>
  <c r="AL17"/>
  <c r="AH17"/>
  <c r="AM21"/>
  <c r="AI21"/>
  <c r="AL21"/>
  <c r="AH21"/>
  <c r="AM25"/>
  <c r="AI25"/>
  <c r="AL25"/>
  <c r="AH25"/>
  <c r="AM29"/>
  <c r="AI29"/>
  <c r="AL29"/>
  <c r="AH29"/>
  <c r="AM33"/>
  <c r="AI33"/>
  <c r="AL33"/>
  <c r="AH33"/>
  <c r="AM37"/>
  <c r="AI37"/>
  <c r="AL37"/>
  <c r="AH37"/>
  <c r="AM41"/>
  <c r="AI41"/>
  <c r="AL41"/>
  <c r="AS41" s="1"/>
  <c r="AH41"/>
  <c r="AM45"/>
  <c r="AI45"/>
  <c r="AL45"/>
  <c r="AS45" s="1"/>
  <c r="AH45"/>
  <c r="AM49"/>
  <c r="AI49"/>
  <c r="AL49"/>
  <c r="AS49" s="1"/>
  <c r="AH49"/>
  <c r="AM53"/>
  <c r="AI53"/>
  <c r="AL53"/>
  <c r="AS53" s="1"/>
  <c r="AH53"/>
  <c r="AM57"/>
  <c r="AI57"/>
  <c r="AL57"/>
  <c r="AS57" s="1"/>
  <c r="AH57"/>
  <c r="AM61"/>
  <c r="AI61"/>
  <c r="AL61"/>
  <c r="AS61" s="1"/>
  <c r="AH61"/>
  <c r="CT65"/>
  <c r="AM65"/>
  <c r="AI65"/>
  <c r="AL65"/>
  <c r="AS65" s="1"/>
  <c r="AH65"/>
  <c r="AM69"/>
  <c r="AI69"/>
  <c r="AL69"/>
  <c r="AS69" s="1"/>
  <c r="AH69"/>
  <c r="CT73"/>
  <c r="AM73"/>
  <c r="AI73"/>
  <c r="AL73"/>
  <c r="AS73" s="1"/>
  <c r="AH73"/>
  <c r="AM77"/>
  <c r="AI77"/>
  <c r="AL77"/>
  <c r="AS77" s="1"/>
  <c r="AH77"/>
  <c r="CT81"/>
  <c r="AM81"/>
  <c r="AI81"/>
  <c r="AL81"/>
  <c r="AS81" s="1"/>
  <c r="AH81"/>
  <c r="AM85"/>
  <c r="AI85"/>
  <c r="AL85"/>
  <c r="AS85" s="1"/>
  <c r="AH85"/>
  <c r="CU89"/>
  <c r="AM89"/>
  <c r="AI89"/>
  <c r="AL89"/>
  <c r="AS89" s="1"/>
  <c r="AH89"/>
  <c r="CU93"/>
  <c r="AM93"/>
  <c r="AI93"/>
  <c r="AL93"/>
  <c r="AS93" s="1"/>
  <c r="AH93"/>
  <c r="AM96"/>
  <c r="AI96"/>
  <c r="AL96"/>
  <c r="AS96" s="1"/>
  <c r="AH96"/>
  <c r="AM100"/>
  <c r="AI100"/>
  <c r="AL100"/>
  <c r="AS100" s="1"/>
  <c r="AH100"/>
  <c r="T104"/>
  <c r="AM104"/>
  <c r="AI104"/>
  <c r="AL104"/>
  <c r="AS104" s="1"/>
  <c r="AH104"/>
  <c r="DN108"/>
  <c r="AM108"/>
  <c r="AI108"/>
  <c r="AL108"/>
  <c r="AS108" s="1"/>
  <c r="AH108"/>
  <c r="AM112"/>
  <c r="AI112"/>
  <c r="AL112"/>
  <c r="AS112" s="1"/>
  <c r="AH112"/>
  <c r="AM116"/>
  <c r="AI116"/>
  <c r="AL116"/>
  <c r="AS116" s="1"/>
  <c r="AH116"/>
  <c r="CG120"/>
  <c r="AM120"/>
  <c r="AI120"/>
  <c r="AL120"/>
  <c r="AS120" s="1"/>
  <c r="AH120"/>
  <c r="DN124"/>
  <c r="AM124"/>
  <c r="AI124"/>
  <c r="AL124"/>
  <c r="AS124" s="1"/>
  <c r="AH124"/>
  <c r="AM128"/>
  <c r="AI128"/>
  <c r="AL128"/>
  <c r="AS128" s="1"/>
  <c r="AH128"/>
  <c r="AM132"/>
  <c r="AI132"/>
  <c r="AL132"/>
  <c r="AS132" s="1"/>
  <c r="AH132"/>
  <c r="DN136"/>
  <c r="AM136"/>
  <c r="AI136"/>
  <c r="AL136"/>
  <c r="AS136" s="1"/>
  <c r="AH136"/>
  <c r="DN140"/>
  <c r="AM140"/>
  <c r="AI140"/>
  <c r="AL140"/>
  <c r="AS140" s="1"/>
  <c r="AH140"/>
  <c r="DN144"/>
  <c r="AM144"/>
  <c r="AI144"/>
  <c r="AL144"/>
  <c r="AS144" s="1"/>
  <c r="AH144"/>
  <c r="AM148"/>
  <c r="AI148"/>
  <c r="AL148"/>
  <c r="AS148" s="1"/>
  <c r="AH148"/>
  <c r="DN152"/>
  <c r="AM152"/>
  <c r="AI152"/>
  <c r="AL152"/>
  <c r="AS152" s="1"/>
  <c r="AH152"/>
  <c r="DN156"/>
  <c r="AM156"/>
  <c r="AI156"/>
  <c r="AL156"/>
  <c r="AS156" s="1"/>
  <c r="AH156"/>
  <c r="DN160"/>
  <c r="AM160"/>
  <c r="AI160"/>
  <c r="AL160"/>
  <c r="AS160" s="1"/>
  <c r="AH160"/>
  <c r="AM164"/>
  <c r="AI164"/>
  <c r="AL164"/>
  <c r="AS164" s="1"/>
  <c r="AH164"/>
  <c r="DN168"/>
  <c r="AM168"/>
  <c r="AI168"/>
  <c r="AL168"/>
  <c r="AS168" s="1"/>
  <c r="AH168"/>
  <c r="AM172"/>
  <c r="AI172"/>
  <c r="AL172"/>
  <c r="AS172" s="1"/>
  <c r="AH172"/>
  <c r="DN176"/>
  <c r="AM176"/>
  <c r="AI176"/>
  <c r="AL176"/>
  <c r="AS176" s="1"/>
  <c r="AH176"/>
  <c r="AM180"/>
  <c r="AI180"/>
  <c r="AL180"/>
  <c r="AS180" s="1"/>
  <c r="AH180"/>
  <c r="AM184"/>
  <c r="AI184"/>
  <c r="AL184"/>
  <c r="AS184" s="1"/>
  <c r="AH184"/>
  <c r="DN188"/>
  <c r="AM188"/>
  <c r="AI188"/>
  <c r="AL188"/>
  <c r="AS188" s="1"/>
  <c r="AH188"/>
  <c r="DN192"/>
  <c r="AM192"/>
  <c r="AI192"/>
  <c r="AL192"/>
  <c r="AS192" s="1"/>
  <c r="AH192"/>
  <c r="DN196"/>
  <c r="AM196"/>
  <c r="AI196"/>
  <c r="AL196"/>
  <c r="AS196" s="1"/>
  <c r="AH196"/>
  <c r="DN200"/>
  <c r="AM200"/>
  <c r="AI200"/>
  <c r="AL200"/>
  <c r="AS200" s="1"/>
  <c r="AH200"/>
  <c r="DN204"/>
  <c r="AM204"/>
  <c r="AI204"/>
  <c r="AL204"/>
  <c r="AS204" s="1"/>
  <c r="AH204"/>
  <c r="T8"/>
  <c r="AL8"/>
  <c r="AM8"/>
  <c r="CT12"/>
  <c r="AM12"/>
  <c r="AI12"/>
  <c r="AL12"/>
  <c r="AH12"/>
  <c r="AM16"/>
  <c r="AI16"/>
  <c r="AL16"/>
  <c r="AH16"/>
  <c r="CT20"/>
  <c r="AM20"/>
  <c r="AI20"/>
  <c r="AL20"/>
  <c r="AH20"/>
  <c r="AM24"/>
  <c r="AI24"/>
  <c r="AL24"/>
  <c r="AH24"/>
  <c r="AM28"/>
  <c r="AI28"/>
  <c r="AL28"/>
  <c r="AH28"/>
  <c r="AM32"/>
  <c r="AI32"/>
  <c r="AL32"/>
  <c r="AH32"/>
  <c r="AM36"/>
  <c r="AI36"/>
  <c r="AL36"/>
  <c r="AH36"/>
  <c r="AM40"/>
  <c r="AI40"/>
  <c r="AL40"/>
  <c r="AS40" s="1"/>
  <c r="AH40"/>
  <c r="AM44"/>
  <c r="AI44"/>
  <c r="AL44"/>
  <c r="AS44" s="1"/>
  <c r="AH44"/>
  <c r="AM48"/>
  <c r="AI48"/>
  <c r="AL48"/>
  <c r="AS48" s="1"/>
  <c r="AH48"/>
  <c r="AM52"/>
  <c r="AI52"/>
  <c r="AL52"/>
  <c r="AS52" s="1"/>
  <c r="AH52"/>
  <c r="AM56"/>
  <c r="AI56"/>
  <c r="AL56"/>
  <c r="AS56" s="1"/>
  <c r="AH56"/>
  <c r="AM60"/>
  <c r="AI60"/>
  <c r="AL60"/>
  <c r="AS60" s="1"/>
  <c r="AH60"/>
  <c r="CT64"/>
  <c r="AM64"/>
  <c r="AI64"/>
  <c r="AL64"/>
  <c r="AS64" s="1"/>
  <c r="AH64"/>
  <c r="CT68"/>
  <c r="AM68"/>
  <c r="AI68"/>
  <c r="AL68"/>
  <c r="AS68" s="1"/>
  <c r="AH68"/>
  <c r="AM72"/>
  <c r="AI72"/>
  <c r="AL72"/>
  <c r="AS72" s="1"/>
  <c r="AH72"/>
  <c r="CT76"/>
  <c r="AM76"/>
  <c r="AI76"/>
  <c r="AL76"/>
  <c r="AS76" s="1"/>
  <c r="AH76"/>
  <c r="CT80"/>
  <c r="AM80"/>
  <c r="AI80"/>
  <c r="AL80"/>
  <c r="AS80" s="1"/>
  <c r="AH80"/>
  <c r="AM84"/>
  <c r="AI84"/>
  <c r="AL84"/>
  <c r="AS84" s="1"/>
  <c r="AH84"/>
  <c r="AM88"/>
  <c r="AI88"/>
  <c r="AL88"/>
  <c r="AS88" s="1"/>
  <c r="AH88"/>
  <c r="AM92"/>
  <c r="AI92"/>
  <c r="AL92"/>
  <c r="AS92" s="1"/>
  <c r="AH92"/>
  <c r="Q95"/>
  <c r="AM95"/>
  <c r="AI95"/>
  <c r="AL95"/>
  <c r="AS95" s="1"/>
  <c r="AH95"/>
  <c r="AM99"/>
  <c r="AI99"/>
  <c r="AL99"/>
  <c r="AS99" s="1"/>
  <c r="AH99"/>
  <c r="AM103"/>
  <c r="AI103"/>
  <c r="AL103"/>
  <c r="AS103" s="1"/>
  <c r="AH103"/>
  <c r="AM107"/>
  <c r="AI107"/>
  <c r="AL107"/>
  <c r="AS107" s="1"/>
  <c r="AH107"/>
  <c r="AM111"/>
  <c r="AI111"/>
  <c r="AL111"/>
  <c r="AS111" s="1"/>
  <c r="AH111"/>
  <c r="AM115"/>
  <c r="AI115"/>
  <c r="AL115"/>
  <c r="AS115" s="1"/>
  <c r="AH115"/>
  <c r="AM119"/>
  <c r="AI119"/>
  <c r="AL119"/>
  <c r="AS119" s="1"/>
  <c r="AH119"/>
  <c r="AM123"/>
  <c r="AI123"/>
  <c r="AL123"/>
  <c r="AS123" s="1"/>
  <c r="AH123"/>
  <c r="CT127"/>
  <c r="AM127"/>
  <c r="AI127"/>
  <c r="AL127"/>
  <c r="AS127" s="1"/>
  <c r="AH127"/>
  <c r="CT131"/>
  <c r="AM131"/>
  <c r="AI131"/>
  <c r="AL131"/>
  <c r="AS131" s="1"/>
  <c r="AH131"/>
  <c r="CT135"/>
  <c r="AM135"/>
  <c r="AI135"/>
  <c r="AL135"/>
  <c r="AS135" s="1"/>
  <c r="AH135"/>
  <c r="CM139"/>
  <c r="AM139"/>
  <c r="AI139"/>
  <c r="AL139"/>
  <c r="AS139" s="1"/>
  <c r="AH139"/>
  <c r="AM143"/>
  <c r="AI143"/>
  <c r="AL143"/>
  <c r="AS143" s="1"/>
  <c r="AH143"/>
  <c r="AM147"/>
  <c r="AI147"/>
  <c r="AL147"/>
  <c r="AS147" s="1"/>
  <c r="AH147"/>
  <c r="AM151"/>
  <c r="AI151"/>
  <c r="AL151"/>
  <c r="AS151" s="1"/>
  <c r="AH151"/>
  <c r="AM155"/>
  <c r="AI155"/>
  <c r="AL155"/>
  <c r="AS155" s="1"/>
  <c r="AH155"/>
  <c r="CT159"/>
  <c r="AM159"/>
  <c r="AI159"/>
  <c r="AL159"/>
  <c r="AS159" s="1"/>
  <c r="AH159"/>
  <c r="AM163"/>
  <c r="AI163"/>
  <c r="AL163"/>
  <c r="AS163" s="1"/>
  <c r="AH163"/>
  <c r="CU167"/>
  <c r="AM167"/>
  <c r="AI167"/>
  <c r="AL167"/>
  <c r="AS167" s="1"/>
  <c r="AH167"/>
  <c r="CU171"/>
  <c r="AM171"/>
  <c r="AI171"/>
  <c r="AL171"/>
  <c r="AS171" s="1"/>
  <c r="AH171"/>
  <c r="CU175"/>
  <c r="AM175"/>
  <c r="AI175"/>
  <c r="AL175"/>
  <c r="AS175" s="1"/>
  <c r="AH175"/>
  <c r="CU179"/>
  <c r="AM179"/>
  <c r="AI179"/>
  <c r="AL179"/>
  <c r="AS179" s="1"/>
  <c r="AH179"/>
  <c r="CU183"/>
  <c r="AM183"/>
  <c r="AI183"/>
  <c r="AL183"/>
  <c r="AS183" s="1"/>
  <c r="AH183"/>
  <c r="CU187"/>
  <c r="AM187"/>
  <c r="AI187"/>
  <c r="AL187"/>
  <c r="AS187" s="1"/>
  <c r="AH187"/>
  <c r="CU191"/>
  <c r="AM191"/>
  <c r="AI191"/>
  <c r="AL191"/>
  <c r="AS191" s="1"/>
  <c r="AH191"/>
  <c r="CU195"/>
  <c r="AM195"/>
  <c r="AI195"/>
  <c r="AL195"/>
  <c r="AS195" s="1"/>
  <c r="AH195"/>
  <c r="CU199"/>
  <c r="AM199"/>
  <c r="AI199"/>
  <c r="AL199"/>
  <c r="AS199" s="1"/>
  <c r="AH199"/>
  <c r="CU203"/>
  <c r="AM203"/>
  <c r="AI203"/>
  <c r="AL203"/>
  <c r="AS203" s="1"/>
  <c r="AH203"/>
  <c r="AM207"/>
  <c r="AI207"/>
  <c r="AL207"/>
  <c r="AS207" s="1"/>
  <c r="AH207"/>
  <c r="AI8"/>
  <c r="DN11"/>
  <c r="AM11"/>
  <c r="AI11"/>
  <c r="AL11"/>
  <c r="AH11"/>
  <c r="DN15"/>
  <c r="AM15"/>
  <c r="AI15"/>
  <c r="AL15"/>
  <c r="AH15"/>
  <c r="AM19"/>
  <c r="AI19"/>
  <c r="AL19"/>
  <c r="AH19"/>
  <c r="DN23"/>
  <c r="AM23"/>
  <c r="AI23"/>
  <c r="AL23"/>
  <c r="AH23"/>
  <c r="DN27"/>
  <c r="AM27"/>
  <c r="AI27"/>
  <c r="AL27"/>
  <c r="AH27"/>
  <c r="DN31"/>
  <c r="AM31"/>
  <c r="AI31"/>
  <c r="AL31"/>
  <c r="AH31"/>
  <c r="DN35"/>
  <c r="AM35"/>
  <c r="AI35"/>
  <c r="AL35"/>
  <c r="AH35"/>
  <c r="DN39"/>
  <c r="AM39"/>
  <c r="AI39"/>
  <c r="AL39"/>
  <c r="AS39" s="1"/>
  <c r="AH39"/>
  <c r="DN43"/>
  <c r="AM43"/>
  <c r="AI43"/>
  <c r="AL43"/>
  <c r="AS43" s="1"/>
  <c r="AH43"/>
  <c r="DN47"/>
  <c r="AM47"/>
  <c r="AI47"/>
  <c r="AL47"/>
  <c r="AS47" s="1"/>
  <c r="AH47"/>
  <c r="DN51"/>
  <c r="AM51"/>
  <c r="AI51"/>
  <c r="AL51"/>
  <c r="AS51" s="1"/>
  <c r="AH51"/>
  <c r="DN55"/>
  <c r="AM55"/>
  <c r="AI55"/>
  <c r="AL55"/>
  <c r="AS55" s="1"/>
  <c r="AH55"/>
  <c r="DN59"/>
  <c r="AM59"/>
  <c r="AI59"/>
  <c r="AL59"/>
  <c r="AS59" s="1"/>
  <c r="AH59"/>
  <c r="CT63"/>
  <c r="AM63"/>
  <c r="AI63"/>
  <c r="AL63"/>
  <c r="AS63" s="1"/>
  <c r="AH63"/>
  <c r="CT67"/>
  <c r="AM67"/>
  <c r="AI67"/>
  <c r="AL67"/>
  <c r="AS67" s="1"/>
  <c r="AH67"/>
  <c r="AM71"/>
  <c r="AI71"/>
  <c r="AL71"/>
  <c r="AS71" s="1"/>
  <c r="AH71"/>
  <c r="CT75"/>
  <c r="AM75"/>
  <c r="AI75"/>
  <c r="AL75"/>
  <c r="AS75" s="1"/>
  <c r="AH75"/>
  <c r="AM79"/>
  <c r="AI79"/>
  <c r="AL79"/>
  <c r="AS79" s="1"/>
  <c r="AH79"/>
  <c r="CT83"/>
  <c r="AM83"/>
  <c r="AI83"/>
  <c r="AL83"/>
  <c r="AS83" s="1"/>
  <c r="AH83"/>
  <c r="DO87"/>
  <c r="AM87"/>
  <c r="AI87"/>
  <c r="AL87"/>
  <c r="AS87" s="1"/>
  <c r="AH87"/>
  <c r="DO91"/>
  <c r="AM91"/>
  <c r="AI91"/>
  <c r="AL91"/>
  <c r="AS91" s="1"/>
  <c r="AH91"/>
  <c r="AM98"/>
  <c r="AI98"/>
  <c r="AL98"/>
  <c r="AS98" s="1"/>
  <c r="AH98"/>
  <c r="CT102"/>
  <c r="AM102"/>
  <c r="AI102"/>
  <c r="AL102"/>
  <c r="AS102" s="1"/>
  <c r="AH102"/>
  <c r="AM106"/>
  <c r="AI106"/>
  <c r="AL106"/>
  <c r="AS106" s="1"/>
  <c r="AH106"/>
  <c r="AM110"/>
  <c r="AI110"/>
  <c r="AL110"/>
  <c r="AS110" s="1"/>
  <c r="AH110"/>
  <c r="CT114"/>
  <c r="AM114"/>
  <c r="AI114"/>
  <c r="AL114"/>
  <c r="AS114" s="1"/>
  <c r="AH114"/>
  <c r="AM118"/>
  <c r="AI118"/>
  <c r="AL118"/>
  <c r="AS118" s="1"/>
  <c r="AH118"/>
  <c r="AM122"/>
  <c r="AI122"/>
  <c r="AL122"/>
  <c r="AS122" s="1"/>
  <c r="AH122"/>
  <c r="AM126"/>
  <c r="AI126"/>
  <c r="AL126"/>
  <c r="AS126" s="1"/>
  <c r="AH126"/>
  <c r="AM130"/>
  <c r="AI130"/>
  <c r="AL130"/>
  <c r="AS130" s="1"/>
  <c r="AH130"/>
  <c r="CT134"/>
  <c r="AM134"/>
  <c r="AI134"/>
  <c r="AL134"/>
  <c r="AS134" s="1"/>
  <c r="AH134"/>
  <c r="AM138"/>
  <c r="AI138"/>
  <c r="AL138"/>
  <c r="AS138" s="1"/>
  <c r="AH138"/>
  <c r="CT142"/>
  <c r="AM142"/>
  <c r="AI142"/>
  <c r="AL142"/>
  <c r="AS142" s="1"/>
  <c r="AH142"/>
  <c r="AM146"/>
  <c r="AI146"/>
  <c r="AL146"/>
  <c r="AS146" s="1"/>
  <c r="AH146"/>
  <c r="CT150"/>
  <c r="AM150"/>
  <c r="AI150"/>
  <c r="AL150"/>
  <c r="AS150" s="1"/>
  <c r="AH150"/>
  <c r="CT154"/>
  <c r="AM154"/>
  <c r="AI154"/>
  <c r="AL154"/>
  <c r="AS154" s="1"/>
  <c r="AH154"/>
  <c r="AM158"/>
  <c r="AI158"/>
  <c r="AL158"/>
  <c r="AS158" s="1"/>
  <c r="AH158"/>
  <c r="CT162"/>
  <c r="AM162"/>
  <c r="AI162"/>
  <c r="AL162"/>
  <c r="AS162" s="1"/>
  <c r="AH162"/>
  <c r="CT166"/>
  <c r="AM166"/>
  <c r="AI166"/>
  <c r="AL166"/>
  <c r="AS166" s="1"/>
  <c r="AH166"/>
  <c r="AM170"/>
  <c r="AI170"/>
  <c r="AL170"/>
  <c r="AS170" s="1"/>
  <c r="AH170"/>
  <c r="CT174"/>
  <c r="AM174"/>
  <c r="AI174"/>
  <c r="AL174"/>
  <c r="AS174" s="1"/>
  <c r="AH174"/>
  <c r="AM178"/>
  <c r="AI178"/>
  <c r="AL178"/>
  <c r="AS178" s="1"/>
  <c r="AH178"/>
  <c r="CT182"/>
  <c r="AM182"/>
  <c r="AI182"/>
  <c r="AL182"/>
  <c r="AS182" s="1"/>
  <c r="AH182"/>
  <c r="CT186"/>
  <c r="AM186"/>
  <c r="AI186"/>
  <c r="AL186"/>
  <c r="AS186" s="1"/>
  <c r="AH186"/>
  <c r="CT190"/>
  <c r="AM190"/>
  <c r="AI190"/>
  <c r="AL190"/>
  <c r="AS190" s="1"/>
  <c r="AH190"/>
  <c r="CT194"/>
  <c r="AM194"/>
  <c r="AI194"/>
  <c r="AL194"/>
  <c r="AS194" s="1"/>
  <c r="AH194"/>
  <c r="CT198"/>
  <c r="AM198"/>
  <c r="AI198"/>
  <c r="AL198"/>
  <c r="AS198" s="1"/>
  <c r="AH198"/>
  <c r="CT202"/>
  <c r="AM202"/>
  <c r="AI202"/>
  <c r="AL202"/>
  <c r="AS202" s="1"/>
  <c r="AH202"/>
  <c r="CT206"/>
  <c r="AM206"/>
  <c r="AI206"/>
  <c r="AL206"/>
  <c r="AS206" s="1"/>
  <c r="AH206"/>
  <c r="AH8"/>
  <c r="AM10"/>
  <c r="AI10"/>
  <c r="AL10"/>
  <c r="AH10"/>
  <c r="DN14"/>
  <c r="AM14"/>
  <c r="AI14"/>
  <c r="AL14"/>
  <c r="AH14"/>
  <c r="AM18"/>
  <c r="AI18"/>
  <c r="AL18"/>
  <c r="AH18"/>
  <c r="CU22"/>
  <c r="AM22"/>
  <c r="AI22"/>
  <c r="AL22"/>
  <c r="AH22"/>
  <c r="CU26"/>
  <c r="AM26"/>
  <c r="AI26"/>
  <c r="AL26"/>
  <c r="AH26"/>
  <c r="CU30"/>
  <c r="AM30"/>
  <c r="AI30"/>
  <c r="AL30"/>
  <c r="AH30"/>
  <c r="CU34"/>
  <c r="AM34"/>
  <c r="AI34"/>
  <c r="AL34"/>
  <c r="AH34"/>
  <c r="CU38"/>
  <c r="AM38"/>
  <c r="AI38"/>
  <c r="AL38"/>
  <c r="AS38" s="1"/>
  <c r="AH38"/>
  <c r="CU42"/>
  <c r="AM42"/>
  <c r="AI42"/>
  <c r="AL42"/>
  <c r="AS42" s="1"/>
  <c r="AH42"/>
  <c r="CU46"/>
  <c r="AM46"/>
  <c r="AI46"/>
  <c r="AL46"/>
  <c r="AS46" s="1"/>
  <c r="AH46"/>
  <c r="CU50"/>
  <c r="AM50"/>
  <c r="AI50"/>
  <c r="AL50"/>
  <c r="AS50" s="1"/>
  <c r="AH50"/>
  <c r="CU54"/>
  <c r="AM54"/>
  <c r="AI54"/>
  <c r="AL54"/>
  <c r="AS54" s="1"/>
  <c r="AH54"/>
  <c r="CU58"/>
  <c r="AM58"/>
  <c r="AI58"/>
  <c r="AL58"/>
  <c r="AS58" s="1"/>
  <c r="AH58"/>
  <c r="CG62"/>
  <c r="AM62"/>
  <c r="AI62"/>
  <c r="AL62"/>
  <c r="AS62" s="1"/>
  <c r="AH62"/>
  <c r="AM66"/>
  <c r="AI66"/>
  <c r="AL66"/>
  <c r="AS66" s="1"/>
  <c r="AH66"/>
  <c r="AM70"/>
  <c r="AI70"/>
  <c r="AL70"/>
  <c r="AS70" s="1"/>
  <c r="AH70"/>
  <c r="DN74"/>
  <c r="AM74"/>
  <c r="AI74"/>
  <c r="AL74"/>
  <c r="AS74" s="1"/>
  <c r="AH74"/>
  <c r="AM78"/>
  <c r="AI78"/>
  <c r="AL78"/>
  <c r="AS78" s="1"/>
  <c r="AH78"/>
  <c r="AM82"/>
  <c r="AI82"/>
  <c r="AL82"/>
  <c r="AS82" s="1"/>
  <c r="AH82"/>
  <c r="DN86"/>
  <c r="AM86"/>
  <c r="AI86"/>
  <c r="AL86"/>
  <c r="AS86" s="1"/>
  <c r="AH86"/>
  <c r="AM90"/>
  <c r="AI90"/>
  <c r="AL90"/>
  <c r="AS90" s="1"/>
  <c r="AH90"/>
  <c r="DN94"/>
  <c r="AM94"/>
  <c r="AI94"/>
  <c r="AL94"/>
  <c r="AS94" s="1"/>
  <c r="AH94"/>
  <c r="CU97"/>
  <c r="AM97"/>
  <c r="AI97"/>
  <c r="AL97"/>
  <c r="AS97" s="1"/>
  <c r="AH97"/>
  <c r="AM101"/>
  <c r="AI101"/>
  <c r="AL101"/>
  <c r="AS101" s="1"/>
  <c r="AH101"/>
  <c r="AM105"/>
  <c r="AI105"/>
  <c r="AL105"/>
  <c r="AS105" s="1"/>
  <c r="AH105"/>
  <c r="CT109"/>
  <c r="AM109"/>
  <c r="AI109"/>
  <c r="AL109"/>
  <c r="AS109" s="1"/>
  <c r="AH109"/>
  <c r="AM113"/>
  <c r="AI113"/>
  <c r="AL113"/>
  <c r="AS113" s="1"/>
  <c r="AH113"/>
  <c r="CT117"/>
  <c r="AM117"/>
  <c r="AI117"/>
  <c r="AL117"/>
  <c r="AS117" s="1"/>
  <c r="AH117"/>
  <c r="AM121"/>
  <c r="AI121"/>
  <c r="AL121"/>
  <c r="AS121" s="1"/>
  <c r="AH121"/>
  <c r="DN125"/>
  <c r="AM125"/>
  <c r="AI125"/>
  <c r="AL125"/>
  <c r="AS125" s="1"/>
  <c r="AH125"/>
  <c r="DN129"/>
  <c r="AM129"/>
  <c r="AI129"/>
  <c r="AL129"/>
  <c r="AS129" s="1"/>
  <c r="AH129"/>
  <c r="DN133"/>
  <c r="AM133"/>
  <c r="AI133"/>
  <c r="AL133"/>
  <c r="AS133" s="1"/>
  <c r="AH133"/>
  <c r="DN137"/>
  <c r="AM137"/>
  <c r="AI137"/>
  <c r="AL137"/>
  <c r="AS137" s="1"/>
  <c r="AH137"/>
  <c r="CT141"/>
  <c r="AM141"/>
  <c r="AI141"/>
  <c r="AL141"/>
  <c r="AS141" s="1"/>
  <c r="AH141"/>
  <c r="CT145"/>
  <c r="AM145"/>
  <c r="AI145"/>
  <c r="AL145"/>
  <c r="AS145" s="1"/>
  <c r="AH145"/>
  <c r="CT149"/>
  <c r="AM149"/>
  <c r="AI149"/>
  <c r="AL149"/>
  <c r="AS149" s="1"/>
  <c r="AH149"/>
  <c r="CT153"/>
  <c r="AM153"/>
  <c r="AI153"/>
  <c r="AL153"/>
  <c r="AS153" s="1"/>
  <c r="AH153"/>
  <c r="AM157"/>
  <c r="AI157"/>
  <c r="AL157"/>
  <c r="AS157" s="1"/>
  <c r="AH157"/>
  <c r="CT161"/>
  <c r="AM161"/>
  <c r="AI161"/>
  <c r="AL161"/>
  <c r="AS161" s="1"/>
  <c r="AH161"/>
  <c r="AM165"/>
  <c r="AI165"/>
  <c r="AL165"/>
  <c r="AS165" s="1"/>
  <c r="AH165"/>
  <c r="DO169"/>
  <c r="AM169"/>
  <c r="AI169"/>
  <c r="AL169"/>
  <c r="AS169" s="1"/>
  <c r="AH169"/>
  <c r="DO173"/>
  <c r="AM173"/>
  <c r="AI173"/>
  <c r="AL173"/>
  <c r="AS173" s="1"/>
  <c r="AH173"/>
  <c r="DO177"/>
  <c r="AM177"/>
  <c r="AI177"/>
  <c r="AL177"/>
  <c r="AS177" s="1"/>
  <c r="AH177"/>
  <c r="DO181"/>
  <c r="AM181"/>
  <c r="AI181"/>
  <c r="AL181"/>
  <c r="AS181" s="1"/>
  <c r="AH181"/>
  <c r="AM185"/>
  <c r="AI185"/>
  <c r="AL185"/>
  <c r="AS185" s="1"/>
  <c r="AH185"/>
  <c r="DO189"/>
  <c r="AM189"/>
  <c r="AI189"/>
  <c r="AL189"/>
  <c r="AS189" s="1"/>
  <c r="AH189"/>
  <c r="DO193"/>
  <c r="AM193"/>
  <c r="AI193"/>
  <c r="AL193"/>
  <c r="AS193" s="1"/>
  <c r="AH193"/>
  <c r="DO197"/>
  <c r="AM197"/>
  <c r="AI197"/>
  <c r="AL197"/>
  <c r="AS197" s="1"/>
  <c r="AH197"/>
  <c r="DO201"/>
  <c r="AM201"/>
  <c r="AI201"/>
  <c r="AL201"/>
  <c r="AS201" s="1"/>
  <c r="AH201"/>
  <c r="DO205"/>
  <c r="AM205"/>
  <c r="AI205"/>
  <c r="AL205"/>
  <c r="AS205" s="1"/>
  <c r="AH205"/>
  <c r="CT72"/>
  <c r="G72"/>
  <c r="E14"/>
  <c r="DO160"/>
  <c r="K102"/>
  <c r="DN148"/>
  <c r="P148"/>
  <c r="DO148"/>
  <c r="DN164"/>
  <c r="C164"/>
  <c r="DN172"/>
  <c r="CU172"/>
  <c r="C172"/>
  <c r="DN132"/>
  <c r="P132"/>
  <c r="DO132"/>
  <c r="CG98"/>
  <c r="E98"/>
  <c r="DN112"/>
  <c r="CU112"/>
  <c r="G94"/>
  <c r="C114"/>
  <c r="K136"/>
  <c r="K140"/>
  <c r="K154"/>
  <c r="DO114"/>
  <c r="E64"/>
  <c r="BD114"/>
  <c r="P160"/>
  <c r="P114"/>
  <c r="CN136"/>
  <c r="CN140"/>
  <c r="CN154"/>
  <c r="DN19"/>
  <c r="G19"/>
  <c r="CN19"/>
  <c r="K19"/>
  <c r="DN78"/>
  <c r="CU78"/>
  <c r="AZ78"/>
  <c r="DO78"/>
  <c r="BD78"/>
  <c r="P78"/>
  <c r="E78"/>
  <c r="G78"/>
  <c r="CM100"/>
  <c r="I100"/>
  <c r="T100"/>
  <c r="CT122"/>
  <c r="C122"/>
  <c r="CN122"/>
  <c r="K122"/>
  <c r="CT8"/>
  <c r="E8"/>
  <c r="G8"/>
  <c r="CU8"/>
  <c r="AZ8"/>
  <c r="DO8"/>
  <c r="BD8"/>
  <c r="P8"/>
  <c r="DN70"/>
  <c r="C70"/>
  <c r="E70"/>
  <c r="CN70"/>
  <c r="K70"/>
  <c r="CU70"/>
  <c r="AZ70"/>
  <c r="CT84"/>
  <c r="CN84"/>
  <c r="K84"/>
  <c r="CU84"/>
  <c r="AZ84"/>
  <c r="C84"/>
  <c r="E84"/>
  <c r="CT118"/>
  <c r="E118"/>
  <c r="CU118"/>
  <c r="AZ118"/>
  <c r="DN128"/>
  <c r="C128"/>
  <c r="CN128"/>
  <c r="K128"/>
  <c r="DN66"/>
  <c r="CU66"/>
  <c r="AZ66"/>
  <c r="DO66"/>
  <c r="BD66"/>
  <c r="P66"/>
  <c r="E66"/>
  <c r="G66"/>
  <c r="CT158"/>
  <c r="AZ158"/>
  <c r="G158"/>
  <c r="CN158"/>
  <c r="BD158"/>
  <c r="K158"/>
  <c r="CU158"/>
  <c r="C158"/>
  <c r="DO158"/>
  <c r="P158"/>
  <c r="E158"/>
  <c r="DN90"/>
  <c r="CN90"/>
  <c r="K90"/>
  <c r="CU90"/>
  <c r="AZ90"/>
  <c r="C90"/>
  <c r="E90"/>
  <c r="CT16"/>
  <c r="DO16"/>
  <c r="BD16"/>
  <c r="P16"/>
  <c r="E16"/>
  <c r="CU16"/>
  <c r="AZ16"/>
  <c r="G16"/>
  <c r="DN82"/>
  <c r="C82"/>
  <c r="CN82"/>
  <c r="K82"/>
  <c r="CT96"/>
  <c r="C96"/>
  <c r="G96"/>
  <c r="DI96" s="1"/>
  <c r="DJ96" s="1"/>
  <c r="CN96"/>
  <c r="K96"/>
  <c r="DO96"/>
  <c r="BD96"/>
  <c r="P96"/>
  <c r="CT106"/>
  <c r="CN106"/>
  <c r="K106"/>
  <c r="DO106"/>
  <c r="BD106"/>
  <c r="P106"/>
  <c r="C106"/>
  <c r="G106"/>
  <c r="DN116"/>
  <c r="C116"/>
  <c r="CN116"/>
  <c r="K116"/>
  <c r="CT130"/>
  <c r="AZ130"/>
  <c r="E130"/>
  <c r="CU130"/>
  <c r="CT146"/>
  <c r="C146"/>
  <c r="CN146"/>
  <c r="K146"/>
  <c r="CT170"/>
  <c r="C170"/>
  <c r="CN170"/>
  <c r="K170"/>
  <c r="CT178"/>
  <c r="C178"/>
  <c r="CN178"/>
  <c r="K178"/>
  <c r="CT88"/>
  <c r="C88"/>
  <c r="CN88"/>
  <c r="K88"/>
  <c r="C14"/>
  <c r="H21"/>
  <c r="C64"/>
  <c r="E72"/>
  <c r="C94"/>
  <c r="Q102"/>
  <c r="K108"/>
  <c r="CN108"/>
  <c r="E112"/>
  <c r="G132"/>
  <c r="C136"/>
  <c r="C140"/>
  <c r="G148"/>
  <c r="C154"/>
  <c r="G156"/>
  <c r="AZ156"/>
  <c r="G160"/>
  <c r="K172"/>
  <c r="BD172"/>
  <c r="CN172"/>
  <c r="K12"/>
  <c r="CN12"/>
  <c r="CU14"/>
  <c r="Q21"/>
  <c r="AZ64"/>
  <c r="CU64"/>
  <c r="P72"/>
  <c r="BD72"/>
  <c r="DO72"/>
  <c r="K76"/>
  <c r="CN76"/>
  <c r="P94"/>
  <c r="BD94"/>
  <c r="DO94"/>
  <c r="CG104"/>
  <c r="G108"/>
  <c r="AZ112"/>
  <c r="P124"/>
  <c r="DO124"/>
  <c r="BD132"/>
  <c r="CU142"/>
  <c r="BD148"/>
  <c r="E156"/>
  <c r="P156"/>
  <c r="DO156"/>
  <c r="BD160"/>
  <c r="P166"/>
  <c r="DO166"/>
  <c r="G172"/>
  <c r="DI172" s="1"/>
  <c r="DJ172" s="1"/>
  <c r="AZ172"/>
  <c r="P174"/>
  <c r="DO174"/>
  <c r="I21"/>
  <c r="AZ14"/>
  <c r="D21"/>
  <c r="C12"/>
  <c r="K14"/>
  <c r="CN14"/>
  <c r="K64"/>
  <c r="CN64"/>
  <c r="AZ72"/>
  <c r="CU72"/>
  <c r="C76"/>
  <c r="K94"/>
  <c r="CN94"/>
  <c r="H95"/>
  <c r="E102"/>
  <c r="I104"/>
  <c r="C108"/>
  <c r="G114"/>
  <c r="G124"/>
  <c r="E142"/>
  <c r="C156"/>
  <c r="CU156"/>
  <c r="K164"/>
  <c r="CN164"/>
  <c r="G166"/>
  <c r="E172"/>
  <c r="P172"/>
  <c r="DO172"/>
  <c r="G174"/>
  <c r="P108"/>
  <c r="BD108"/>
  <c r="DO108"/>
  <c r="BD124"/>
  <c r="AZ142"/>
  <c r="K156"/>
  <c r="BD156"/>
  <c r="CN156"/>
  <c r="BD166"/>
  <c r="BD174"/>
  <c r="D79"/>
  <c r="F79"/>
  <c r="CT79"/>
  <c r="DN79"/>
  <c r="BA79"/>
  <c r="CT17"/>
  <c r="U17"/>
  <c r="DN10"/>
  <c r="G10"/>
  <c r="CN10"/>
  <c r="K10"/>
  <c r="C10"/>
  <c r="DO10"/>
  <c r="BD10"/>
  <c r="P10"/>
  <c r="CU10"/>
  <c r="AZ10"/>
  <c r="E10"/>
  <c r="CG10"/>
  <c r="T10"/>
  <c r="I10"/>
  <c r="DN71"/>
  <c r="BA71"/>
  <c r="D71"/>
  <c r="F71"/>
  <c r="CT71"/>
  <c r="CT126"/>
  <c r="CN126"/>
  <c r="K126"/>
  <c r="C126"/>
  <c r="CU126"/>
  <c r="AZ126"/>
  <c r="E126"/>
  <c r="DO126"/>
  <c r="BD126"/>
  <c r="P126"/>
  <c r="G126"/>
  <c r="CG126"/>
  <c r="I126"/>
  <c r="T126"/>
  <c r="DN18"/>
  <c r="BD18"/>
  <c r="P18"/>
  <c r="G18"/>
  <c r="K18"/>
  <c r="AZ18"/>
  <c r="E18"/>
  <c r="CG18"/>
  <c r="T18"/>
  <c r="I18"/>
  <c r="CU18"/>
  <c r="C18"/>
  <c r="CT92"/>
  <c r="CN92"/>
  <c r="K92"/>
  <c r="DO92"/>
  <c r="P92"/>
  <c r="E92"/>
  <c r="AZ92"/>
  <c r="T92"/>
  <c r="G92"/>
  <c r="CG92"/>
  <c r="BD92"/>
  <c r="I92"/>
  <c r="CU92"/>
  <c r="C92"/>
  <c r="CT110"/>
  <c r="CN110"/>
  <c r="K110"/>
  <c r="C110"/>
  <c r="CU110"/>
  <c r="AZ110"/>
  <c r="E110"/>
  <c r="DO110"/>
  <c r="BD110"/>
  <c r="P110"/>
  <c r="G110"/>
  <c r="CG110"/>
  <c r="I110"/>
  <c r="T110"/>
  <c r="DN180"/>
  <c r="CG180"/>
  <c r="T180"/>
  <c r="K180"/>
  <c r="E180"/>
  <c r="CN180"/>
  <c r="G180"/>
  <c r="CU180"/>
  <c r="AZ180"/>
  <c r="H180"/>
  <c r="C180"/>
  <c r="DO180"/>
  <c r="BD180"/>
  <c r="P180"/>
  <c r="I180"/>
  <c r="D180"/>
  <c r="Q20"/>
  <c r="P20"/>
  <c r="DO20"/>
  <c r="C8"/>
  <c r="K8"/>
  <c r="CN8"/>
  <c r="G12"/>
  <c r="P12"/>
  <c r="BD12"/>
  <c r="DO12"/>
  <c r="I14"/>
  <c r="T14"/>
  <c r="CG14"/>
  <c r="C16"/>
  <c r="K16"/>
  <c r="CN16"/>
  <c r="C19"/>
  <c r="K20"/>
  <c r="BE20"/>
  <c r="CN20"/>
  <c r="E21"/>
  <c r="F63"/>
  <c r="I64"/>
  <c r="T64"/>
  <c r="CG64"/>
  <c r="C66"/>
  <c r="K66"/>
  <c r="CN66"/>
  <c r="E68"/>
  <c r="AZ68"/>
  <c r="CU68"/>
  <c r="I70"/>
  <c r="T70"/>
  <c r="CG70"/>
  <c r="C72"/>
  <c r="K72"/>
  <c r="CN72"/>
  <c r="E74"/>
  <c r="AZ74"/>
  <c r="CU74"/>
  <c r="G76"/>
  <c r="P76"/>
  <c r="BD76"/>
  <c r="DO76"/>
  <c r="C78"/>
  <c r="K78"/>
  <c r="CN78"/>
  <c r="E80"/>
  <c r="AZ80"/>
  <c r="CU80"/>
  <c r="G82"/>
  <c r="P82"/>
  <c r="BD82"/>
  <c r="DO82"/>
  <c r="I84"/>
  <c r="T84"/>
  <c r="CG84"/>
  <c r="E86"/>
  <c r="AZ86"/>
  <c r="CU86"/>
  <c r="G88"/>
  <c r="DI88" s="1"/>
  <c r="DJ88" s="1"/>
  <c r="P88"/>
  <c r="BD88"/>
  <c r="DO88"/>
  <c r="I90"/>
  <c r="T90"/>
  <c r="CG90"/>
  <c r="AZ98"/>
  <c r="CU98"/>
  <c r="CM101"/>
  <c r="T120"/>
  <c r="CU100"/>
  <c r="K100"/>
  <c r="C100"/>
  <c r="DO100"/>
  <c r="AZ100"/>
  <c r="E100"/>
  <c r="BD100"/>
  <c r="P100"/>
  <c r="G100"/>
  <c r="G20"/>
  <c r="I12"/>
  <c r="C20"/>
  <c r="I8"/>
  <c r="E8" i="27" s="1"/>
  <c r="CG8" i="17"/>
  <c r="E12"/>
  <c r="AZ12"/>
  <c r="CU12"/>
  <c r="G14"/>
  <c r="P14"/>
  <c r="BD14"/>
  <c r="DO14"/>
  <c r="I16"/>
  <c r="T16"/>
  <c r="CG16"/>
  <c r="P19"/>
  <c r="BD19"/>
  <c r="DO19"/>
  <c r="H20"/>
  <c r="BD20"/>
  <c r="CF20"/>
  <c r="D63"/>
  <c r="G64"/>
  <c r="P64"/>
  <c r="BD64"/>
  <c r="DO64"/>
  <c r="I66"/>
  <c r="T66"/>
  <c r="CG66"/>
  <c r="C68"/>
  <c r="K68"/>
  <c r="CN68"/>
  <c r="G70"/>
  <c r="P70"/>
  <c r="BD70"/>
  <c r="DO70"/>
  <c r="I72"/>
  <c r="T72"/>
  <c r="CG72"/>
  <c r="C74"/>
  <c r="K74"/>
  <c r="CN74"/>
  <c r="E76"/>
  <c r="AZ76"/>
  <c r="CU76"/>
  <c r="I78"/>
  <c r="T78"/>
  <c r="CG78"/>
  <c r="C80"/>
  <c r="K80"/>
  <c r="CN80"/>
  <c r="E82"/>
  <c r="AZ82"/>
  <c r="CU82"/>
  <c r="G84"/>
  <c r="P84"/>
  <c r="BD84"/>
  <c r="DO84"/>
  <c r="C86"/>
  <c r="K86"/>
  <c r="CN86"/>
  <c r="E88"/>
  <c r="AZ88"/>
  <c r="CU88"/>
  <c r="G90"/>
  <c r="P90"/>
  <c r="BD90"/>
  <c r="DO90"/>
  <c r="I98"/>
  <c r="I120"/>
  <c r="DO101"/>
  <c r="D101"/>
  <c r="BD101"/>
  <c r="J101"/>
  <c r="P101"/>
  <c r="DN120"/>
  <c r="CN120"/>
  <c r="K120"/>
  <c r="C120"/>
  <c r="CU120"/>
  <c r="AZ120"/>
  <c r="E120"/>
  <c r="DO120"/>
  <c r="BD120"/>
  <c r="P120"/>
  <c r="G120"/>
  <c r="CT151"/>
  <c r="D151"/>
  <c r="BA63"/>
  <c r="DN63"/>
  <c r="I68"/>
  <c r="T68"/>
  <c r="CG68"/>
  <c r="I74"/>
  <c r="T74"/>
  <c r="CG74"/>
  <c r="I80"/>
  <c r="T80"/>
  <c r="CG80"/>
  <c r="I86"/>
  <c r="T86"/>
  <c r="CG86"/>
  <c r="DO95"/>
  <c r="D95"/>
  <c r="DN98"/>
  <c r="DO98"/>
  <c r="BD98"/>
  <c r="P98"/>
  <c r="G98"/>
  <c r="CN98"/>
  <c r="K98"/>
  <c r="C98"/>
  <c r="DN104"/>
  <c r="CN104"/>
  <c r="K104"/>
  <c r="C104"/>
  <c r="CU104"/>
  <c r="AZ104"/>
  <c r="E104"/>
  <c r="DO104"/>
  <c r="BD104"/>
  <c r="P104"/>
  <c r="G104"/>
  <c r="DO138"/>
  <c r="BD138"/>
  <c r="P138"/>
  <c r="G138"/>
  <c r="T138"/>
  <c r="I138"/>
  <c r="K138"/>
  <c r="C138"/>
  <c r="AZ138"/>
  <c r="E138"/>
  <c r="CT157"/>
  <c r="D157"/>
  <c r="T12"/>
  <c r="CG12"/>
  <c r="G68"/>
  <c r="DI68" s="1"/>
  <c r="DJ68" s="1"/>
  <c r="P68"/>
  <c r="BD68"/>
  <c r="DO68"/>
  <c r="G74"/>
  <c r="P74"/>
  <c r="BD74"/>
  <c r="DO74"/>
  <c r="I76"/>
  <c r="T76"/>
  <c r="CG76"/>
  <c r="G80"/>
  <c r="P80"/>
  <c r="BD80"/>
  <c r="DO80"/>
  <c r="I82"/>
  <c r="T82"/>
  <c r="CG82"/>
  <c r="G86"/>
  <c r="P86"/>
  <c r="BD86"/>
  <c r="DO86"/>
  <c r="I88"/>
  <c r="T88"/>
  <c r="CG88"/>
  <c r="T98"/>
  <c r="I134"/>
  <c r="T134"/>
  <c r="CG134"/>
  <c r="I144"/>
  <c r="T144"/>
  <c r="CG144"/>
  <c r="I150"/>
  <c r="T150"/>
  <c r="CG150"/>
  <c r="I152"/>
  <c r="T152"/>
  <c r="CG152"/>
  <c r="I162"/>
  <c r="T162"/>
  <c r="CG162"/>
  <c r="I168"/>
  <c r="T168"/>
  <c r="CG168"/>
  <c r="I176"/>
  <c r="T176"/>
  <c r="CG176"/>
  <c r="I182"/>
  <c r="T182"/>
  <c r="CG182"/>
  <c r="I94"/>
  <c r="T94"/>
  <c r="CG94"/>
  <c r="I96"/>
  <c r="T96"/>
  <c r="CG96"/>
  <c r="C102"/>
  <c r="BE102"/>
  <c r="I106"/>
  <c r="T106"/>
  <c r="CG106"/>
  <c r="E108"/>
  <c r="AZ108"/>
  <c r="CU108"/>
  <c r="C112"/>
  <c r="K112"/>
  <c r="CN112"/>
  <c r="E114"/>
  <c r="AZ114"/>
  <c r="CU114"/>
  <c r="I116"/>
  <c r="T116"/>
  <c r="CG116"/>
  <c r="C118"/>
  <c r="K118"/>
  <c r="CN118"/>
  <c r="I122"/>
  <c r="T122"/>
  <c r="CG122"/>
  <c r="E124"/>
  <c r="AZ124"/>
  <c r="CU124"/>
  <c r="I128"/>
  <c r="T128"/>
  <c r="CG128"/>
  <c r="C130"/>
  <c r="K130"/>
  <c r="CN130"/>
  <c r="E132"/>
  <c r="AZ132"/>
  <c r="CU132"/>
  <c r="G134"/>
  <c r="P134"/>
  <c r="BD134"/>
  <c r="DO134"/>
  <c r="I136"/>
  <c r="T136"/>
  <c r="CG136"/>
  <c r="I140"/>
  <c r="T140"/>
  <c r="CG140"/>
  <c r="C142"/>
  <c r="K142"/>
  <c r="CN142"/>
  <c r="G144"/>
  <c r="P144"/>
  <c r="BD144"/>
  <c r="DO144"/>
  <c r="I146"/>
  <c r="T146"/>
  <c r="CG146"/>
  <c r="E148"/>
  <c r="AZ148"/>
  <c r="CU148"/>
  <c r="G150"/>
  <c r="P150"/>
  <c r="BD150"/>
  <c r="DO150"/>
  <c r="G152"/>
  <c r="P152"/>
  <c r="BD152"/>
  <c r="DO152"/>
  <c r="I154"/>
  <c r="T154"/>
  <c r="CG154"/>
  <c r="E160"/>
  <c r="AZ160"/>
  <c r="CU160"/>
  <c r="G162"/>
  <c r="P162"/>
  <c r="BD162"/>
  <c r="DO162"/>
  <c r="I164"/>
  <c r="T164"/>
  <c r="CG164"/>
  <c r="E166"/>
  <c r="AZ166"/>
  <c r="CU166"/>
  <c r="G168"/>
  <c r="P168"/>
  <c r="BD168"/>
  <c r="DO168"/>
  <c r="I170"/>
  <c r="T170"/>
  <c r="CG170"/>
  <c r="E174"/>
  <c r="AZ174"/>
  <c r="CU174"/>
  <c r="G176"/>
  <c r="P176"/>
  <c r="BD176"/>
  <c r="DO176"/>
  <c r="I178"/>
  <c r="T178"/>
  <c r="CG178"/>
  <c r="G182"/>
  <c r="P182"/>
  <c r="BD182"/>
  <c r="DO182"/>
  <c r="I112"/>
  <c r="T112"/>
  <c r="CG112"/>
  <c r="K114"/>
  <c r="CN114"/>
  <c r="G116"/>
  <c r="P116"/>
  <c r="BD116"/>
  <c r="DO116"/>
  <c r="I118"/>
  <c r="T118"/>
  <c r="CG118"/>
  <c r="G122"/>
  <c r="DI122" s="1"/>
  <c r="DJ122" s="1"/>
  <c r="P122"/>
  <c r="BD122"/>
  <c r="DO122"/>
  <c r="C124"/>
  <c r="K124"/>
  <c r="CN124"/>
  <c r="G128"/>
  <c r="P128"/>
  <c r="BD128"/>
  <c r="DO128"/>
  <c r="I130"/>
  <c r="T130"/>
  <c r="CG130"/>
  <c r="C132"/>
  <c r="K132"/>
  <c r="CN132"/>
  <c r="E134"/>
  <c r="AZ134"/>
  <c r="CU134"/>
  <c r="G136"/>
  <c r="DI136" s="1"/>
  <c r="DJ136" s="1"/>
  <c r="P136"/>
  <c r="BD136"/>
  <c r="DO136"/>
  <c r="G140"/>
  <c r="DI140" s="1"/>
  <c r="DJ140" s="1"/>
  <c r="P140"/>
  <c r="BD140"/>
  <c r="DO140"/>
  <c r="I142"/>
  <c r="T142"/>
  <c r="CG142"/>
  <c r="E144"/>
  <c r="AZ144"/>
  <c r="CU144"/>
  <c r="G146"/>
  <c r="P146"/>
  <c r="BD146"/>
  <c r="DO146"/>
  <c r="C148"/>
  <c r="K148"/>
  <c r="CN148"/>
  <c r="E150"/>
  <c r="AZ150"/>
  <c r="CU150"/>
  <c r="E152"/>
  <c r="AZ152"/>
  <c r="CU152"/>
  <c r="G154"/>
  <c r="DI154" s="1"/>
  <c r="DJ154" s="1"/>
  <c r="P154"/>
  <c r="BD154"/>
  <c r="DO154"/>
  <c r="I156"/>
  <c r="T156"/>
  <c r="CG156"/>
  <c r="I158"/>
  <c r="T158"/>
  <c r="CG158"/>
  <c r="C160"/>
  <c r="K160"/>
  <c r="CN160"/>
  <c r="E162"/>
  <c r="AZ162"/>
  <c r="CU162"/>
  <c r="G164"/>
  <c r="DI164" s="1"/>
  <c r="DJ164" s="1"/>
  <c r="P164"/>
  <c r="BD164"/>
  <c r="DO164"/>
  <c r="C166"/>
  <c r="K166"/>
  <c r="CN166"/>
  <c r="E168"/>
  <c r="AZ168"/>
  <c r="CU168"/>
  <c r="G170"/>
  <c r="DI170" s="1"/>
  <c r="DJ170" s="1"/>
  <c r="P170"/>
  <c r="BD170"/>
  <c r="DO170"/>
  <c r="I172"/>
  <c r="T172"/>
  <c r="CG172"/>
  <c r="C174"/>
  <c r="K174"/>
  <c r="CN174"/>
  <c r="E176"/>
  <c r="AZ176"/>
  <c r="CU176"/>
  <c r="G178"/>
  <c r="P178"/>
  <c r="BD178"/>
  <c r="DO178"/>
  <c r="E182"/>
  <c r="AZ182"/>
  <c r="CU182"/>
  <c r="E94"/>
  <c r="AZ94"/>
  <c r="CU94"/>
  <c r="E96"/>
  <c r="AZ96"/>
  <c r="CU96"/>
  <c r="H102"/>
  <c r="CN102"/>
  <c r="E106"/>
  <c r="AZ106"/>
  <c r="CU106"/>
  <c r="I108"/>
  <c r="T108"/>
  <c r="CG108"/>
  <c r="G112"/>
  <c r="P112"/>
  <c r="BD112"/>
  <c r="DO112"/>
  <c r="I114"/>
  <c r="T114"/>
  <c r="CG114"/>
  <c r="E116"/>
  <c r="AZ116"/>
  <c r="CU116"/>
  <c r="G118"/>
  <c r="P118"/>
  <c r="BD118"/>
  <c r="DO118"/>
  <c r="E122"/>
  <c r="AZ122"/>
  <c r="CU122"/>
  <c r="I124"/>
  <c r="T124"/>
  <c r="CG124"/>
  <c r="E128"/>
  <c r="AZ128"/>
  <c r="CU128"/>
  <c r="G130"/>
  <c r="P130"/>
  <c r="BD130"/>
  <c r="DO130"/>
  <c r="I132"/>
  <c r="T132"/>
  <c r="CG132"/>
  <c r="C134"/>
  <c r="K134"/>
  <c r="CN134"/>
  <c r="E136"/>
  <c r="AZ136"/>
  <c r="CU136"/>
  <c r="E140"/>
  <c r="AZ140"/>
  <c r="CU140"/>
  <c r="G142"/>
  <c r="P142"/>
  <c r="BD142"/>
  <c r="DO142"/>
  <c r="C144"/>
  <c r="K144"/>
  <c r="CN144"/>
  <c r="E146"/>
  <c r="AZ146"/>
  <c r="CU146"/>
  <c r="I148"/>
  <c r="T148"/>
  <c r="CG148"/>
  <c r="C150"/>
  <c r="K150"/>
  <c r="CN150"/>
  <c r="C152"/>
  <c r="K152"/>
  <c r="CN152"/>
  <c r="E154"/>
  <c r="AZ154"/>
  <c r="CU154"/>
  <c r="I160"/>
  <c r="T160"/>
  <c r="CG160"/>
  <c r="C162"/>
  <c r="K162"/>
  <c r="CN162"/>
  <c r="E164"/>
  <c r="AZ164"/>
  <c r="CU164"/>
  <c r="I166"/>
  <c r="T166"/>
  <c r="CG166"/>
  <c r="C168"/>
  <c r="K168"/>
  <c r="CN168"/>
  <c r="E170"/>
  <c r="AZ170"/>
  <c r="CU170"/>
  <c r="I174"/>
  <c r="T174"/>
  <c r="CG174"/>
  <c r="C176"/>
  <c r="K176"/>
  <c r="CN176"/>
  <c r="E178"/>
  <c r="AZ178"/>
  <c r="CU178"/>
  <c r="C182"/>
  <c r="K182"/>
  <c r="CN182"/>
  <c r="CT21"/>
  <c r="CF21"/>
  <c r="BE21"/>
  <c r="CU21"/>
  <c r="CG21"/>
  <c r="AZ21"/>
  <c r="DN21"/>
  <c r="CM21"/>
  <c r="BA21"/>
  <c r="U21"/>
  <c r="J21"/>
  <c r="F21"/>
  <c r="DO21"/>
  <c r="CN21"/>
  <c r="BD21"/>
  <c r="P21"/>
  <c r="K21"/>
  <c r="G21"/>
  <c r="C21"/>
  <c r="CT29"/>
  <c r="CF29"/>
  <c r="BE29"/>
  <c r="Q29"/>
  <c r="H29"/>
  <c r="D29"/>
  <c r="CU29"/>
  <c r="CG29"/>
  <c r="AZ29"/>
  <c r="T29"/>
  <c r="I29"/>
  <c r="E29"/>
  <c r="DN29"/>
  <c r="CM29"/>
  <c r="BA29"/>
  <c r="U29"/>
  <c r="J29"/>
  <c r="F29"/>
  <c r="DO29"/>
  <c r="CN29"/>
  <c r="BD29"/>
  <c r="P29"/>
  <c r="K29"/>
  <c r="G29"/>
  <c r="C29"/>
  <c r="CT37"/>
  <c r="CF37"/>
  <c r="BE37"/>
  <c r="Q37"/>
  <c r="H37"/>
  <c r="D37"/>
  <c r="CU37"/>
  <c r="CG37"/>
  <c r="AZ37"/>
  <c r="T37"/>
  <c r="I37"/>
  <c r="E37"/>
  <c r="DN37"/>
  <c r="CM37"/>
  <c r="BA37"/>
  <c r="U37"/>
  <c r="J37"/>
  <c r="F37"/>
  <c r="DO37"/>
  <c r="CN37"/>
  <c r="BD37"/>
  <c r="P37"/>
  <c r="K37"/>
  <c r="G37"/>
  <c r="C37"/>
  <c r="CT45"/>
  <c r="CF45"/>
  <c r="BE45"/>
  <c r="Q45"/>
  <c r="H45"/>
  <c r="D45"/>
  <c r="CU45"/>
  <c r="CG45"/>
  <c r="AZ45"/>
  <c r="T45"/>
  <c r="I45"/>
  <c r="E45"/>
  <c r="DN45"/>
  <c r="CM45"/>
  <c r="BA45"/>
  <c r="U45"/>
  <c r="J45"/>
  <c r="F45"/>
  <c r="DO45"/>
  <c r="CN45"/>
  <c r="BD45"/>
  <c r="P45"/>
  <c r="K45"/>
  <c r="G45"/>
  <c r="C45"/>
  <c r="CT53"/>
  <c r="CF53"/>
  <c r="BE53"/>
  <c r="Q53"/>
  <c r="H53"/>
  <c r="D53"/>
  <c r="CU53"/>
  <c r="CG53"/>
  <c r="AZ53"/>
  <c r="T53"/>
  <c r="I53"/>
  <c r="E53"/>
  <c r="DN53"/>
  <c r="CM53"/>
  <c r="BA53"/>
  <c r="U53"/>
  <c r="J53"/>
  <c r="F53"/>
  <c r="DO53"/>
  <c r="CN53"/>
  <c r="BD53"/>
  <c r="P53"/>
  <c r="K53"/>
  <c r="G53"/>
  <c r="C53"/>
  <c r="CT61"/>
  <c r="CF61"/>
  <c r="BE61"/>
  <c r="Q61"/>
  <c r="H61"/>
  <c r="D61"/>
  <c r="CU61"/>
  <c r="CG61"/>
  <c r="AZ61"/>
  <c r="T61"/>
  <c r="I61"/>
  <c r="E61"/>
  <c r="DN61"/>
  <c r="CM61"/>
  <c r="BA61"/>
  <c r="U61"/>
  <c r="J61"/>
  <c r="F61"/>
  <c r="DO61"/>
  <c r="CN61"/>
  <c r="BD61"/>
  <c r="P61"/>
  <c r="K61"/>
  <c r="G61"/>
  <c r="C61"/>
  <c r="CU69"/>
  <c r="CG69"/>
  <c r="AZ69"/>
  <c r="T69"/>
  <c r="I69"/>
  <c r="E69"/>
  <c r="DO69"/>
  <c r="CN69"/>
  <c r="BD69"/>
  <c r="P69"/>
  <c r="K69"/>
  <c r="G69"/>
  <c r="C69"/>
  <c r="DN69"/>
  <c r="BA69"/>
  <c r="F69"/>
  <c r="CF69"/>
  <c r="BE69"/>
  <c r="Q69"/>
  <c r="H69"/>
  <c r="CM69"/>
  <c r="U69"/>
  <c r="J69"/>
  <c r="CT69"/>
  <c r="D69"/>
  <c r="H9"/>
  <c r="Q9"/>
  <c r="BE9"/>
  <c r="CF9"/>
  <c r="J11"/>
  <c r="U11"/>
  <c r="BA11"/>
  <c r="D13"/>
  <c r="Q13"/>
  <c r="BE13"/>
  <c r="CF13"/>
  <c r="F15"/>
  <c r="F8"/>
  <c r="J8"/>
  <c r="U8"/>
  <c r="BA8"/>
  <c r="CM8"/>
  <c r="DN8"/>
  <c r="C9"/>
  <c r="G9"/>
  <c r="K9"/>
  <c r="P9"/>
  <c r="BD9"/>
  <c r="CN9"/>
  <c r="DO9"/>
  <c r="D10"/>
  <c r="H10"/>
  <c r="Q10"/>
  <c r="BE10"/>
  <c r="CF10"/>
  <c r="CT10"/>
  <c r="E11"/>
  <c r="I11"/>
  <c r="T11"/>
  <c r="AZ11"/>
  <c r="CG11"/>
  <c r="CU11"/>
  <c r="F12"/>
  <c r="J12"/>
  <c r="U12"/>
  <c r="BA12"/>
  <c r="CM12"/>
  <c r="DN12"/>
  <c r="C13"/>
  <c r="G13"/>
  <c r="K13"/>
  <c r="P13"/>
  <c r="BD13"/>
  <c r="CN13"/>
  <c r="DO13"/>
  <c r="D14"/>
  <c r="H14"/>
  <c r="Q14"/>
  <c r="BE14"/>
  <c r="CF14"/>
  <c r="CT14"/>
  <c r="E15"/>
  <c r="I15"/>
  <c r="T15"/>
  <c r="AZ15"/>
  <c r="CG15"/>
  <c r="CU15"/>
  <c r="F16"/>
  <c r="J16"/>
  <c r="U16"/>
  <c r="BA16"/>
  <c r="CM16"/>
  <c r="DN16"/>
  <c r="C17"/>
  <c r="G17"/>
  <c r="K17"/>
  <c r="P17"/>
  <c r="BD17"/>
  <c r="CN17"/>
  <c r="DO17"/>
  <c r="D18"/>
  <c r="H18"/>
  <c r="Q18"/>
  <c r="BE18"/>
  <c r="CF18"/>
  <c r="F19"/>
  <c r="BA19"/>
  <c r="D20"/>
  <c r="DO28"/>
  <c r="CN28"/>
  <c r="BD28"/>
  <c r="P28"/>
  <c r="K28"/>
  <c r="G28"/>
  <c r="C28"/>
  <c r="CT28"/>
  <c r="CF28"/>
  <c r="BE28"/>
  <c r="Q28"/>
  <c r="H28"/>
  <c r="D28"/>
  <c r="CU28"/>
  <c r="CG28"/>
  <c r="AZ28"/>
  <c r="T28"/>
  <c r="I28"/>
  <c r="E28"/>
  <c r="DN28"/>
  <c r="CM28"/>
  <c r="BA28"/>
  <c r="U28"/>
  <c r="J28"/>
  <c r="F28"/>
  <c r="DO36"/>
  <c r="CN36"/>
  <c r="BD36"/>
  <c r="P36"/>
  <c r="K36"/>
  <c r="G36"/>
  <c r="C36"/>
  <c r="CT36"/>
  <c r="CF36"/>
  <c r="BE36"/>
  <c r="Q36"/>
  <c r="H36"/>
  <c r="D36"/>
  <c r="CU36"/>
  <c r="CG36"/>
  <c r="AZ36"/>
  <c r="T36"/>
  <c r="I36"/>
  <c r="E36"/>
  <c r="DN36"/>
  <c r="CM36"/>
  <c r="BA36"/>
  <c r="U36"/>
  <c r="J36"/>
  <c r="F36"/>
  <c r="DO44"/>
  <c r="CN44"/>
  <c r="BD44"/>
  <c r="P44"/>
  <c r="K44"/>
  <c r="G44"/>
  <c r="C44"/>
  <c r="CT44"/>
  <c r="CF44"/>
  <c r="BE44"/>
  <c r="Q44"/>
  <c r="H44"/>
  <c r="D44"/>
  <c r="CU44"/>
  <c r="CG44"/>
  <c r="AZ44"/>
  <c r="T44"/>
  <c r="I44"/>
  <c r="E44"/>
  <c r="DN44"/>
  <c r="CM44"/>
  <c r="BA44"/>
  <c r="U44"/>
  <c r="J44"/>
  <c r="F44"/>
  <c r="DO52"/>
  <c r="CN52"/>
  <c r="BD52"/>
  <c r="P52"/>
  <c r="K52"/>
  <c r="G52"/>
  <c r="C52"/>
  <c r="CT52"/>
  <c r="CF52"/>
  <c r="BE52"/>
  <c r="Q52"/>
  <c r="H52"/>
  <c r="D52"/>
  <c r="CU52"/>
  <c r="CG52"/>
  <c r="AZ52"/>
  <c r="T52"/>
  <c r="I52"/>
  <c r="E52"/>
  <c r="DN52"/>
  <c r="CM52"/>
  <c r="BA52"/>
  <c r="U52"/>
  <c r="J52"/>
  <c r="F52"/>
  <c r="DO60"/>
  <c r="CN60"/>
  <c r="BD60"/>
  <c r="P60"/>
  <c r="K60"/>
  <c r="G60"/>
  <c r="C60"/>
  <c r="CT60"/>
  <c r="CF60"/>
  <c r="BE60"/>
  <c r="Q60"/>
  <c r="H60"/>
  <c r="D60"/>
  <c r="CU60"/>
  <c r="CG60"/>
  <c r="AZ60"/>
  <c r="T60"/>
  <c r="I60"/>
  <c r="E60"/>
  <c r="DN60"/>
  <c r="CM60"/>
  <c r="BA60"/>
  <c r="U60"/>
  <c r="J60"/>
  <c r="F60"/>
  <c r="CU77"/>
  <c r="CG77"/>
  <c r="AZ77"/>
  <c r="T77"/>
  <c r="I77"/>
  <c r="E77"/>
  <c r="DO77"/>
  <c r="CN77"/>
  <c r="BD77"/>
  <c r="P77"/>
  <c r="K77"/>
  <c r="G77"/>
  <c r="C77"/>
  <c r="DN77"/>
  <c r="BA77"/>
  <c r="F77"/>
  <c r="CF77"/>
  <c r="BE77"/>
  <c r="Q77"/>
  <c r="H77"/>
  <c r="CM77"/>
  <c r="U77"/>
  <c r="J77"/>
  <c r="CT77"/>
  <c r="D77"/>
  <c r="F9"/>
  <c r="BA9"/>
  <c r="DN9"/>
  <c r="D11"/>
  <c r="CT11"/>
  <c r="F13"/>
  <c r="U13"/>
  <c r="D15"/>
  <c r="Q15"/>
  <c r="CF15"/>
  <c r="CT15"/>
  <c r="F17"/>
  <c r="J17"/>
  <c r="BA17"/>
  <c r="CM17"/>
  <c r="DN17"/>
  <c r="DO18"/>
  <c r="CN18"/>
  <c r="CT18"/>
  <c r="CT19"/>
  <c r="CF19"/>
  <c r="BE19"/>
  <c r="Q19"/>
  <c r="H19"/>
  <c r="D19"/>
  <c r="CU19"/>
  <c r="CG19"/>
  <c r="AZ19"/>
  <c r="T19"/>
  <c r="I19"/>
  <c r="E19"/>
  <c r="CU20"/>
  <c r="CG20"/>
  <c r="AZ20"/>
  <c r="T20"/>
  <c r="I20"/>
  <c r="E20"/>
  <c r="DN20"/>
  <c r="CM20"/>
  <c r="BA20"/>
  <c r="U20"/>
  <c r="J20"/>
  <c r="F20"/>
  <c r="CT25"/>
  <c r="CF25"/>
  <c r="BE25"/>
  <c r="Q25"/>
  <c r="H25"/>
  <c r="D25"/>
  <c r="CU25"/>
  <c r="CG25"/>
  <c r="AZ25"/>
  <c r="T25"/>
  <c r="I25"/>
  <c r="E25"/>
  <c r="DN25"/>
  <c r="CM25"/>
  <c r="BA25"/>
  <c r="U25"/>
  <c r="J25"/>
  <c r="F25"/>
  <c r="DO25"/>
  <c r="CN25"/>
  <c r="BD25"/>
  <c r="P25"/>
  <c r="K25"/>
  <c r="G25"/>
  <c r="C25"/>
  <c r="CT33"/>
  <c r="CF33"/>
  <c r="BE33"/>
  <c r="Q33"/>
  <c r="H33"/>
  <c r="D33"/>
  <c r="CU33"/>
  <c r="CG33"/>
  <c r="AZ33"/>
  <c r="T33"/>
  <c r="I33"/>
  <c r="E33"/>
  <c r="DN33"/>
  <c r="CM33"/>
  <c r="BA33"/>
  <c r="U33"/>
  <c r="J33"/>
  <c r="F33"/>
  <c r="DO33"/>
  <c r="CN33"/>
  <c r="BD33"/>
  <c r="P33"/>
  <c r="K33"/>
  <c r="G33"/>
  <c r="C33"/>
  <c r="CT41"/>
  <c r="CF41"/>
  <c r="BE41"/>
  <c r="Q41"/>
  <c r="H41"/>
  <c r="D41"/>
  <c r="CU41"/>
  <c r="CG41"/>
  <c r="AZ41"/>
  <c r="T41"/>
  <c r="I41"/>
  <c r="E41"/>
  <c r="DN41"/>
  <c r="CM41"/>
  <c r="BA41"/>
  <c r="U41"/>
  <c r="J41"/>
  <c r="F41"/>
  <c r="DO41"/>
  <c r="CN41"/>
  <c r="BD41"/>
  <c r="P41"/>
  <c r="K41"/>
  <c r="G41"/>
  <c r="C41"/>
  <c r="CT49"/>
  <c r="CF49"/>
  <c r="BE49"/>
  <c r="Q49"/>
  <c r="H49"/>
  <c r="D49"/>
  <c r="CU49"/>
  <c r="CG49"/>
  <c r="AZ49"/>
  <c r="T49"/>
  <c r="I49"/>
  <c r="E49"/>
  <c r="DN49"/>
  <c r="CM49"/>
  <c r="BA49"/>
  <c r="U49"/>
  <c r="J49"/>
  <c r="F49"/>
  <c r="DO49"/>
  <c r="CN49"/>
  <c r="BD49"/>
  <c r="P49"/>
  <c r="K49"/>
  <c r="G49"/>
  <c r="C49"/>
  <c r="CT57"/>
  <c r="CF57"/>
  <c r="BE57"/>
  <c r="Q57"/>
  <c r="H57"/>
  <c r="D57"/>
  <c r="CU57"/>
  <c r="CG57"/>
  <c r="AZ57"/>
  <c r="T57"/>
  <c r="I57"/>
  <c r="E57"/>
  <c r="DN57"/>
  <c r="CM57"/>
  <c r="BA57"/>
  <c r="U57"/>
  <c r="J57"/>
  <c r="F57"/>
  <c r="DO57"/>
  <c r="CN57"/>
  <c r="BD57"/>
  <c r="P57"/>
  <c r="K57"/>
  <c r="G57"/>
  <c r="C57"/>
  <c r="CU85"/>
  <c r="CG85"/>
  <c r="AZ85"/>
  <c r="T85"/>
  <c r="I85"/>
  <c r="E85"/>
  <c r="DO85"/>
  <c r="CN85"/>
  <c r="BD85"/>
  <c r="P85"/>
  <c r="K85"/>
  <c r="G85"/>
  <c r="C85"/>
  <c r="DN85"/>
  <c r="BA85"/>
  <c r="F85"/>
  <c r="CF85"/>
  <c r="BE85"/>
  <c r="Q85"/>
  <c r="H85"/>
  <c r="CM85"/>
  <c r="U85"/>
  <c r="J85"/>
  <c r="CT85"/>
  <c r="D85"/>
  <c r="J9"/>
  <c r="U9"/>
  <c r="CM9"/>
  <c r="H11"/>
  <c r="Q11"/>
  <c r="BE11"/>
  <c r="CF11"/>
  <c r="J13"/>
  <c r="BA13"/>
  <c r="CM13"/>
  <c r="DN13"/>
  <c r="H15"/>
  <c r="BE15"/>
  <c r="D8"/>
  <c r="H8"/>
  <c r="Q8"/>
  <c r="BE8"/>
  <c r="CF8"/>
  <c r="E9"/>
  <c r="I9"/>
  <c r="T9"/>
  <c r="AZ9"/>
  <c r="CG9"/>
  <c r="CU9"/>
  <c r="F10"/>
  <c r="J10"/>
  <c r="U10"/>
  <c r="BA10"/>
  <c r="CM10"/>
  <c r="C11"/>
  <c r="G11"/>
  <c r="K11"/>
  <c r="P11"/>
  <c r="BD11"/>
  <c r="CN11"/>
  <c r="DO11"/>
  <c r="D12"/>
  <c r="H12"/>
  <c r="Q12"/>
  <c r="BE12"/>
  <c r="CF12"/>
  <c r="E13"/>
  <c r="I13"/>
  <c r="T13"/>
  <c r="AZ13"/>
  <c r="CG13"/>
  <c r="CU13"/>
  <c r="F14"/>
  <c r="J14"/>
  <c r="U14"/>
  <c r="BA14"/>
  <c r="CM14"/>
  <c r="C15"/>
  <c r="G15"/>
  <c r="K15"/>
  <c r="P15"/>
  <c r="BD15"/>
  <c r="CN15"/>
  <c r="DO15"/>
  <c r="D16"/>
  <c r="H16"/>
  <c r="Q16"/>
  <c r="BE16"/>
  <c r="CF16"/>
  <c r="E17"/>
  <c r="I17"/>
  <c r="T17"/>
  <c r="AZ17"/>
  <c r="CG17"/>
  <c r="CU17"/>
  <c r="F18"/>
  <c r="J18"/>
  <c r="U18"/>
  <c r="BA18"/>
  <c r="CM18"/>
  <c r="J19"/>
  <c r="U19"/>
  <c r="CM19"/>
  <c r="T21"/>
  <c r="DO24"/>
  <c r="CN24"/>
  <c r="BD24"/>
  <c r="P24"/>
  <c r="K24"/>
  <c r="G24"/>
  <c r="C24"/>
  <c r="CT24"/>
  <c r="CF24"/>
  <c r="BE24"/>
  <c r="Q24"/>
  <c r="H24"/>
  <c r="D24"/>
  <c r="CU24"/>
  <c r="CG24"/>
  <c r="AZ24"/>
  <c r="T24"/>
  <c r="I24"/>
  <c r="E24"/>
  <c r="DN24"/>
  <c r="CM24"/>
  <c r="BA24"/>
  <c r="U24"/>
  <c r="J24"/>
  <c r="F24"/>
  <c r="DO32"/>
  <c r="CN32"/>
  <c r="BD32"/>
  <c r="P32"/>
  <c r="K32"/>
  <c r="G32"/>
  <c r="C32"/>
  <c r="CT32"/>
  <c r="CF32"/>
  <c r="BE32"/>
  <c r="Q32"/>
  <c r="H32"/>
  <c r="D32"/>
  <c r="CU32"/>
  <c r="CG32"/>
  <c r="AZ32"/>
  <c r="T32"/>
  <c r="I32"/>
  <c r="E32"/>
  <c r="DN32"/>
  <c r="CM32"/>
  <c r="BA32"/>
  <c r="U32"/>
  <c r="J32"/>
  <c r="F32"/>
  <c r="DO40"/>
  <c r="CN40"/>
  <c r="BD40"/>
  <c r="P40"/>
  <c r="K40"/>
  <c r="G40"/>
  <c r="C40"/>
  <c r="CT40"/>
  <c r="CF40"/>
  <c r="BE40"/>
  <c r="Q40"/>
  <c r="H40"/>
  <c r="D40"/>
  <c r="CU40"/>
  <c r="CG40"/>
  <c r="AZ40"/>
  <c r="T40"/>
  <c r="I40"/>
  <c r="E40"/>
  <c r="DN40"/>
  <c r="CM40"/>
  <c r="BA40"/>
  <c r="U40"/>
  <c r="J40"/>
  <c r="F40"/>
  <c r="DO48"/>
  <c r="CN48"/>
  <c r="BD48"/>
  <c r="P48"/>
  <c r="K48"/>
  <c r="G48"/>
  <c r="C48"/>
  <c r="CT48"/>
  <c r="CF48"/>
  <c r="BE48"/>
  <c r="Q48"/>
  <c r="H48"/>
  <c r="D48"/>
  <c r="CU48"/>
  <c r="CG48"/>
  <c r="AZ48"/>
  <c r="T48"/>
  <c r="I48"/>
  <c r="E48"/>
  <c r="DN48"/>
  <c r="CM48"/>
  <c r="BA48"/>
  <c r="U48"/>
  <c r="J48"/>
  <c r="F48"/>
  <c r="DO56"/>
  <c r="CN56"/>
  <c r="BD56"/>
  <c r="P56"/>
  <c r="K56"/>
  <c r="G56"/>
  <c r="C56"/>
  <c r="CT56"/>
  <c r="CF56"/>
  <c r="BE56"/>
  <c r="Q56"/>
  <c r="H56"/>
  <c r="D56"/>
  <c r="CU56"/>
  <c r="CG56"/>
  <c r="AZ56"/>
  <c r="T56"/>
  <c r="I56"/>
  <c r="E56"/>
  <c r="DN56"/>
  <c r="CM56"/>
  <c r="BA56"/>
  <c r="U56"/>
  <c r="J56"/>
  <c r="F56"/>
  <c r="D9"/>
  <c r="F11"/>
  <c r="CM11"/>
  <c r="H13"/>
  <c r="J15"/>
  <c r="U15"/>
  <c r="BA15"/>
  <c r="CM15"/>
  <c r="D17"/>
  <c r="H17"/>
  <c r="Q17"/>
  <c r="BE17"/>
  <c r="CF17"/>
  <c r="DO63"/>
  <c r="CN63"/>
  <c r="BD63"/>
  <c r="P63"/>
  <c r="K63"/>
  <c r="G63"/>
  <c r="C63"/>
  <c r="CU63"/>
  <c r="CG63"/>
  <c r="AZ63"/>
  <c r="T63"/>
  <c r="I63"/>
  <c r="E63"/>
  <c r="DO71"/>
  <c r="CN71"/>
  <c r="BD71"/>
  <c r="P71"/>
  <c r="K71"/>
  <c r="G71"/>
  <c r="C71"/>
  <c r="CU71"/>
  <c r="CG71"/>
  <c r="AZ71"/>
  <c r="T71"/>
  <c r="I71"/>
  <c r="E71"/>
  <c r="DO79"/>
  <c r="CN79"/>
  <c r="BD79"/>
  <c r="P79"/>
  <c r="K79"/>
  <c r="G79"/>
  <c r="C79"/>
  <c r="CU79"/>
  <c r="CG79"/>
  <c r="AZ79"/>
  <c r="T79"/>
  <c r="I79"/>
  <c r="E79"/>
  <c r="CU107"/>
  <c r="CG107"/>
  <c r="AZ107"/>
  <c r="T107"/>
  <c r="I107"/>
  <c r="E107"/>
  <c r="DO107"/>
  <c r="CN107"/>
  <c r="BD107"/>
  <c r="P107"/>
  <c r="K107"/>
  <c r="G107"/>
  <c r="C107"/>
  <c r="CM107"/>
  <c r="U107"/>
  <c r="J107"/>
  <c r="CT107"/>
  <c r="D107"/>
  <c r="DN107"/>
  <c r="BA107"/>
  <c r="F107"/>
  <c r="CF107"/>
  <c r="BE107"/>
  <c r="Q107"/>
  <c r="H107"/>
  <c r="CU123"/>
  <c r="CG123"/>
  <c r="AZ123"/>
  <c r="T123"/>
  <c r="I123"/>
  <c r="E123"/>
  <c r="DO123"/>
  <c r="CN123"/>
  <c r="BD123"/>
  <c r="P123"/>
  <c r="K123"/>
  <c r="G123"/>
  <c r="C123"/>
  <c r="CM123"/>
  <c r="U123"/>
  <c r="J123"/>
  <c r="CT123"/>
  <c r="D123"/>
  <c r="DN123"/>
  <c r="BA123"/>
  <c r="F123"/>
  <c r="CF123"/>
  <c r="BE123"/>
  <c r="Q123"/>
  <c r="H123"/>
  <c r="D22"/>
  <c r="H22"/>
  <c r="Q22"/>
  <c r="BE22"/>
  <c r="CF22"/>
  <c r="CT22"/>
  <c r="E23"/>
  <c r="I23"/>
  <c r="T23"/>
  <c r="AZ23"/>
  <c r="CG23"/>
  <c r="CU23"/>
  <c r="D26"/>
  <c r="H26"/>
  <c r="Q26"/>
  <c r="BE26"/>
  <c r="CF26"/>
  <c r="CT26"/>
  <c r="E27"/>
  <c r="I27"/>
  <c r="T27"/>
  <c r="AZ27"/>
  <c r="CG27"/>
  <c r="CU27"/>
  <c r="D30"/>
  <c r="H30"/>
  <c r="Q30"/>
  <c r="BE30"/>
  <c r="CF30"/>
  <c r="CT30"/>
  <c r="E31"/>
  <c r="I31"/>
  <c r="T31"/>
  <c r="AZ31"/>
  <c r="CG31"/>
  <c r="CU31"/>
  <c r="D34"/>
  <c r="H34"/>
  <c r="Q34"/>
  <c r="BE34"/>
  <c r="CF34"/>
  <c r="CT34"/>
  <c r="E35"/>
  <c r="I35"/>
  <c r="T35"/>
  <c r="AZ35"/>
  <c r="CG35"/>
  <c r="CU35"/>
  <c r="D38"/>
  <c r="H38"/>
  <c r="Q38"/>
  <c r="BE38"/>
  <c r="CF38"/>
  <c r="CT38"/>
  <c r="E39"/>
  <c r="I39"/>
  <c r="T39"/>
  <c r="AZ39"/>
  <c r="CG39"/>
  <c r="CU39"/>
  <c r="D42"/>
  <c r="H42"/>
  <c r="Q42"/>
  <c r="BE42"/>
  <c r="CF42"/>
  <c r="CT42"/>
  <c r="E43"/>
  <c r="I43"/>
  <c r="T43"/>
  <c r="AZ43"/>
  <c r="CG43"/>
  <c r="CU43"/>
  <c r="D46"/>
  <c r="H46"/>
  <c r="Q46"/>
  <c r="BE46"/>
  <c r="CF46"/>
  <c r="CT46"/>
  <c r="E47"/>
  <c r="I47"/>
  <c r="T47"/>
  <c r="AZ47"/>
  <c r="CG47"/>
  <c r="CU47"/>
  <c r="D50"/>
  <c r="H50"/>
  <c r="Q50"/>
  <c r="BE50"/>
  <c r="CF50"/>
  <c r="CT50"/>
  <c r="E51"/>
  <c r="I51"/>
  <c r="T51"/>
  <c r="AZ51"/>
  <c r="CG51"/>
  <c r="CU51"/>
  <c r="D54"/>
  <c r="H54"/>
  <c r="Q54"/>
  <c r="BE54"/>
  <c r="CF54"/>
  <c r="CT54"/>
  <c r="E55"/>
  <c r="I55"/>
  <c r="T55"/>
  <c r="AZ55"/>
  <c r="CG55"/>
  <c r="CU55"/>
  <c r="D58"/>
  <c r="H58"/>
  <c r="Q58"/>
  <c r="BE58"/>
  <c r="CF58"/>
  <c r="CT58"/>
  <c r="E59"/>
  <c r="I59"/>
  <c r="T59"/>
  <c r="AZ59"/>
  <c r="CG59"/>
  <c r="CU59"/>
  <c r="D62"/>
  <c r="H62"/>
  <c r="Q62"/>
  <c r="CN62"/>
  <c r="J63"/>
  <c r="U63"/>
  <c r="CM63"/>
  <c r="H65"/>
  <c r="Q65"/>
  <c r="BE65"/>
  <c r="CF65"/>
  <c r="F67"/>
  <c r="BA67"/>
  <c r="DN67"/>
  <c r="J71"/>
  <c r="U71"/>
  <c r="CM71"/>
  <c r="H73"/>
  <c r="Q73"/>
  <c r="BE73"/>
  <c r="CF73"/>
  <c r="F75"/>
  <c r="BA75"/>
  <c r="DN75"/>
  <c r="J79"/>
  <c r="U79"/>
  <c r="CM79"/>
  <c r="H81"/>
  <c r="Q81"/>
  <c r="BE81"/>
  <c r="CF81"/>
  <c r="F83"/>
  <c r="BA83"/>
  <c r="DN83"/>
  <c r="DO99"/>
  <c r="CN99"/>
  <c r="BD99"/>
  <c r="P99"/>
  <c r="K99"/>
  <c r="G99"/>
  <c r="C99"/>
  <c r="CT99"/>
  <c r="CF99"/>
  <c r="BE99"/>
  <c r="Q99"/>
  <c r="H99"/>
  <c r="D99"/>
  <c r="CU99"/>
  <c r="CG99"/>
  <c r="AZ99"/>
  <c r="T99"/>
  <c r="I99"/>
  <c r="E99"/>
  <c r="DN99"/>
  <c r="CM99"/>
  <c r="BA99"/>
  <c r="U99"/>
  <c r="J99"/>
  <c r="F99"/>
  <c r="CU103"/>
  <c r="CG103"/>
  <c r="AZ103"/>
  <c r="DO103"/>
  <c r="CN103"/>
  <c r="BD103"/>
  <c r="P103"/>
  <c r="K103"/>
  <c r="G103"/>
  <c r="C103"/>
  <c r="DN103"/>
  <c r="BA103"/>
  <c r="Q103"/>
  <c r="J103"/>
  <c r="E103"/>
  <c r="CF103"/>
  <c r="BE103"/>
  <c r="T103"/>
  <c r="F103"/>
  <c r="CM103"/>
  <c r="U103"/>
  <c r="H103"/>
  <c r="CT103"/>
  <c r="I103"/>
  <c r="D103"/>
  <c r="CU119"/>
  <c r="CG119"/>
  <c r="AZ119"/>
  <c r="T119"/>
  <c r="I119"/>
  <c r="E119"/>
  <c r="DO119"/>
  <c r="CN119"/>
  <c r="BD119"/>
  <c r="P119"/>
  <c r="K119"/>
  <c r="G119"/>
  <c r="C119"/>
  <c r="DN119"/>
  <c r="BA119"/>
  <c r="F119"/>
  <c r="CF119"/>
  <c r="BE119"/>
  <c r="Q119"/>
  <c r="H119"/>
  <c r="CM119"/>
  <c r="U119"/>
  <c r="J119"/>
  <c r="CT119"/>
  <c r="D119"/>
  <c r="C22"/>
  <c r="G22"/>
  <c r="K22"/>
  <c r="P22"/>
  <c r="BD22"/>
  <c r="CN22"/>
  <c r="DO22"/>
  <c r="D23"/>
  <c r="H23"/>
  <c r="Q23"/>
  <c r="BE23"/>
  <c r="CF23"/>
  <c r="CT23"/>
  <c r="C26"/>
  <c r="G26"/>
  <c r="K26"/>
  <c r="P26"/>
  <c r="BD26"/>
  <c r="CN26"/>
  <c r="DO26"/>
  <c r="D27"/>
  <c r="H27"/>
  <c r="Q27"/>
  <c r="BE27"/>
  <c r="CF27"/>
  <c r="CT27"/>
  <c r="C30"/>
  <c r="G30"/>
  <c r="K30"/>
  <c r="P30"/>
  <c r="BD30"/>
  <c r="CN30"/>
  <c r="DO30"/>
  <c r="D31"/>
  <c r="H31"/>
  <c r="Q31"/>
  <c r="BE31"/>
  <c r="CF31"/>
  <c r="CT31"/>
  <c r="C34"/>
  <c r="G34"/>
  <c r="K34"/>
  <c r="P34"/>
  <c r="BD34"/>
  <c r="CN34"/>
  <c r="DO34"/>
  <c r="D35"/>
  <c r="H35"/>
  <c r="Q35"/>
  <c r="BE35"/>
  <c r="CF35"/>
  <c r="CT35"/>
  <c r="C38"/>
  <c r="G38"/>
  <c r="K38"/>
  <c r="P38"/>
  <c r="BD38"/>
  <c r="CN38"/>
  <c r="DO38"/>
  <c r="D39"/>
  <c r="H39"/>
  <c r="Q39"/>
  <c r="BE39"/>
  <c r="CF39"/>
  <c r="CT39"/>
  <c r="C42"/>
  <c r="G42"/>
  <c r="K42"/>
  <c r="P42"/>
  <c r="BD42"/>
  <c r="CN42"/>
  <c r="DO42"/>
  <c r="D43"/>
  <c r="H43"/>
  <c r="Q43"/>
  <c r="BE43"/>
  <c r="CF43"/>
  <c r="CT43"/>
  <c r="C46"/>
  <c r="G46"/>
  <c r="K46"/>
  <c r="P46"/>
  <c r="BD46"/>
  <c r="CN46"/>
  <c r="DO46"/>
  <c r="D47"/>
  <c r="H47"/>
  <c r="Q47"/>
  <c r="BE47"/>
  <c r="CF47"/>
  <c r="CT47"/>
  <c r="C50"/>
  <c r="G50"/>
  <c r="K50"/>
  <c r="P50"/>
  <c r="BD50"/>
  <c r="CN50"/>
  <c r="DO50"/>
  <c r="D51"/>
  <c r="H51"/>
  <c r="Q51"/>
  <c r="BE51"/>
  <c r="CF51"/>
  <c r="CT51"/>
  <c r="C54"/>
  <c r="G54"/>
  <c r="K54"/>
  <c r="P54"/>
  <c r="BD54"/>
  <c r="CN54"/>
  <c r="DO54"/>
  <c r="D55"/>
  <c r="H55"/>
  <c r="Q55"/>
  <c r="BE55"/>
  <c r="CF55"/>
  <c r="CT55"/>
  <c r="C58"/>
  <c r="G58"/>
  <c r="K58"/>
  <c r="P58"/>
  <c r="BD58"/>
  <c r="CN58"/>
  <c r="DO58"/>
  <c r="D59"/>
  <c r="H59"/>
  <c r="Q59"/>
  <c r="BE59"/>
  <c r="CF59"/>
  <c r="CT59"/>
  <c r="C62"/>
  <c r="G62"/>
  <c r="K62"/>
  <c r="P62"/>
  <c r="H63"/>
  <c r="Q63"/>
  <c r="BE63"/>
  <c r="CF63"/>
  <c r="F65"/>
  <c r="BA65"/>
  <c r="DN65"/>
  <c r="D67"/>
  <c r="H71"/>
  <c r="Q71"/>
  <c r="BE71"/>
  <c r="CF71"/>
  <c r="F73"/>
  <c r="BA73"/>
  <c r="DN73"/>
  <c r="D75"/>
  <c r="H79"/>
  <c r="Q79"/>
  <c r="BE79"/>
  <c r="CF79"/>
  <c r="F81"/>
  <c r="BA81"/>
  <c r="DN81"/>
  <c r="D83"/>
  <c r="DN62"/>
  <c r="CM62"/>
  <c r="BA62"/>
  <c r="CT62"/>
  <c r="CF62"/>
  <c r="BE62"/>
  <c r="DO67"/>
  <c r="CN67"/>
  <c r="BD67"/>
  <c r="P67"/>
  <c r="K67"/>
  <c r="G67"/>
  <c r="C67"/>
  <c r="CU67"/>
  <c r="CG67"/>
  <c r="AZ67"/>
  <c r="T67"/>
  <c r="I67"/>
  <c r="E67"/>
  <c r="DO75"/>
  <c r="CN75"/>
  <c r="BD75"/>
  <c r="P75"/>
  <c r="K75"/>
  <c r="G75"/>
  <c r="C75"/>
  <c r="CU75"/>
  <c r="CG75"/>
  <c r="AZ75"/>
  <c r="T75"/>
  <c r="I75"/>
  <c r="E75"/>
  <c r="DO83"/>
  <c r="CN83"/>
  <c r="BD83"/>
  <c r="P83"/>
  <c r="K83"/>
  <c r="G83"/>
  <c r="C83"/>
  <c r="CU83"/>
  <c r="CG83"/>
  <c r="AZ83"/>
  <c r="T83"/>
  <c r="I83"/>
  <c r="E83"/>
  <c r="CU115"/>
  <c r="CG115"/>
  <c r="AZ115"/>
  <c r="T115"/>
  <c r="I115"/>
  <c r="E115"/>
  <c r="DO115"/>
  <c r="CN115"/>
  <c r="BD115"/>
  <c r="P115"/>
  <c r="K115"/>
  <c r="G115"/>
  <c r="C115"/>
  <c r="CM115"/>
  <c r="U115"/>
  <c r="J115"/>
  <c r="CT115"/>
  <c r="D115"/>
  <c r="DN115"/>
  <c r="BA115"/>
  <c r="F115"/>
  <c r="CF115"/>
  <c r="BE115"/>
  <c r="Q115"/>
  <c r="H115"/>
  <c r="F22"/>
  <c r="J22"/>
  <c r="U22"/>
  <c r="BA22"/>
  <c r="CM22"/>
  <c r="DN22"/>
  <c r="C23"/>
  <c r="G23"/>
  <c r="K23"/>
  <c r="P23"/>
  <c r="BD23"/>
  <c r="CN23"/>
  <c r="DO23"/>
  <c r="F26"/>
  <c r="J26"/>
  <c r="U26"/>
  <c r="BA26"/>
  <c r="CM26"/>
  <c r="DN26"/>
  <c r="C27"/>
  <c r="G27"/>
  <c r="K27"/>
  <c r="P27"/>
  <c r="BD27"/>
  <c r="CN27"/>
  <c r="DO27"/>
  <c r="F30"/>
  <c r="J30"/>
  <c r="U30"/>
  <c r="BA30"/>
  <c r="CM30"/>
  <c r="DN30"/>
  <c r="C31"/>
  <c r="G31"/>
  <c r="K31"/>
  <c r="P31"/>
  <c r="BD31"/>
  <c r="CN31"/>
  <c r="DO31"/>
  <c r="F34"/>
  <c r="J34"/>
  <c r="U34"/>
  <c r="BA34"/>
  <c r="CM34"/>
  <c r="DN34"/>
  <c r="C35"/>
  <c r="G35"/>
  <c r="K35"/>
  <c r="P35"/>
  <c r="BD35"/>
  <c r="CN35"/>
  <c r="DO35"/>
  <c r="F38"/>
  <c r="J38"/>
  <c r="U38"/>
  <c r="BA38"/>
  <c r="CM38"/>
  <c r="DN38"/>
  <c r="C39"/>
  <c r="G39"/>
  <c r="K39"/>
  <c r="P39"/>
  <c r="BD39"/>
  <c r="CN39"/>
  <c r="DO39"/>
  <c r="F42"/>
  <c r="J42"/>
  <c r="U42"/>
  <c r="BA42"/>
  <c r="CM42"/>
  <c r="DN42"/>
  <c r="C43"/>
  <c r="G43"/>
  <c r="K43"/>
  <c r="P43"/>
  <c r="BD43"/>
  <c r="CN43"/>
  <c r="DO43"/>
  <c r="F46"/>
  <c r="J46"/>
  <c r="U46"/>
  <c r="BA46"/>
  <c r="CM46"/>
  <c r="DN46"/>
  <c r="C47"/>
  <c r="G47"/>
  <c r="K47"/>
  <c r="P47"/>
  <c r="BD47"/>
  <c r="CN47"/>
  <c r="DO47"/>
  <c r="F50"/>
  <c r="J50"/>
  <c r="U50"/>
  <c r="BA50"/>
  <c r="CM50"/>
  <c r="DN50"/>
  <c r="C51"/>
  <c r="G51"/>
  <c r="K51"/>
  <c r="P51"/>
  <c r="BD51"/>
  <c r="CN51"/>
  <c r="DO51"/>
  <c r="F54"/>
  <c r="J54"/>
  <c r="U54"/>
  <c r="BA54"/>
  <c r="CM54"/>
  <c r="DN54"/>
  <c r="C55"/>
  <c r="G55"/>
  <c r="K55"/>
  <c r="P55"/>
  <c r="BD55"/>
  <c r="CN55"/>
  <c r="DO55"/>
  <c r="F58"/>
  <c r="J58"/>
  <c r="U58"/>
  <c r="BA58"/>
  <c r="CM58"/>
  <c r="DN58"/>
  <c r="C59"/>
  <c r="G59"/>
  <c r="K59"/>
  <c r="P59"/>
  <c r="BD59"/>
  <c r="CN59"/>
  <c r="DO59"/>
  <c r="F62"/>
  <c r="J62"/>
  <c r="U62"/>
  <c r="BD62"/>
  <c r="DO62"/>
  <c r="D65"/>
  <c r="J67"/>
  <c r="U67"/>
  <c r="CM67"/>
  <c r="D73"/>
  <c r="J75"/>
  <c r="U75"/>
  <c r="CM75"/>
  <c r="D81"/>
  <c r="J83"/>
  <c r="U83"/>
  <c r="CM83"/>
  <c r="CU65"/>
  <c r="CG65"/>
  <c r="AZ65"/>
  <c r="T65"/>
  <c r="I65"/>
  <c r="E65"/>
  <c r="DO65"/>
  <c r="CN65"/>
  <c r="BD65"/>
  <c r="P65"/>
  <c r="K65"/>
  <c r="G65"/>
  <c r="C65"/>
  <c r="CU73"/>
  <c r="CG73"/>
  <c r="AZ73"/>
  <c r="T73"/>
  <c r="I73"/>
  <c r="E73"/>
  <c r="DO73"/>
  <c r="CN73"/>
  <c r="BD73"/>
  <c r="P73"/>
  <c r="K73"/>
  <c r="G73"/>
  <c r="C73"/>
  <c r="CU81"/>
  <c r="CG81"/>
  <c r="AZ81"/>
  <c r="T81"/>
  <c r="I81"/>
  <c r="E81"/>
  <c r="DO81"/>
  <c r="CN81"/>
  <c r="BD81"/>
  <c r="P81"/>
  <c r="K81"/>
  <c r="G81"/>
  <c r="C81"/>
  <c r="CU111"/>
  <c r="CG111"/>
  <c r="AZ111"/>
  <c r="T111"/>
  <c r="I111"/>
  <c r="E111"/>
  <c r="DO111"/>
  <c r="CN111"/>
  <c r="BD111"/>
  <c r="P111"/>
  <c r="K111"/>
  <c r="G111"/>
  <c r="C111"/>
  <c r="DN111"/>
  <c r="BA111"/>
  <c r="F111"/>
  <c r="CF111"/>
  <c r="BE111"/>
  <c r="Q111"/>
  <c r="H111"/>
  <c r="CM111"/>
  <c r="U111"/>
  <c r="J111"/>
  <c r="CT111"/>
  <c r="D111"/>
  <c r="E22"/>
  <c r="I22"/>
  <c r="T22"/>
  <c r="AZ22"/>
  <c r="CG22"/>
  <c r="F23"/>
  <c r="J23"/>
  <c r="U23"/>
  <c r="BA23"/>
  <c r="CM23"/>
  <c r="E26"/>
  <c r="I26"/>
  <c r="T26"/>
  <c r="AZ26"/>
  <c r="CG26"/>
  <c r="F27"/>
  <c r="J27"/>
  <c r="U27"/>
  <c r="BA27"/>
  <c r="CM27"/>
  <c r="E30"/>
  <c r="I30"/>
  <c r="T30"/>
  <c r="AZ30"/>
  <c r="CG30"/>
  <c r="F31"/>
  <c r="J31"/>
  <c r="U31"/>
  <c r="BA31"/>
  <c r="CM31"/>
  <c r="E34"/>
  <c r="I34"/>
  <c r="T34"/>
  <c r="AZ34"/>
  <c r="CG34"/>
  <c r="F35"/>
  <c r="J35"/>
  <c r="U35"/>
  <c r="BA35"/>
  <c r="CM35"/>
  <c r="E38"/>
  <c r="I38"/>
  <c r="T38"/>
  <c r="AZ38"/>
  <c r="CG38"/>
  <c r="F39"/>
  <c r="J39"/>
  <c r="U39"/>
  <c r="BA39"/>
  <c r="CM39"/>
  <c r="E42"/>
  <c r="I42"/>
  <c r="T42"/>
  <c r="AZ42"/>
  <c r="CG42"/>
  <c r="F43"/>
  <c r="J43"/>
  <c r="U43"/>
  <c r="BA43"/>
  <c r="CM43"/>
  <c r="E46"/>
  <c r="I46"/>
  <c r="T46"/>
  <c r="AZ46"/>
  <c r="CG46"/>
  <c r="F47"/>
  <c r="J47"/>
  <c r="U47"/>
  <c r="BA47"/>
  <c r="CM47"/>
  <c r="E50"/>
  <c r="I50"/>
  <c r="T50"/>
  <c r="AZ50"/>
  <c r="CG50"/>
  <c r="F51"/>
  <c r="J51"/>
  <c r="U51"/>
  <c r="BA51"/>
  <c r="CM51"/>
  <c r="E54"/>
  <c r="I54"/>
  <c r="T54"/>
  <c r="AZ54"/>
  <c r="CG54"/>
  <c r="F55"/>
  <c r="J55"/>
  <c r="U55"/>
  <c r="BA55"/>
  <c r="CM55"/>
  <c r="E58"/>
  <c r="I58"/>
  <c r="T58"/>
  <c r="AZ58"/>
  <c r="CG58"/>
  <c r="F59"/>
  <c r="J59"/>
  <c r="U59"/>
  <c r="BA59"/>
  <c r="CM59"/>
  <c r="E62"/>
  <c r="I62"/>
  <c r="T62"/>
  <c r="AZ62"/>
  <c r="CU62"/>
  <c r="J65"/>
  <c r="U65"/>
  <c r="CM65"/>
  <c r="H67"/>
  <c r="Q67"/>
  <c r="BE67"/>
  <c r="CF67"/>
  <c r="J73"/>
  <c r="U73"/>
  <c r="CM73"/>
  <c r="H75"/>
  <c r="Q75"/>
  <c r="BE75"/>
  <c r="CF75"/>
  <c r="J81"/>
  <c r="U81"/>
  <c r="CM81"/>
  <c r="H83"/>
  <c r="Q83"/>
  <c r="BE83"/>
  <c r="CF83"/>
  <c r="CU101"/>
  <c r="CG101"/>
  <c r="AZ101"/>
  <c r="T101"/>
  <c r="I101"/>
  <c r="E101"/>
  <c r="DO105"/>
  <c r="CN105"/>
  <c r="BD105"/>
  <c r="P105"/>
  <c r="K105"/>
  <c r="G105"/>
  <c r="C105"/>
  <c r="CU105"/>
  <c r="CG105"/>
  <c r="AZ105"/>
  <c r="T105"/>
  <c r="I105"/>
  <c r="E105"/>
  <c r="DO113"/>
  <c r="CN113"/>
  <c r="BD113"/>
  <c r="P113"/>
  <c r="K113"/>
  <c r="G113"/>
  <c r="C113"/>
  <c r="CU113"/>
  <c r="CG113"/>
  <c r="AZ113"/>
  <c r="T113"/>
  <c r="I113"/>
  <c r="E113"/>
  <c r="DO121"/>
  <c r="CN121"/>
  <c r="BD121"/>
  <c r="P121"/>
  <c r="K121"/>
  <c r="G121"/>
  <c r="C121"/>
  <c r="CU121"/>
  <c r="CG121"/>
  <c r="AZ121"/>
  <c r="T121"/>
  <c r="I121"/>
  <c r="E121"/>
  <c r="CU147"/>
  <c r="CG147"/>
  <c r="AZ147"/>
  <c r="T147"/>
  <c r="I147"/>
  <c r="E147"/>
  <c r="DO147"/>
  <c r="CN147"/>
  <c r="BD147"/>
  <c r="P147"/>
  <c r="K147"/>
  <c r="G147"/>
  <c r="C147"/>
  <c r="CT147"/>
  <c r="D147"/>
  <c r="DN147"/>
  <c r="BA147"/>
  <c r="F147"/>
  <c r="CF147"/>
  <c r="BE147"/>
  <c r="Q147"/>
  <c r="H147"/>
  <c r="CM147"/>
  <c r="U147"/>
  <c r="J147"/>
  <c r="DO165"/>
  <c r="CN165"/>
  <c r="BD165"/>
  <c r="P165"/>
  <c r="K165"/>
  <c r="G165"/>
  <c r="C165"/>
  <c r="CU165"/>
  <c r="CG165"/>
  <c r="AZ165"/>
  <c r="T165"/>
  <c r="I165"/>
  <c r="E165"/>
  <c r="CM165"/>
  <c r="U165"/>
  <c r="J165"/>
  <c r="CT165"/>
  <c r="D165"/>
  <c r="DN165"/>
  <c r="BA165"/>
  <c r="F165"/>
  <c r="CF165"/>
  <c r="BE165"/>
  <c r="Q165"/>
  <c r="H165"/>
  <c r="F87"/>
  <c r="J87"/>
  <c r="U87"/>
  <c r="BA87"/>
  <c r="CM87"/>
  <c r="DN87"/>
  <c r="D89"/>
  <c r="H89"/>
  <c r="Q89"/>
  <c r="BE89"/>
  <c r="CF89"/>
  <c r="CT89"/>
  <c r="F91"/>
  <c r="J91"/>
  <c r="U91"/>
  <c r="BA91"/>
  <c r="CM91"/>
  <c r="DN91"/>
  <c r="D93"/>
  <c r="H93"/>
  <c r="Q93"/>
  <c r="BE93"/>
  <c r="CF93"/>
  <c r="CT93"/>
  <c r="F95"/>
  <c r="J95"/>
  <c r="U95"/>
  <c r="BA95"/>
  <c r="CM95"/>
  <c r="DN95"/>
  <c r="D97"/>
  <c r="H97"/>
  <c r="Q97"/>
  <c r="BE97"/>
  <c r="CF97"/>
  <c r="CT97"/>
  <c r="G101"/>
  <c r="U101"/>
  <c r="CT101"/>
  <c r="AZ102"/>
  <c r="CF102"/>
  <c r="CU102"/>
  <c r="J105"/>
  <c r="U105"/>
  <c r="CM105"/>
  <c r="F109"/>
  <c r="BA109"/>
  <c r="DN109"/>
  <c r="J113"/>
  <c r="U113"/>
  <c r="CM113"/>
  <c r="F117"/>
  <c r="BA117"/>
  <c r="DN117"/>
  <c r="J121"/>
  <c r="U121"/>
  <c r="CM121"/>
  <c r="CT100"/>
  <c r="CF100"/>
  <c r="CU143"/>
  <c r="CG143"/>
  <c r="AZ143"/>
  <c r="T143"/>
  <c r="I143"/>
  <c r="E143"/>
  <c r="DO143"/>
  <c r="CN143"/>
  <c r="BD143"/>
  <c r="P143"/>
  <c r="K143"/>
  <c r="G143"/>
  <c r="C143"/>
  <c r="CF143"/>
  <c r="BE143"/>
  <c r="Q143"/>
  <c r="H143"/>
  <c r="CM143"/>
  <c r="U143"/>
  <c r="J143"/>
  <c r="CT143"/>
  <c r="D143"/>
  <c r="DN143"/>
  <c r="BA143"/>
  <c r="F143"/>
  <c r="F64"/>
  <c r="J64"/>
  <c r="U64"/>
  <c r="BA64"/>
  <c r="CM64"/>
  <c r="DN64"/>
  <c r="D66"/>
  <c r="H66"/>
  <c r="Q66"/>
  <c r="BE66"/>
  <c r="CF66"/>
  <c r="CT66"/>
  <c r="F68"/>
  <c r="J68"/>
  <c r="U68"/>
  <c r="BA68"/>
  <c r="CM68"/>
  <c r="DN68"/>
  <c r="D70"/>
  <c r="H70"/>
  <c r="Q70"/>
  <c r="BE70"/>
  <c r="CF70"/>
  <c r="CT70"/>
  <c r="F72"/>
  <c r="J72"/>
  <c r="U72"/>
  <c r="BA72"/>
  <c r="CM72"/>
  <c r="DN72"/>
  <c r="D74"/>
  <c r="H74"/>
  <c r="Q74"/>
  <c r="BE74"/>
  <c r="CF74"/>
  <c r="CT74"/>
  <c r="F76"/>
  <c r="J76"/>
  <c r="U76"/>
  <c r="BA76"/>
  <c r="CM76"/>
  <c r="DN76"/>
  <c r="D78"/>
  <c r="H78"/>
  <c r="Q78"/>
  <c r="BE78"/>
  <c r="CF78"/>
  <c r="CT78"/>
  <c r="F80"/>
  <c r="J80"/>
  <c r="U80"/>
  <c r="BA80"/>
  <c r="CM80"/>
  <c r="DN80"/>
  <c r="D82"/>
  <c r="H82"/>
  <c r="Q82"/>
  <c r="BE82"/>
  <c r="CF82"/>
  <c r="CT82"/>
  <c r="F84"/>
  <c r="J84"/>
  <c r="U84"/>
  <c r="BA84"/>
  <c r="CM84"/>
  <c r="DN84"/>
  <c r="D86"/>
  <c r="H86"/>
  <c r="Q86"/>
  <c r="BE86"/>
  <c r="CF86"/>
  <c r="CT86"/>
  <c r="E87"/>
  <c r="I87"/>
  <c r="T87"/>
  <c r="AZ87"/>
  <c r="CG87"/>
  <c r="CU87"/>
  <c r="F88"/>
  <c r="J88"/>
  <c r="U88"/>
  <c r="BA88"/>
  <c r="CM88"/>
  <c r="DN88"/>
  <c r="C89"/>
  <c r="G89"/>
  <c r="K89"/>
  <c r="P89"/>
  <c r="BD89"/>
  <c r="CN89"/>
  <c r="DO89"/>
  <c r="D90"/>
  <c r="H90"/>
  <c r="Q90"/>
  <c r="BE90"/>
  <c r="CF90"/>
  <c r="CT90"/>
  <c r="E91"/>
  <c r="I91"/>
  <c r="T91"/>
  <c r="AZ91"/>
  <c r="CG91"/>
  <c r="CU91"/>
  <c r="F92"/>
  <c r="J92"/>
  <c r="U92"/>
  <c r="BA92"/>
  <c r="CM92"/>
  <c r="DN92"/>
  <c r="C93"/>
  <c r="G93"/>
  <c r="K93"/>
  <c r="P93"/>
  <c r="BD93"/>
  <c r="CN93"/>
  <c r="DO93"/>
  <c r="D94"/>
  <c r="H94"/>
  <c r="Q94"/>
  <c r="BE94"/>
  <c r="CF94"/>
  <c r="CT94"/>
  <c r="E95"/>
  <c r="I95"/>
  <c r="T95"/>
  <c r="AZ95"/>
  <c r="CG95"/>
  <c r="CU95"/>
  <c r="F96"/>
  <c r="J96"/>
  <c r="U96"/>
  <c r="BA96"/>
  <c r="CM96"/>
  <c r="DN96"/>
  <c r="C97"/>
  <c r="G97"/>
  <c r="K97"/>
  <c r="P97"/>
  <c r="BD97"/>
  <c r="CN97"/>
  <c r="DO97"/>
  <c r="D98"/>
  <c r="H98"/>
  <c r="Q98"/>
  <c r="BE98"/>
  <c r="CF98"/>
  <c r="CT98"/>
  <c r="F100"/>
  <c r="J100"/>
  <c r="U100"/>
  <c r="BA100"/>
  <c r="CN100"/>
  <c r="F101"/>
  <c r="K101"/>
  <c r="Q101"/>
  <c r="BE101"/>
  <c r="CN101"/>
  <c r="G102"/>
  <c r="T102"/>
  <c r="H105"/>
  <c r="Q105"/>
  <c r="BE105"/>
  <c r="CF105"/>
  <c r="D109"/>
  <c r="H113"/>
  <c r="Q113"/>
  <c r="BE113"/>
  <c r="CF113"/>
  <c r="D117"/>
  <c r="H121"/>
  <c r="Q121"/>
  <c r="BE121"/>
  <c r="CF121"/>
  <c r="DN102"/>
  <c r="CM102"/>
  <c r="BA102"/>
  <c r="U102"/>
  <c r="J102"/>
  <c r="F102"/>
  <c r="DO109"/>
  <c r="CN109"/>
  <c r="BD109"/>
  <c r="P109"/>
  <c r="K109"/>
  <c r="G109"/>
  <c r="C109"/>
  <c r="CU109"/>
  <c r="CG109"/>
  <c r="AZ109"/>
  <c r="T109"/>
  <c r="I109"/>
  <c r="E109"/>
  <c r="DO117"/>
  <c r="CN117"/>
  <c r="BD117"/>
  <c r="P117"/>
  <c r="K117"/>
  <c r="G117"/>
  <c r="C117"/>
  <c r="CU117"/>
  <c r="CG117"/>
  <c r="AZ117"/>
  <c r="T117"/>
  <c r="I117"/>
  <c r="E117"/>
  <c r="D87"/>
  <c r="H87"/>
  <c r="Q87"/>
  <c r="BE87"/>
  <c r="CF87"/>
  <c r="CT87"/>
  <c r="F89"/>
  <c r="J89"/>
  <c r="U89"/>
  <c r="BA89"/>
  <c r="CM89"/>
  <c r="DN89"/>
  <c r="D91"/>
  <c r="H91"/>
  <c r="Q91"/>
  <c r="BE91"/>
  <c r="CF91"/>
  <c r="CT91"/>
  <c r="F93"/>
  <c r="J93"/>
  <c r="U93"/>
  <c r="BA93"/>
  <c r="CM93"/>
  <c r="DN93"/>
  <c r="BE95"/>
  <c r="CF95"/>
  <c r="CT95"/>
  <c r="F97"/>
  <c r="J97"/>
  <c r="U97"/>
  <c r="BA97"/>
  <c r="CM97"/>
  <c r="DN97"/>
  <c r="F105"/>
  <c r="BA105"/>
  <c r="DN105"/>
  <c r="J109"/>
  <c r="U109"/>
  <c r="CM109"/>
  <c r="F113"/>
  <c r="BA113"/>
  <c r="DN113"/>
  <c r="J117"/>
  <c r="U117"/>
  <c r="CM117"/>
  <c r="F121"/>
  <c r="BA121"/>
  <c r="DN121"/>
  <c r="D64"/>
  <c r="H64"/>
  <c r="Q64"/>
  <c r="BE64"/>
  <c r="CF64"/>
  <c r="F66"/>
  <c r="J66"/>
  <c r="U66"/>
  <c r="BA66"/>
  <c r="CM66"/>
  <c r="D68"/>
  <c r="DM68" s="1"/>
  <c r="H68"/>
  <c r="Q68"/>
  <c r="BE68"/>
  <c r="CF68"/>
  <c r="F70"/>
  <c r="J70"/>
  <c r="U70"/>
  <c r="BA70"/>
  <c r="CM70"/>
  <c r="D72"/>
  <c r="H72"/>
  <c r="Q72"/>
  <c r="BE72"/>
  <c r="CF72"/>
  <c r="F74"/>
  <c r="J74"/>
  <c r="U74"/>
  <c r="BA74"/>
  <c r="CM74"/>
  <c r="D76"/>
  <c r="H76"/>
  <c r="Q76"/>
  <c r="BE76"/>
  <c r="CF76"/>
  <c r="F78"/>
  <c r="J78"/>
  <c r="U78"/>
  <c r="BA78"/>
  <c r="CM78"/>
  <c r="D80"/>
  <c r="H80"/>
  <c r="Q80"/>
  <c r="BE80"/>
  <c r="CF80"/>
  <c r="F82"/>
  <c r="J82"/>
  <c r="U82"/>
  <c r="BA82"/>
  <c r="CM82"/>
  <c r="D84"/>
  <c r="H84"/>
  <c r="Q84"/>
  <c r="BE84"/>
  <c r="CF84"/>
  <c r="F86"/>
  <c r="J86"/>
  <c r="U86"/>
  <c r="BA86"/>
  <c r="CM86"/>
  <c r="C87"/>
  <c r="G87"/>
  <c r="K87"/>
  <c r="P87"/>
  <c r="BD87"/>
  <c r="CN87"/>
  <c r="D88"/>
  <c r="DM88" s="1"/>
  <c r="H88"/>
  <c r="Q88"/>
  <c r="BE88"/>
  <c r="CF88"/>
  <c r="E89"/>
  <c r="I89"/>
  <c r="T89"/>
  <c r="AZ89"/>
  <c r="CG89"/>
  <c r="F90"/>
  <c r="J90"/>
  <c r="U90"/>
  <c r="BA90"/>
  <c r="CM90"/>
  <c r="C91"/>
  <c r="G91"/>
  <c r="K91"/>
  <c r="P91"/>
  <c r="BD91"/>
  <c r="CN91"/>
  <c r="D92"/>
  <c r="H92"/>
  <c r="Q92"/>
  <c r="BE92"/>
  <c r="CF92"/>
  <c r="E93"/>
  <c r="I93"/>
  <c r="T93"/>
  <c r="AZ93"/>
  <c r="CG93"/>
  <c r="F94"/>
  <c r="J94"/>
  <c r="U94"/>
  <c r="BA94"/>
  <c r="CM94"/>
  <c r="C95"/>
  <c r="G95"/>
  <c r="K95"/>
  <c r="P95"/>
  <c r="BD95"/>
  <c r="CN95"/>
  <c r="D96"/>
  <c r="DM96" s="1"/>
  <c r="H96"/>
  <c r="Q96"/>
  <c r="BE96"/>
  <c r="CF96"/>
  <c r="E97"/>
  <c r="I97"/>
  <c r="T97"/>
  <c r="AZ97"/>
  <c r="CG97"/>
  <c r="F98"/>
  <c r="J98"/>
  <c r="U98"/>
  <c r="BA98"/>
  <c r="CM98"/>
  <c r="D100"/>
  <c r="H100"/>
  <c r="Q100"/>
  <c r="BE100"/>
  <c r="CG100"/>
  <c r="DN100"/>
  <c r="C101"/>
  <c r="H101"/>
  <c r="BA101"/>
  <c r="CF101"/>
  <c r="DN101"/>
  <c r="D102"/>
  <c r="I102"/>
  <c r="P102"/>
  <c r="BD102"/>
  <c r="CG102"/>
  <c r="DO102"/>
  <c r="D105"/>
  <c r="CT105"/>
  <c r="H109"/>
  <c r="Q109"/>
  <c r="BE109"/>
  <c r="CF109"/>
  <c r="D113"/>
  <c r="CT113"/>
  <c r="H117"/>
  <c r="Q117"/>
  <c r="BE117"/>
  <c r="CF117"/>
  <c r="D121"/>
  <c r="CT121"/>
  <c r="CU155"/>
  <c r="CG155"/>
  <c r="AZ155"/>
  <c r="T155"/>
  <c r="I155"/>
  <c r="E155"/>
  <c r="DO155"/>
  <c r="CN155"/>
  <c r="BD155"/>
  <c r="P155"/>
  <c r="K155"/>
  <c r="G155"/>
  <c r="C155"/>
  <c r="CU163"/>
  <c r="CG163"/>
  <c r="AZ163"/>
  <c r="T163"/>
  <c r="I163"/>
  <c r="E163"/>
  <c r="DO163"/>
  <c r="CN163"/>
  <c r="BD163"/>
  <c r="P163"/>
  <c r="K163"/>
  <c r="G163"/>
  <c r="C163"/>
  <c r="D104"/>
  <c r="H104"/>
  <c r="Q104"/>
  <c r="BE104"/>
  <c r="CF104"/>
  <c r="CT104"/>
  <c r="F106"/>
  <c r="J106"/>
  <c r="U106"/>
  <c r="BA106"/>
  <c r="CM106"/>
  <c r="DN106"/>
  <c r="D108"/>
  <c r="H108"/>
  <c r="Q108"/>
  <c r="BE108"/>
  <c r="CF108"/>
  <c r="CT108"/>
  <c r="F110"/>
  <c r="J110"/>
  <c r="U110"/>
  <c r="BA110"/>
  <c r="CM110"/>
  <c r="DN110"/>
  <c r="D112"/>
  <c r="H112"/>
  <c r="Q112"/>
  <c r="BE112"/>
  <c r="CF112"/>
  <c r="CT112"/>
  <c r="F114"/>
  <c r="J114"/>
  <c r="U114"/>
  <c r="BA114"/>
  <c r="CM114"/>
  <c r="DN114"/>
  <c r="D116"/>
  <c r="H116"/>
  <c r="Q116"/>
  <c r="BE116"/>
  <c r="CF116"/>
  <c r="CT116"/>
  <c r="F118"/>
  <c r="J118"/>
  <c r="U118"/>
  <c r="BA118"/>
  <c r="CM118"/>
  <c r="DN118"/>
  <c r="D120"/>
  <c r="H120"/>
  <c r="Q120"/>
  <c r="BE120"/>
  <c r="CF120"/>
  <c r="CT120"/>
  <c r="F122"/>
  <c r="J122"/>
  <c r="U122"/>
  <c r="BA122"/>
  <c r="CM122"/>
  <c r="DN122"/>
  <c r="D124"/>
  <c r="H124"/>
  <c r="Q124"/>
  <c r="BE124"/>
  <c r="CF124"/>
  <c r="CT124"/>
  <c r="E125"/>
  <c r="I125"/>
  <c r="T125"/>
  <c r="AZ125"/>
  <c r="CG125"/>
  <c r="CU125"/>
  <c r="F126"/>
  <c r="J126"/>
  <c r="U126"/>
  <c r="BA126"/>
  <c r="CM126"/>
  <c r="DN126"/>
  <c r="C127"/>
  <c r="G127"/>
  <c r="K127"/>
  <c r="P127"/>
  <c r="BD127"/>
  <c r="CN127"/>
  <c r="DO127"/>
  <c r="D128"/>
  <c r="H128"/>
  <c r="Q128"/>
  <c r="BE128"/>
  <c r="CF128"/>
  <c r="CT128"/>
  <c r="E129"/>
  <c r="I129"/>
  <c r="T129"/>
  <c r="AZ129"/>
  <c r="CG129"/>
  <c r="CU129"/>
  <c r="F130"/>
  <c r="J130"/>
  <c r="U130"/>
  <c r="BA130"/>
  <c r="CM130"/>
  <c r="DN130"/>
  <c r="C131"/>
  <c r="G131"/>
  <c r="K131"/>
  <c r="P131"/>
  <c r="BD131"/>
  <c r="CN131"/>
  <c r="DO131"/>
  <c r="D132"/>
  <c r="H132"/>
  <c r="Q132"/>
  <c r="BE132"/>
  <c r="CF132"/>
  <c r="CT132"/>
  <c r="E133"/>
  <c r="I133"/>
  <c r="T133"/>
  <c r="AZ133"/>
  <c r="CG133"/>
  <c r="CU133"/>
  <c r="F134"/>
  <c r="J134"/>
  <c r="U134"/>
  <c r="BA134"/>
  <c r="CM134"/>
  <c r="DN134"/>
  <c r="C135"/>
  <c r="G135"/>
  <c r="K135"/>
  <c r="P135"/>
  <c r="BD135"/>
  <c r="CN135"/>
  <c r="DO135"/>
  <c r="D136"/>
  <c r="H136"/>
  <c r="Q136"/>
  <c r="BE136"/>
  <c r="CF136"/>
  <c r="CT136"/>
  <c r="E137"/>
  <c r="I137"/>
  <c r="T137"/>
  <c r="AZ137"/>
  <c r="CG137"/>
  <c r="CU137"/>
  <c r="F138"/>
  <c r="J138"/>
  <c r="U138"/>
  <c r="BA138"/>
  <c r="CM138"/>
  <c r="DN138"/>
  <c r="C139"/>
  <c r="G139"/>
  <c r="K139"/>
  <c r="P139"/>
  <c r="BD139"/>
  <c r="H141"/>
  <c r="Q141"/>
  <c r="BE141"/>
  <c r="CF141"/>
  <c r="D145"/>
  <c r="H149"/>
  <c r="Q149"/>
  <c r="BE149"/>
  <c r="CF149"/>
  <c r="F151"/>
  <c r="BA151"/>
  <c r="DN151"/>
  <c r="D153"/>
  <c r="J155"/>
  <c r="U155"/>
  <c r="CM155"/>
  <c r="H157"/>
  <c r="Q157"/>
  <c r="BE157"/>
  <c r="CF157"/>
  <c r="F159"/>
  <c r="BA159"/>
  <c r="DN159"/>
  <c r="D161"/>
  <c r="J163"/>
  <c r="U163"/>
  <c r="CM163"/>
  <c r="CU139"/>
  <c r="CG139"/>
  <c r="DO139"/>
  <c r="CN139"/>
  <c r="DO145"/>
  <c r="CN145"/>
  <c r="BD145"/>
  <c r="P145"/>
  <c r="K145"/>
  <c r="G145"/>
  <c r="C145"/>
  <c r="CU145"/>
  <c r="CG145"/>
  <c r="AZ145"/>
  <c r="T145"/>
  <c r="I145"/>
  <c r="E145"/>
  <c r="DO153"/>
  <c r="CN153"/>
  <c r="BD153"/>
  <c r="P153"/>
  <c r="K153"/>
  <c r="G153"/>
  <c r="C153"/>
  <c r="CU153"/>
  <c r="CG153"/>
  <c r="AZ153"/>
  <c r="T153"/>
  <c r="I153"/>
  <c r="E153"/>
  <c r="DO161"/>
  <c r="CN161"/>
  <c r="BD161"/>
  <c r="P161"/>
  <c r="K161"/>
  <c r="G161"/>
  <c r="C161"/>
  <c r="CU161"/>
  <c r="CG161"/>
  <c r="AZ161"/>
  <c r="T161"/>
  <c r="I161"/>
  <c r="E161"/>
  <c r="DN184"/>
  <c r="CM184"/>
  <c r="BA184"/>
  <c r="U184"/>
  <c r="J184"/>
  <c r="F184"/>
  <c r="DO184"/>
  <c r="CN184"/>
  <c r="BD184"/>
  <c r="P184"/>
  <c r="K184"/>
  <c r="G184"/>
  <c r="C184"/>
  <c r="CT184"/>
  <c r="CF184"/>
  <c r="BE184"/>
  <c r="Q184"/>
  <c r="H184"/>
  <c r="D184"/>
  <c r="CU184"/>
  <c r="CG184"/>
  <c r="AZ184"/>
  <c r="T184"/>
  <c r="I184"/>
  <c r="E184"/>
  <c r="D125"/>
  <c r="H125"/>
  <c r="Q125"/>
  <c r="BE125"/>
  <c r="CF125"/>
  <c r="CT125"/>
  <c r="F127"/>
  <c r="J127"/>
  <c r="U127"/>
  <c r="BA127"/>
  <c r="CM127"/>
  <c r="DN127"/>
  <c r="D129"/>
  <c r="H129"/>
  <c r="Q129"/>
  <c r="BE129"/>
  <c r="CF129"/>
  <c r="CT129"/>
  <c r="F131"/>
  <c r="J131"/>
  <c r="U131"/>
  <c r="BA131"/>
  <c r="CM131"/>
  <c r="DN131"/>
  <c r="D133"/>
  <c r="H133"/>
  <c r="Q133"/>
  <c r="BE133"/>
  <c r="CF133"/>
  <c r="CT133"/>
  <c r="F135"/>
  <c r="J135"/>
  <c r="U135"/>
  <c r="BA135"/>
  <c r="CM135"/>
  <c r="DN135"/>
  <c r="D137"/>
  <c r="H137"/>
  <c r="Q137"/>
  <c r="BE137"/>
  <c r="CF137"/>
  <c r="CT137"/>
  <c r="CG138"/>
  <c r="CU138"/>
  <c r="F139"/>
  <c r="J139"/>
  <c r="U139"/>
  <c r="BA139"/>
  <c r="CF139"/>
  <c r="F141"/>
  <c r="BA141"/>
  <c r="DN141"/>
  <c r="J145"/>
  <c r="U145"/>
  <c r="CM145"/>
  <c r="F149"/>
  <c r="BA149"/>
  <c r="DN149"/>
  <c r="J153"/>
  <c r="U153"/>
  <c r="CM153"/>
  <c r="H155"/>
  <c r="Q155"/>
  <c r="BE155"/>
  <c r="CF155"/>
  <c r="F157"/>
  <c r="BA157"/>
  <c r="DN157"/>
  <c r="D159"/>
  <c r="J161"/>
  <c r="U161"/>
  <c r="CM161"/>
  <c r="H163"/>
  <c r="Q163"/>
  <c r="BE163"/>
  <c r="CF163"/>
  <c r="CU151"/>
  <c r="CG151"/>
  <c r="AZ151"/>
  <c r="T151"/>
  <c r="I151"/>
  <c r="E151"/>
  <c r="DO151"/>
  <c r="CN151"/>
  <c r="BD151"/>
  <c r="P151"/>
  <c r="K151"/>
  <c r="G151"/>
  <c r="C151"/>
  <c r="CU159"/>
  <c r="CG159"/>
  <c r="AZ159"/>
  <c r="T159"/>
  <c r="I159"/>
  <c r="E159"/>
  <c r="DO159"/>
  <c r="CN159"/>
  <c r="BD159"/>
  <c r="P159"/>
  <c r="K159"/>
  <c r="G159"/>
  <c r="C159"/>
  <c r="F104"/>
  <c r="J104"/>
  <c r="U104"/>
  <c r="BA104"/>
  <c r="CM104"/>
  <c r="D106"/>
  <c r="H106"/>
  <c r="Q106"/>
  <c r="BE106"/>
  <c r="CF106"/>
  <c r="F108"/>
  <c r="J108"/>
  <c r="U108"/>
  <c r="BA108"/>
  <c r="CM108"/>
  <c r="D110"/>
  <c r="H110"/>
  <c r="Q110"/>
  <c r="BE110"/>
  <c r="CF110"/>
  <c r="F112"/>
  <c r="J112"/>
  <c r="U112"/>
  <c r="BA112"/>
  <c r="CM112"/>
  <c r="D114"/>
  <c r="H114"/>
  <c r="Q114"/>
  <c r="BE114"/>
  <c r="CF114"/>
  <c r="F116"/>
  <c r="J116"/>
  <c r="U116"/>
  <c r="BA116"/>
  <c r="CM116"/>
  <c r="D118"/>
  <c r="H118"/>
  <c r="Q118"/>
  <c r="BE118"/>
  <c r="CF118"/>
  <c r="F120"/>
  <c r="J120"/>
  <c r="U120"/>
  <c r="BA120"/>
  <c r="CM120"/>
  <c r="D122"/>
  <c r="DM122" s="1"/>
  <c r="H122"/>
  <c r="Q122"/>
  <c r="BE122"/>
  <c r="CF122"/>
  <c r="F124"/>
  <c r="J124"/>
  <c r="U124"/>
  <c r="BA124"/>
  <c r="CM124"/>
  <c r="C125"/>
  <c r="G125"/>
  <c r="K125"/>
  <c r="P125"/>
  <c r="BD125"/>
  <c r="CN125"/>
  <c r="DO125"/>
  <c r="D126"/>
  <c r="H126"/>
  <c r="Q126"/>
  <c r="BE126"/>
  <c r="CF126"/>
  <c r="E127"/>
  <c r="I127"/>
  <c r="T127"/>
  <c r="AZ127"/>
  <c r="CG127"/>
  <c r="CU127"/>
  <c r="F128"/>
  <c r="J128"/>
  <c r="U128"/>
  <c r="BA128"/>
  <c r="CM128"/>
  <c r="C129"/>
  <c r="G129"/>
  <c r="K129"/>
  <c r="P129"/>
  <c r="BD129"/>
  <c r="CN129"/>
  <c r="DO129"/>
  <c r="D130"/>
  <c r="H130"/>
  <c r="Q130"/>
  <c r="BE130"/>
  <c r="CF130"/>
  <c r="E131"/>
  <c r="I131"/>
  <c r="T131"/>
  <c r="AZ131"/>
  <c r="CG131"/>
  <c r="CU131"/>
  <c r="F132"/>
  <c r="J132"/>
  <c r="U132"/>
  <c r="BA132"/>
  <c r="CM132"/>
  <c r="C133"/>
  <c r="G133"/>
  <c r="K133"/>
  <c r="P133"/>
  <c r="BD133"/>
  <c r="CN133"/>
  <c r="DO133"/>
  <c r="D134"/>
  <c r="H134"/>
  <c r="Q134"/>
  <c r="BE134"/>
  <c r="CF134"/>
  <c r="E135"/>
  <c r="I135"/>
  <c r="T135"/>
  <c r="AZ135"/>
  <c r="CG135"/>
  <c r="CU135"/>
  <c r="F136"/>
  <c r="J136"/>
  <c r="U136"/>
  <c r="BA136"/>
  <c r="CM136"/>
  <c r="C137"/>
  <c r="G137"/>
  <c r="K137"/>
  <c r="P137"/>
  <c r="BD137"/>
  <c r="CN137"/>
  <c r="DO137"/>
  <c r="D138"/>
  <c r="H138"/>
  <c r="Q138"/>
  <c r="BE138"/>
  <c r="CF138"/>
  <c r="CT138"/>
  <c r="E139"/>
  <c r="I139"/>
  <c r="T139"/>
  <c r="AZ139"/>
  <c r="DN139"/>
  <c r="D141"/>
  <c r="H145"/>
  <c r="Q145"/>
  <c r="BE145"/>
  <c r="CF145"/>
  <c r="D149"/>
  <c r="J151"/>
  <c r="U151"/>
  <c r="CM151"/>
  <c r="H153"/>
  <c r="Q153"/>
  <c r="BE153"/>
  <c r="CF153"/>
  <c r="F155"/>
  <c r="BA155"/>
  <c r="DN155"/>
  <c r="J159"/>
  <c r="U159"/>
  <c r="CM159"/>
  <c r="H161"/>
  <c r="Q161"/>
  <c r="BE161"/>
  <c r="CF161"/>
  <c r="F163"/>
  <c r="BA163"/>
  <c r="DN163"/>
  <c r="DO141"/>
  <c r="CN141"/>
  <c r="BD141"/>
  <c r="P141"/>
  <c r="K141"/>
  <c r="G141"/>
  <c r="C141"/>
  <c r="CU141"/>
  <c r="CG141"/>
  <c r="AZ141"/>
  <c r="T141"/>
  <c r="I141"/>
  <c r="E141"/>
  <c r="DO149"/>
  <c r="CN149"/>
  <c r="BD149"/>
  <c r="P149"/>
  <c r="K149"/>
  <c r="G149"/>
  <c r="C149"/>
  <c r="CU149"/>
  <c r="CG149"/>
  <c r="AZ149"/>
  <c r="T149"/>
  <c r="I149"/>
  <c r="E149"/>
  <c r="DO157"/>
  <c r="CN157"/>
  <c r="BD157"/>
  <c r="P157"/>
  <c r="K157"/>
  <c r="G157"/>
  <c r="C157"/>
  <c r="CU157"/>
  <c r="CG157"/>
  <c r="AZ157"/>
  <c r="T157"/>
  <c r="I157"/>
  <c r="E157"/>
  <c r="F125"/>
  <c r="J125"/>
  <c r="U125"/>
  <c r="BA125"/>
  <c r="CM125"/>
  <c r="D127"/>
  <c r="H127"/>
  <c r="Q127"/>
  <c r="BE127"/>
  <c r="CF127"/>
  <c r="F129"/>
  <c r="J129"/>
  <c r="U129"/>
  <c r="BA129"/>
  <c r="CM129"/>
  <c r="D131"/>
  <c r="H131"/>
  <c r="Q131"/>
  <c r="BE131"/>
  <c r="CF131"/>
  <c r="F133"/>
  <c r="J133"/>
  <c r="U133"/>
  <c r="BA133"/>
  <c r="CM133"/>
  <c r="D135"/>
  <c r="H135"/>
  <c r="Q135"/>
  <c r="BE135"/>
  <c r="CF135"/>
  <c r="F137"/>
  <c r="J137"/>
  <c r="U137"/>
  <c r="BA137"/>
  <c r="CM137"/>
  <c r="CN138"/>
  <c r="D139"/>
  <c r="H139"/>
  <c r="Q139"/>
  <c r="BE139"/>
  <c r="CT139"/>
  <c r="J141"/>
  <c r="U141"/>
  <c r="CM141"/>
  <c r="F145"/>
  <c r="BA145"/>
  <c r="DN145"/>
  <c r="J149"/>
  <c r="U149"/>
  <c r="CM149"/>
  <c r="H151"/>
  <c r="Q151"/>
  <c r="BE151"/>
  <c r="CF151"/>
  <c r="F153"/>
  <c r="BA153"/>
  <c r="DN153"/>
  <c r="D155"/>
  <c r="CT155"/>
  <c r="J157"/>
  <c r="U157"/>
  <c r="CM157"/>
  <c r="H159"/>
  <c r="Q159"/>
  <c r="BE159"/>
  <c r="CF159"/>
  <c r="F161"/>
  <c r="BA161"/>
  <c r="DN161"/>
  <c r="D163"/>
  <c r="CT163"/>
  <c r="DO185"/>
  <c r="CN185"/>
  <c r="BD185"/>
  <c r="P185"/>
  <c r="CT185"/>
  <c r="CF185"/>
  <c r="BE185"/>
  <c r="Q185"/>
  <c r="CU185"/>
  <c r="CG185"/>
  <c r="AZ185"/>
  <c r="T185"/>
  <c r="DN185"/>
  <c r="CM185"/>
  <c r="BA185"/>
  <c r="U185"/>
  <c r="CU207"/>
  <c r="CG207"/>
  <c r="AZ207"/>
  <c r="T207"/>
  <c r="I207"/>
  <c r="E207"/>
  <c r="DN207"/>
  <c r="CM207"/>
  <c r="BA207"/>
  <c r="U207"/>
  <c r="J207"/>
  <c r="F207"/>
  <c r="DO207"/>
  <c r="CN207"/>
  <c r="BD207"/>
  <c r="P207"/>
  <c r="K207"/>
  <c r="G207"/>
  <c r="C207"/>
  <c r="CT207"/>
  <c r="CF207"/>
  <c r="BE207"/>
  <c r="Q207"/>
  <c r="H207"/>
  <c r="D207"/>
  <c r="D167"/>
  <c r="H167"/>
  <c r="Q167"/>
  <c r="BE167"/>
  <c r="CF167"/>
  <c r="CT167"/>
  <c r="F169"/>
  <c r="J169"/>
  <c r="U169"/>
  <c r="BA169"/>
  <c r="CM169"/>
  <c r="DN169"/>
  <c r="D171"/>
  <c r="H171"/>
  <c r="Q171"/>
  <c r="BE171"/>
  <c r="CF171"/>
  <c r="CT171"/>
  <c r="F173"/>
  <c r="J173"/>
  <c r="U173"/>
  <c r="BA173"/>
  <c r="CM173"/>
  <c r="DN173"/>
  <c r="D175"/>
  <c r="H175"/>
  <c r="Q175"/>
  <c r="BE175"/>
  <c r="CF175"/>
  <c r="CT175"/>
  <c r="F177"/>
  <c r="J177"/>
  <c r="U177"/>
  <c r="BA177"/>
  <c r="CM177"/>
  <c r="DN177"/>
  <c r="D179"/>
  <c r="H179"/>
  <c r="Q179"/>
  <c r="BE179"/>
  <c r="CF179"/>
  <c r="CT179"/>
  <c r="F181"/>
  <c r="J181"/>
  <c r="U181"/>
  <c r="BA181"/>
  <c r="CM181"/>
  <c r="DN181"/>
  <c r="D183"/>
  <c r="H183"/>
  <c r="Q183"/>
  <c r="BE183"/>
  <c r="CF183"/>
  <c r="CT183"/>
  <c r="F185"/>
  <c r="J185"/>
  <c r="D140"/>
  <c r="H140"/>
  <c r="Q140"/>
  <c r="BE140"/>
  <c r="CF140"/>
  <c r="CT140"/>
  <c r="F142"/>
  <c r="J142"/>
  <c r="U142"/>
  <c r="BA142"/>
  <c r="CM142"/>
  <c r="DN142"/>
  <c r="D144"/>
  <c r="H144"/>
  <c r="Q144"/>
  <c r="BE144"/>
  <c r="CF144"/>
  <c r="CT144"/>
  <c r="F146"/>
  <c r="J146"/>
  <c r="U146"/>
  <c r="BA146"/>
  <c r="CM146"/>
  <c r="DN146"/>
  <c r="D148"/>
  <c r="H148"/>
  <c r="Q148"/>
  <c r="BE148"/>
  <c r="CF148"/>
  <c r="CT148"/>
  <c r="F150"/>
  <c r="J150"/>
  <c r="U150"/>
  <c r="BA150"/>
  <c r="CM150"/>
  <c r="DN150"/>
  <c r="D152"/>
  <c r="H152"/>
  <c r="Q152"/>
  <c r="BE152"/>
  <c r="CF152"/>
  <c r="CT152"/>
  <c r="F154"/>
  <c r="J154"/>
  <c r="U154"/>
  <c r="BA154"/>
  <c r="CM154"/>
  <c r="DN154"/>
  <c r="D156"/>
  <c r="H156"/>
  <c r="Q156"/>
  <c r="BE156"/>
  <c r="CF156"/>
  <c r="CT156"/>
  <c r="F158"/>
  <c r="J158"/>
  <c r="U158"/>
  <c r="BA158"/>
  <c r="CM158"/>
  <c r="DN158"/>
  <c r="D160"/>
  <c r="H160"/>
  <c r="Q160"/>
  <c r="BE160"/>
  <c r="CF160"/>
  <c r="CT160"/>
  <c r="F162"/>
  <c r="J162"/>
  <c r="U162"/>
  <c r="BA162"/>
  <c r="CM162"/>
  <c r="DN162"/>
  <c r="D164"/>
  <c r="H164"/>
  <c r="Q164"/>
  <c r="BE164"/>
  <c r="CF164"/>
  <c r="CT164"/>
  <c r="F166"/>
  <c r="J166"/>
  <c r="U166"/>
  <c r="BA166"/>
  <c r="CM166"/>
  <c r="DN166"/>
  <c r="C167"/>
  <c r="G167"/>
  <c r="K167"/>
  <c r="P167"/>
  <c r="BD167"/>
  <c r="CN167"/>
  <c r="DO167"/>
  <c r="D168"/>
  <c r="H168"/>
  <c r="Q168"/>
  <c r="BE168"/>
  <c r="CF168"/>
  <c r="CT168"/>
  <c r="E169"/>
  <c r="I169"/>
  <c r="T169"/>
  <c r="AZ169"/>
  <c r="CG169"/>
  <c r="CU169"/>
  <c r="F170"/>
  <c r="J170"/>
  <c r="U170"/>
  <c r="BA170"/>
  <c r="CM170"/>
  <c r="DN170"/>
  <c r="C171"/>
  <c r="G171"/>
  <c r="K171"/>
  <c r="P171"/>
  <c r="BD171"/>
  <c r="CN171"/>
  <c r="DO171"/>
  <c r="D172"/>
  <c r="H172"/>
  <c r="Q172"/>
  <c r="BE172"/>
  <c r="CF172"/>
  <c r="CT172"/>
  <c r="E173"/>
  <c r="I173"/>
  <c r="T173"/>
  <c r="AZ173"/>
  <c r="CG173"/>
  <c r="CU173"/>
  <c r="F174"/>
  <c r="J174"/>
  <c r="U174"/>
  <c r="BA174"/>
  <c r="CM174"/>
  <c r="DN174"/>
  <c r="C175"/>
  <c r="G175"/>
  <c r="K175"/>
  <c r="P175"/>
  <c r="BD175"/>
  <c r="CN175"/>
  <c r="DO175"/>
  <c r="D176"/>
  <c r="H176"/>
  <c r="Q176"/>
  <c r="BE176"/>
  <c r="CF176"/>
  <c r="CT176"/>
  <c r="E177"/>
  <c r="I177"/>
  <c r="T177"/>
  <c r="AZ177"/>
  <c r="CG177"/>
  <c r="CU177"/>
  <c r="F178"/>
  <c r="J178"/>
  <c r="U178"/>
  <c r="BA178"/>
  <c r="CM178"/>
  <c r="DN178"/>
  <c r="C179"/>
  <c r="G179"/>
  <c r="K179"/>
  <c r="P179"/>
  <c r="BD179"/>
  <c r="CN179"/>
  <c r="DO179"/>
  <c r="Q180"/>
  <c r="BE180"/>
  <c r="CF180"/>
  <c r="CT180"/>
  <c r="E181"/>
  <c r="I181"/>
  <c r="T181"/>
  <c r="AZ181"/>
  <c r="CG181"/>
  <c r="CU181"/>
  <c r="F182"/>
  <c r="J182"/>
  <c r="U182"/>
  <c r="BA182"/>
  <c r="CM182"/>
  <c r="DN182"/>
  <c r="C183"/>
  <c r="G183"/>
  <c r="K183"/>
  <c r="P183"/>
  <c r="BD183"/>
  <c r="CN183"/>
  <c r="DO183"/>
  <c r="E185"/>
  <c r="I185"/>
  <c r="F167"/>
  <c r="J167"/>
  <c r="U167"/>
  <c r="BA167"/>
  <c r="CM167"/>
  <c r="DN167"/>
  <c r="D169"/>
  <c r="H169"/>
  <c r="Q169"/>
  <c r="BE169"/>
  <c r="CF169"/>
  <c r="CT169"/>
  <c r="F171"/>
  <c r="J171"/>
  <c r="U171"/>
  <c r="BA171"/>
  <c r="CM171"/>
  <c r="DN171"/>
  <c r="D173"/>
  <c r="H173"/>
  <c r="Q173"/>
  <c r="BE173"/>
  <c r="CF173"/>
  <c r="CT173"/>
  <c r="F175"/>
  <c r="J175"/>
  <c r="U175"/>
  <c r="BA175"/>
  <c r="CM175"/>
  <c r="DN175"/>
  <c r="D177"/>
  <c r="H177"/>
  <c r="Q177"/>
  <c r="BE177"/>
  <c r="CF177"/>
  <c r="CT177"/>
  <c r="F179"/>
  <c r="J179"/>
  <c r="U179"/>
  <c r="BA179"/>
  <c r="CM179"/>
  <c r="DN179"/>
  <c r="D181"/>
  <c r="H181"/>
  <c r="Q181"/>
  <c r="BE181"/>
  <c r="CF181"/>
  <c r="CT181"/>
  <c r="F183"/>
  <c r="J183"/>
  <c r="U183"/>
  <c r="BA183"/>
  <c r="CM183"/>
  <c r="DN183"/>
  <c r="D185"/>
  <c r="H185"/>
  <c r="F140"/>
  <c r="J140"/>
  <c r="U140"/>
  <c r="BA140"/>
  <c r="CM140"/>
  <c r="D142"/>
  <c r="H142"/>
  <c r="Q142"/>
  <c r="BE142"/>
  <c r="CF142"/>
  <c r="F144"/>
  <c r="J144"/>
  <c r="U144"/>
  <c r="BA144"/>
  <c r="CM144"/>
  <c r="D146"/>
  <c r="H146"/>
  <c r="Q146"/>
  <c r="BE146"/>
  <c r="CF146"/>
  <c r="F148"/>
  <c r="J148"/>
  <c r="U148"/>
  <c r="BA148"/>
  <c r="CM148"/>
  <c r="D150"/>
  <c r="H150"/>
  <c r="Q150"/>
  <c r="BE150"/>
  <c r="CF150"/>
  <c r="F152"/>
  <c r="J152"/>
  <c r="U152"/>
  <c r="BA152"/>
  <c r="CM152"/>
  <c r="D154"/>
  <c r="DM154" s="1"/>
  <c r="H154"/>
  <c r="Q154"/>
  <c r="BE154"/>
  <c r="CF154"/>
  <c r="F156"/>
  <c r="J156"/>
  <c r="U156"/>
  <c r="BA156"/>
  <c r="CM156"/>
  <c r="D158"/>
  <c r="H158"/>
  <c r="Q158"/>
  <c r="BE158"/>
  <c r="CF158"/>
  <c r="F160"/>
  <c r="J160"/>
  <c r="U160"/>
  <c r="BA160"/>
  <c r="CM160"/>
  <c r="D162"/>
  <c r="H162"/>
  <c r="Q162"/>
  <c r="BE162"/>
  <c r="CF162"/>
  <c r="F164"/>
  <c r="J164"/>
  <c r="U164"/>
  <c r="BA164"/>
  <c r="CM164"/>
  <c r="D166"/>
  <c r="H166"/>
  <c r="Q166"/>
  <c r="BE166"/>
  <c r="CF166"/>
  <c r="E167"/>
  <c r="I167"/>
  <c r="T167"/>
  <c r="AZ167"/>
  <c r="CG167"/>
  <c r="F168"/>
  <c r="J168"/>
  <c r="U168"/>
  <c r="BA168"/>
  <c r="CM168"/>
  <c r="C169"/>
  <c r="G169"/>
  <c r="K169"/>
  <c r="P169"/>
  <c r="BD169"/>
  <c r="CN169"/>
  <c r="D170"/>
  <c r="DM170" s="1"/>
  <c r="H170"/>
  <c r="Q170"/>
  <c r="BE170"/>
  <c r="CF170"/>
  <c r="E171"/>
  <c r="I171"/>
  <c r="T171"/>
  <c r="AZ171"/>
  <c r="CG171"/>
  <c r="F172"/>
  <c r="J172"/>
  <c r="U172"/>
  <c r="BA172"/>
  <c r="CM172"/>
  <c r="C173"/>
  <c r="G173"/>
  <c r="K173"/>
  <c r="P173"/>
  <c r="BD173"/>
  <c r="CN173"/>
  <c r="D174"/>
  <c r="H174"/>
  <c r="Q174"/>
  <c r="BE174"/>
  <c r="CF174"/>
  <c r="E175"/>
  <c r="I175"/>
  <c r="T175"/>
  <c r="AZ175"/>
  <c r="CG175"/>
  <c r="F176"/>
  <c r="J176"/>
  <c r="U176"/>
  <c r="BA176"/>
  <c r="CM176"/>
  <c r="C177"/>
  <c r="G177"/>
  <c r="K177"/>
  <c r="P177"/>
  <c r="BD177"/>
  <c r="CN177"/>
  <c r="D178"/>
  <c r="H178"/>
  <c r="Q178"/>
  <c r="BE178"/>
  <c r="CF178"/>
  <c r="E179"/>
  <c r="I179"/>
  <c r="T179"/>
  <c r="AZ179"/>
  <c r="CG179"/>
  <c r="F180"/>
  <c r="J180"/>
  <c r="U180"/>
  <c r="BA180"/>
  <c r="CM180"/>
  <c r="C181"/>
  <c r="G181"/>
  <c r="K181"/>
  <c r="P181"/>
  <c r="BD181"/>
  <c r="CN181"/>
  <c r="D182"/>
  <c r="H182"/>
  <c r="Q182"/>
  <c r="BE182"/>
  <c r="CF182"/>
  <c r="E183"/>
  <c r="I183"/>
  <c r="T183"/>
  <c r="AZ183"/>
  <c r="CG183"/>
  <c r="C185"/>
  <c r="G185"/>
  <c r="K185"/>
  <c r="C186"/>
  <c r="G186"/>
  <c r="K186"/>
  <c r="P186"/>
  <c r="BD186"/>
  <c r="CN186"/>
  <c r="DO186"/>
  <c r="D187"/>
  <c r="H187"/>
  <c r="Q187"/>
  <c r="BE187"/>
  <c r="CF187"/>
  <c r="CT187"/>
  <c r="E188"/>
  <c r="I188"/>
  <c r="T188"/>
  <c r="AZ188"/>
  <c r="CG188"/>
  <c r="CU188"/>
  <c r="F189"/>
  <c r="J189"/>
  <c r="U189"/>
  <c r="BA189"/>
  <c r="CM189"/>
  <c r="DN189"/>
  <c r="C190"/>
  <c r="G190"/>
  <c r="K190"/>
  <c r="P190"/>
  <c r="BD190"/>
  <c r="CN190"/>
  <c r="DO190"/>
  <c r="D191"/>
  <c r="H191"/>
  <c r="Q191"/>
  <c r="BE191"/>
  <c r="CF191"/>
  <c r="CT191"/>
  <c r="E192"/>
  <c r="I192"/>
  <c r="T192"/>
  <c r="AZ192"/>
  <c r="CG192"/>
  <c r="CU192"/>
  <c r="F193"/>
  <c r="J193"/>
  <c r="U193"/>
  <c r="BA193"/>
  <c r="CM193"/>
  <c r="DN193"/>
  <c r="C194"/>
  <c r="G194"/>
  <c r="K194"/>
  <c r="P194"/>
  <c r="BD194"/>
  <c r="CN194"/>
  <c r="DO194"/>
  <c r="D195"/>
  <c r="H195"/>
  <c r="Q195"/>
  <c r="BE195"/>
  <c r="CF195"/>
  <c r="CT195"/>
  <c r="E196"/>
  <c r="I196"/>
  <c r="T196"/>
  <c r="AZ196"/>
  <c r="CG196"/>
  <c r="CU196"/>
  <c r="F197"/>
  <c r="J197"/>
  <c r="U197"/>
  <c r="BA197"/>
  <c r="CM197"/>
  <c r="DN197"/>
  <c r="C198"/>
  <c r="G198"/>
  <c r="K198"/>
  <c r="P198"/>
  <c r="BD198"/>
  <c r="CN198"/>
  <c r="DO198"/>
  <c r="D199"/>
  <c r="H199"/>
  <c r="Q199"/>
  <c r="BE199"/>
  <c r="CF199"/>
  <c r="CT199"/>
  <c r="E200"/>
  <c r="I200"/>
  <c r="T200"/>
  <c r="AZ200"/>
  <c r="CG200"/>
  <c r="CU200"/>
  <c r="F201"/>
  <c r="J201"/>
  <c r="U201"/>
  <c r="BA201"/>
  <c r="CM201"/>
  <c r="DN201"/>
  <c r="C202"/>
  <c r="G202"/>
  <c r="K202"/>
  <c r="P202"/>
  <c r="BD202"/>
  <c r="CN202"/>
  <c r="DO202"/>
  <c r="D203"/>
  <c r="H203"/>
  <c r="Q203"/>
  <c r="BE203"/>
  <c r="CF203"/>
  <c r="CT203"/>
  <c r="E204"/>
  <c r="I204"/>
  <c r="T204"/>
  <c r="AZ204"/>
  <c r="CG204"/>
  <c r="CU204"/>
  <c r="F205"/>
  <c r="J205"/>
  <c r="U205"/>
  <c r="BA205"/>
  <c r="CM205"/>
  <c r="DN205"/>
  <c r="C206"/>
  <c r="G206"/>
  <c r="K206"/>
  <c r="P206"/>
  <c r="BD206"/>
  <c r="CN206"/>
  <c r="DO206"/>
  <c r="F186"/>
  <c r="J186"/>
  <c r="U186"/>
  <c r="BA186"/>
  <c r="CM186"/>
  <c r="DN186"/>
  <c r="C187"/>
  <c r="G187"/>
  <c r="K187"/>
  <c r="P187"/>
  <c r="BD187"/>
  <c r="CN187"/>
  <c r="DO187"/>
  <c r="D188"/>
  <c r="H188"/>
  <c r="Q188"/>
  <c r="BE188"/>
  <c r="CF188"/>
  <c r="CT188"/>
  <c r="E189"/>
  <c r="I189"/>
  <c r="T189"/>
  <c r="AZ189"/>
  <c r="CG189"/>
  <c r="CU189"/>
  <c r="F190"/>
  <c r="J190"/>
  <c r="U190"/>
  <c r="BA190"/>
  <c r="CM190"/>
  <c r="DN190"/>
  <c r="C191"/>
  <c r="G191"/>
  <c r="K191"/>
  <c r="P191"/>
  <c r="BD191"/>
  <c r="CN191"/>
  <c r="DO191"/>
  <c r="D192"/>
  <c r="H192"/>
  <c r="Q192"/>
  <c r="BE192"/>
  <c r="CF192"/>
  <c r="CT192"/>
  <c r="E193"/>
  <c r="I193"/>
  <c r="T193"/>
  <c r="AZ193"/>
  <c r="CG193"/>
  <c r="CU193"/>
  <c r="F194"/>
  <c r="J194"/>
  <c r="U194"/>
  <c r="BA194"/>
  <c r="CM194"/>
  <c r="DN194"/>
  <c r="C195"/>
  <c r="G195"/>
  <c r="K195"/>
  <c r="P195"/>
  <c r="BD195"/>
  <c r="CN195"/>
  <c r="DO195"/>
  <c r="D196"/>
  <c r="H196"/>
  <c r="Q196"/>
  <c r="BE196"/>
  <c r="CF196"/>
  <c r="CT196"/>
  <c r="E197"/>
  <c r="I197"/>
  <c r="T197"/>
  <c r="AZ197"/>
  <c r="CG197"/>
  <c r="CU197"/>
  <c r="F198"/>
  <c r="J198"/>
  <c r="U198"/>
  <c r="BA198"/>
  <c r="CM198"/>
  <c r="DN198"/>
  <c r="C199"/>
  <c r="G199"/>
  <c r="K199"/>
  <c r="P199"/>
  <c r="BD199"/>
  <c r="CN199"/>
  <c r="DO199"/>
  <c r="D200"/>
  <c r="H200"/>
  <c r="Q200"/>
  <c r="BE200"/>
  <c r="CF200"/>
  <c r="CT200"/>
  <c r="E201"/>
  <c r="I201"/>
  <c r="T201"/>
  <c r="AZ201"/>
  <c r="CG201"/>
  <c r="CU201"/>
  <c r="F202"/>
  <c r="J202"/>
  <c r="U202"/>
  <c r="BA202"/>
  <c r="CM202"/>
  <c r="DN202"/>
  <c r="C203"/>
  <c r="G203"/>
  <c r="K203"/>
  <c r="P203"/>
  <c r="BD203"/>
  <c r="CN203"/>
  <c r="DO203"/>
  <c r="D204"/>
  <c r="H204"/>
  <c r="Q204"/>
  <c r="BE204"/>
  <c r="CF204"/>
  <c r="CT204"/>
  <c r="E205"/>
  <c r="I205"/>
  <c r="T205"/>
  <c r="AZ205"/>
  <c r="CG205"/>
  <c r="CU205"/>
  <c r="F206"/>
  <c r="J206"/>
  <c r="U206"/>
  <c r="BA206"/>
  <c r="CM206"/>
  <c r="DN206"/>
  <c r="E186"/>
  <c r="I186"/>
  <c r="T186"/>
  <c r="AZ186"/>
  <c r="CG186"/>
  <c r="CU186"/>
  <c r="F187"/>
  <c r="J187"/>
  <c r="U187"/>
  <c r="BA187"/>
  <c r="CM187"/>
  <c r="DN187"/>
  <c r="C188"/>
  <c r="G188"/>
  <c r="K188"/>
  <c r="P188"/>
  <c r="BD188"/>
  <c r="CN188"/>
  <c r="DO188"/>
  <c r="D189"/>
  <c r="H189"/>
  <c r="Q189"/>
  <c r="BE189"/>
  <c r="CF189"/>
  <c r="CT189"/>
  <c r="E190"/>
  <c r="I190"/>
  <c r="T190"/>
  <c r="AZ190"/>
  <c r="CG190"/>
  <c r="CU190"/>
  <c r="F191"/>
  <c r="J191"/>
  <c r="U191"/>
  <c r="BA191"/>
  <c r="CM191"/>
  <c r="DN191"/>
  <c r="C192"/>
  <c r="G192"/>
  <c r="K192"/>
  <c r="P192"/>
  <c r="BD192"/>
  <c r="CN192"/>
  <c r="DO192"/>
  <c r="D193"/>
  <c r="H193"/>
  <c r="Q193"/>
  <c r="BE193"/>
  <c r="CF193"/>
  <c r="CT193"/>
  <c r="E194"/>
  <c r="I194"/>
  <c r="T194"/>
  <c r="AZ194"/>
  <c r="CG194"/>
  <c r="CU194"/>
  <c r="F195"/>
  <c r="J195"/>
  <c r="U195"/>
  <c r="BA195"/>
  <c r="CM195"/>
  <c r="DN195"/>
  <c r="C196"/>
  <c r="G196"/>
  <c r="K196"/>
  <c r="P196"/>
  <c r="BD196"/>
  <c r="CN196"/>
  <c r="DO196"/>
  <c r="D197"/>
  <c r="H197"/>
  <c r="Q197"/>
  <c r="BE197"/>
  <c r="CF197"/>
  <c r="CT197"/>
  <c r="E198"/>
  <c r="I198"/>
  <c r="T198"/>
  <c r="AZ198"/>
  <c r="CG198"/>
  <c r="CU198"/>
  <c r="F199"/>
  <c r="J199"/>
  <c r="U199"/>
  <c r="BA199"/>
  <c r="CM199"/>
  <c r="DN199"/>
  <c r="C200"/>
  <c r="G200"/>
  <c r="K200"/>
  <c r="P200"/>
  <c r="BD200"/>
  <c r="CN200"/>
  <c r="DO200"/>
  <c r="D201"/>
  <c r="H201"/>
  <c r="Q201"/>
  <c r="BE201"/>
  <c r="CF201"/>
  <c r="CT201"/>
  <c r="E202"/>
  <c r="I202"/>
  <c r="T202"/>
  <c r="AZ202"/>
  <c r="CG202"/>
  <c r="CU202"/>
  <c r="F203"/>
  <c r="J203"/>
  <c r="U203"/>
  <c r="BA203"/>
  <c r="CM203"/>
  <c r="DN203"/>
  <c r="C204"/>
  <c r="G204"/>
  <c r="K204"/>
  <c r="P204"/>
  <c r="BD204"/>
  <c r="CN204"/>
  <c r="DO204"/>
  <c r="D205"/>
  <c r="H205"/>
  <c r="Q205"/>
  <c r="BE205"/>
  <c r="CF205"/>
  <c r="CT205"/>
  <c r="E206"/>
  <c r="I206"/>
  <c r="T206"/>
  <c r="AZ206"/>
  <c r="CG206"/>
  <c r="CU206"/>
  <c r="D186"/>
  <c r="H186"/>
  <c r="Q186"/>
  <c r="BE186"/>
  <c r="CF186"/>
  <c r="E187"/>
  <c r="I187"/>
  <c r="T187"/>
  <c r="AZ187"/>
  <c r="CG187"/>
  <c r="F188"/>
  <c r="J188"/>
  <c r="U188"/>
  <c r="BA188"/>
  <c r="CM188"/>
  <c r="C189"/>
  <c r="G189"/>
  <c r="K189"/>
  <c r="P189"/>
  <c r="BD189"/>
  <c r="CN189"/>
  <c r="D190"/>
  <c r="H190"/>
  <c r="Q190"/>
  <c r="BE190"/>
  <c r="CF190"/>
  <c r="E191"/>
  <c r="I191"/>
  <c r="T191"/>
  <c r="AZ191"/>
  <c r="CG191"/>
  <c r="F192"/>
  <c r="J192"/>
  <c r="U192"/>
  <c r="BA192"/>
  <c r="CM192"/>
  <c r="C193"/>
  <c r="G193"/>
  <c r="K193"/>
  <c r="P193"/>
  <c r="BD193"/>
  <c r="CN193"/>
  <c r="D194"/>
  <c r="H194"/>
  <c r="Q194"/>
  <c r="BE194"/>
  <c r="CF194"/>
  <c r="E195"/>
  <c r="I195"/>
  <c r="T195"/>
  <c r="AZ195"/>
  <c r="CG195"/>
  <c r="F196"/>
  <c r="J196"/>
  <c r="U196"/>
  <c r="BA196"/>
  <c r="CM196"/>
  <c r="C197"/>
  <c r="G197"/>
  <c r="K197"/>
  <c r="P197"/>
  <c r="BD197"/>
  <c r="CN197"/>
  <c r="D198"/>
  <c r="H198"/>
  <c r="Q198"/>
  <c r="BE198"/>
  <c r="CF198"/>
  <c r="E199"/>
  <c r="I199"/>
  <c r="T199"/>
  <c r="AZ199"/>
  <c r="CG199"/>
  <c r="F200"/>
  <c r="J200"/>
  <c r="U200"/>
  <c r="BA200"/>
  <c r="CM200"/>
  <c r="C201"/>
  <c r="G201"/>
  <c r="K201"/>
  <c r="P201"/>
  <c r="BD201"/>
  <c r="CN201"/>
  <c r="D202"/>
  <c r="H202"/>
  <c r="Q202"/>
  <c r="BE202"/>
  <c r="CF202"/>
  <c r="E203"/>
  <c r="I203"/>
  <c r="T203"/>
  <c r="AZ203"/>
  <c r="CG203"/>
  <c r="F204"/>
  <c r="J204"/>
  <c r="U204"/>
  <c r="BA204"/>
  <c r="CM204"/>
  <c r="C205"/>
  <c r="G205"/>
  <c r="K205"/>
  <c r="P205"/>
  <c r="BD205"/>
  <c r="CN205"/>
  <c r="D206"/>
  <c r="H206"/>
  <c r="Q206"/>
  <c r="BE206"/>
  <c r="CF206"/>
  <c r="DO213"/>
  <c r="DM211"/>
  <c r="DM217"/>
  <c r="J17" i="23"/>
  <c r="A17"/>
  <c r="DL4" i="17"/>
  <c r="DK4"/>
  <c r="DJ4"/>
  <c r="DO6"/>
  <c r="DN6"/>
  <c r="CT4"/>
  <c r="CM4"/>
  <c r="CF4"/>
  <c r="K2" i="24"/>
  <c r="B4" i="23"/>
  <c r="CZ5" i="17"/>
  <c r="W5"/>
  <c r="T5"/>
  <c r="S5"/>
  <c r="P5"/>
  <c r="O4" i="23"/>
  <c r="U2" i="24"/>
  <c r="S2"/>
  <c r="Q2"/>
  <c r="O2"/>
  <c r="B3"/>
  <c r="D2"/>
  <c r="C3"/>
  <c r="G2"/>
  <c r="F2"/>
  <c r="E2"/>
  <c r="H2"/>
  <c r="A2"/>
  <c r="A1"/>
  <c r="F2" i="17"/>
  <c r="A2"/>
  <c r="H3" i="24"/>
  <c r="DC203" i="17" l="1"/>
  <c r="DD203" s="1"/>
  <c r="DC195"/>
  <c r="DD195" s="1"/>
  <c r="DC187"/>
  <c r="DD187" s="1"/>
  <c r="DC179"/>
  <c r="DD179" s="1"/>
  <c r="DC171"/>
  <c r="DD171" s="1"/>
  <c r="DC163"/>
  <c r="DD163" s="1"/>
  <c r="DC155"/>
  <c r="DD155" s="1"/>
  <c r="DC147"/>
  <c r="DD147" s="1"/>
  <c r="DC139"/>
  <c r="DD139" s="1"/>
  <c r="DC131"/>
  <c r="DD131" s="1"/>
  <c r="DC123"/>
  <c r="DD123" s="1"/>
  <c r="DC99"/>
  <c r="DD99" s="1"/>
  <c r="DG99"/>
  <c r="DH99" s="1"/>
  <c r="DG91"/>
  <c r="DH91" s="1"/>
  <c r="DG83"/>
  <c r="DH83" s="1"/>
  <c r="DG75"/>
  <c r="DH75" s="1"/>
  <c r="DG67"/>
  <c r="DH67" s="1"/>
  <c r="DG59"/>
  <c r="DH59" s="1"/>
  <c r="DG51"/>
  <c r="DH51" s="1"/>
  <c r="DG43"/>
  <c r="DH43" s="1"/>
  <c r="DC35"/>
  <c r="DD35" s="1"/>
  <c r="DC27"/>
  <c r="DD27" s="1"/>
  <c r="DC19"/>
  <c r="DD19" s="1"/>
  <c r="DC11"/>
  <c r="DD11" s="1"/>
  <c r="DC205"/>
  <c r="DD205" s="1"/>
  <c r="DC197"/>
  <c r="DD197" s="1"/>
  <c r="DC189"/>
  <c r="DD189" s="1"/>
  <c r="DC181"/>
  <c r="DD181" s="1"/>
  <c r="DC173"/>
  <c r="DD173" s="1"/>
  <c r="DC165"/>
  <c r="DD165" s="1"/>
  <c r="DC157"/>
  <c r="DD157" s="1"/>
  <c r="DC149"/>
  <c r="DD149" s="1"/>
  <c r="DC141"/>
  <c r="DD141" s="1"/>
  <c r="DC133"/>
  <c r="DD133" s="1"/>
  <c r="DC125"/>
  <c r="DD125" s="1"/>
  <c r="DC117"/>
  <c r="DD117" s="1"/>
  <c r="DC109"/>
  <c r="DD109" s="1"/>
  <c r="DG94"/>
  <c r="DH94" s="1"/>
  <c r="DG86"/>
  <c r="DH86" s="1"/>
  <c r="DG78"/>
  <c r="DH78" s="1"/>
  <c r="DG70"/>
  <c r="DH70" s="1"/>
  <c r="DM136"/>
  <c r="DM172"/>
  <c r="DM164"/>
  <c r="DM140"/>
  <c r="C16" i="27"/>
  <c r="G14"/>
  <c r="C13"/>
  <c r="E16"/>
  <c r="I14"/>
  <c r="E13"/>
  <c r="C19"/>
  <c r="G16"/>
  <c r="C14"/>
  <c r="G13"/>
  <c r="G19"/>
  <c r="I16"/>
  <c r="E14"/>
  <c r="L14" s="1"/>
  <c r="I13"/>
  <c r="DI117" i="17"/>
  <c r="DJ117" s="1"/>
  <c r="DC194"/>
  <c r="DD194" s="1"/>
  <c r="DC186"/>
  <c r="DD186" s="1"/>
  <c r="DC178"/>
  <c r="DD178" s="1"/>
  <c r="E17" i="26"/>
  <c r="I15"/>
  <c r="G17"/>
  <c r="I17"/>
  <c r="E15"/>
  <c r="C17"/>
  <c r="C15"/>
  <c r="G15"/>
  <c r="DC170" i="17"/>
  <c r="DD170" s="1"/>
  <c r="DC94"/>
  <c r="DD94" s="1"/>
  <c r="DC86"/>
  <c r="DD86" s="1"/>
  <c r="DC78"/>
  <c r="DD78" s="1"/>
  <c r="DC70"/>
  <c r="DD70" s="1"/>
  <c r="DC62"/>
  <c r="DD62" s="1"/>
  <c r="DC54"/>
  <c r="DD54" s="1"/>
  <c r="DC46"/>
  <c r="DD46" s="1"/>
  <c r="DC38"/>
  <c r="DD38" s="1"/>
  <c r="DC30"/>
  <c r="DD30" s="1"/>
  <c r="DG178"/>
  <c r="DH178" s="1"/>
  <c r="DC101"/>
  <c r="DD101" s="1"/>
  <c r="DG62"/>
  <c r="DH62" s="1"/>
  <c r="DG54"/>
  <c r="DH54" s="1"/>
  <c r="DG46"/>
  <c r="DH46" s="1"/>
  <c r="DG38"/>
  <c r="DH38" s="1"/>
  <c r="DG30"/>
  <c r="DH30" s="1"/>
  <c r="DG88"/>
  <c r="DH88" s="1"/>
  <c r="DC88"/>
  <c r="DD88" s="1"/>
  <c r="DG80"/>
  <c r="DH80" s="1"/>
  <c r="DC80"/>
  <c r="DD80" s="1"/>
  <c r="DG72"/>
  <c r="DH72" s="1"/>
  <c r="DC72"/>
  <c r="DD72" s="1"/>
  <c r="DG64"/>
  <c r="DH64" s="1"/>
  <c r="DC64"/>
  <c r="DD64" s="1"/>
  <c r="DG56"/>
  <c r="DH56" s="1"/>
  <c r="DC56"/>
  <c r="DD56" s="1"/>
  <c r="DG48"/>
  <c r="DH48" s="1"/>
  <c r="DG40"/>
  <c r="DH40" s="1"/>
  <c r="DC22"/>
  <c r="DD22" s="1"/>
  <c r="DG170"/>
  <c r="DH170" s="1"/>
  <c r="DG22"/>
  <c r="DH22" s="1"/>
  <c r="DG14"/>
  <c r="DH14" s="1"/>
  <c r="DG202"/>
  <c r="DH202" s="1"/>
  <c r="DC91"/>
  <c r="DD91" s="1"/>
  <c r="DC83"/>
  <c r="DD83" s="1"/>
  <c r="DC75"/>
  <c r="DD75" s="1"/>
  <c r="DC67"/>
  <c r="DD67" s="1"/>
  <c r="DC59"/>
  <c r="DD59" s="1"/>
  <c r="DC51"/>
  <c r="DD51" s="1"/>
  <c r="DC43"/>
  <c r="DD43" s="1"/>
  <c r="DG35"/>
  <c r="DH35" s="1"/>
  <c r="DG27"/>
  <c r="DH27" s="1"/>
  <c r="DG19"/>
  <c r="DH19" s="1"/>
  <c r="DG11"/>
  <c r="DH11" s="1"/>
  <c r="DC32"/>
  <c r="DD32" s="1"/>
  <c r="DC24"/>
  <c r="DD24" s="1"/>
  <c r="DC16"/>
  <c r="DD16" s="1"/>
  <c r="DG205"/>
  <c r="DH205" s="1"/>
  <c r="DG197"/>
  <c r="DH197" s="1"/>
  <c r="DG189"/>
  <c r="DH189" s="1"/>
  <c r="DG181"/>
  <c r="DH181" s="1"/>
  <c r="DG173"/>
  <c r="DH173" s="1"/>
  <c r="DG165"/>
  <c r="DH165" s="1"/>
  <c r="DG157"/>
  <c r="DH157" s="1"/>
  <c r="DG149"/>
  <c r="DH149" s="1"/>
  <c r="DG141"/>
  <c r="DH141" s="1"/>
  <c r="DG133"/>
  <c r="DH133" s="1"/>
  <c r="DG125"/>
  <c r="DH125" s="1"/>
  <c r="DG117"/>
  <c r="DH117" s="1"/>
  <c r="DG109"/>
  <c r="DH109" s="1"/>
  <c r="DI112"/>
  <c r="DJ112" s="1"/>
  <c r="DI128"/>
  <c r="DJ128" s="1"/>
  <c r="DC202"/>
  <c r="DD202" s="1"/>
  <c r="DC48"/>
  <c r="DD48" s="1"/>
  <c r="DC40"/>
  <c r="DD40" s="1"/>
  <c r="DG32"/>
  <c r="DH32" s="1"/>
  <c r="DG24"/>
  <c r="DH24" s="1"/>
  <c r="DG16"/>
  <c r="DH16" s="1"/>
  <c r="DG37"/>
  <c r="DH37" s="1"/>
  <c r="DG29"/>
  <c r="DH29" s="1"/>
  <c r="DG21"/>
  <c r="DH21" s="1"/>
  <c r="DG13"/>
  <c r="DH13" s="1"/>
  <c r="DC204"/>
  <c r="DD204" s="1"/>
  <c r="DC196"/>
  <c r="DD196" s="1"/>
  <c r="DC188"/>
  <c r="DD188" s="1"/>
  <c r="DC180"/>
  <c r="DD180" s="1"/>
  <c r="DC172"/>
  <c r="DD172" s="1"/>
  <c r="DC164"/>
  <c r="DD164" s="1"/>
  <c r="DC156"/>
  <c r="DD156" s="1"/>
  <c r="DC148"/>
  <c r="DD148" s="1"/>
  <c r="DC140"/>
  <c r="DD140" s="1"/>
  <c r="DC132"/>
  <c r="DD132" s="1"/>
  <c r="DC124"/>
  <c r="DD124" s="1"/>
  <c r="DC116"/>
  <c r="DD116" s="1"/>
  <c r="DC108"/>
  <c r="DD108" s="1"/>
  <c r="DC100"/>
  <c r="DD100" s="1"/>
  <c r="DG162"/>
  <c r="DH162" s="1"/>
  <c r="DG154"/>
  <c r="DH154" s="1"/>
  <c r="DG146"/>
  <c r="DH146" s="1"/>
  <c r="DG138"/>
  <c r="DH138" s="1"/>
  <c r="DG130"/>
  <c r="DH130" s="1"/>
  <c r="DG122"/>
  <c r="DH122" s="1"/>
  <c r="DG114"/>
  <c r="DH114" s="1"/>
  <c r="DG106"/>
  <c r="DH106" s="1"/>
  <c r="DG98"/>
  <c r="DH98" s="1"/>
  <c r="DG101"/>
  <c r="DH101" s="1"/>
  <c r="DC93"/>
  <c r="DD93" s="1"/>
  <c r="DG93"/>
  <c r="DH93" s="1"/>
  <c r="DC85"/>
  <c r="DD85" s="1"/>
  <c r="DG85"/>
  <c r="DH85" s="1"/>
  <c r="DC77"/>
  <c r="DD77" s="1"/>
  <c r="DG77"/>
  <c r="DH77" s="1"/>
  <c r="DC69"/>
  <c r="DD69" s="1"/>
  <c r="DG69"/>
  <c r="DH69" s="1"/>
  <c r="DC61"/>
  <c r="DD61" s="1"/>
  <c r="DG61"/>
  <c r="DH61" s="1"/>
  <c r="DC53"/>
  <c r="DD53" s="1"/>
  <c r="DG53"/>
  <c r="DH53" s="1"/>
  <c r="DC45"/>
  <c r="DD45" s="1"/>
  <c r="DG45"/>
  <c r="DH45" s="1"/>
  <c r="DC37"/>
  <c r="DD37" s="1"/>
  <c r="DC29"/>
  <c r="DD29" s="1"/>
  <c r="DC21"/>
  <c r="DD21" s="1"/>
  <c r="DC13"/>
  <c r="DD13" s="1"/>
  <c r="DG204"/>
  <c r="DH204" s="1"/>
  <c r="DG196"/>
  <c r="DH196" s="1"/>
  <c r="DG188"/>
  <c r="DH188" s="1"/>
  <c r="DG180"/>
  <c r="DH180" s="1"/>
  <c r="DG172"/>
  <c r="DH172" s="1"/>
  <c r="DG164"/>
  <c r="DH164" s="1"/>
  <c r="DG156"/>
  <c r="DH156" s="1"/>
  <c r="DG148"/>
  <c r="DH148" s="1"/>
  <c r="DG140"/>
  <c r="DH140" s="1"/>
  <c r="DG132"/>
  <c r="DH132" s="1"/>
  <c r="DG124"/>
  <c r="DH124" s="1"/>
  <c r="DG116"/>
  <c r="DH116" s="1"/>
  <c r="DG108"/>
  <c r="DH108" s="1"/>
  <c r="DG100"/>
  <c r="DH100" s="1"/>
  <c r="DC162"/>
  <c r="DD162" s="1"/>
  <c r="DC154"/>
  <c r="DD154" s="1"/>
  <c r="DC146"/>
  <c r="DD146" s="1"/>
  <c r="DC138"/>
  <c r="DD138" s="1"/>
  <c r="DC130"/>
  <c r="DD130" s="1"/>
  <c r="DC122"/>
  <c r="DD122" s="1"/>
  <c r="DC114"/>
  <c r="DD114" s="1"/>
  <c r="DC106"/>
  <c r="DD106" s="1"/>
  <c r="DC98"/>
  <c r="DD98" s="1"/>
  <c r="O23" i="27"/>
  <c r="M23"/>
  <c r="I23"/>
  <c r="K30"/>
  <c r="E4"/>
  <c r="H5"/>
  <c r="F30"/>
  <c r="N5"/>
  <c r="B23"/>
  <c r="E6"/>
  <c r="N6"/>
  <c r="AD8"/>
  <c r="M26"/>
  <c r="E26"/>
  <c r="K23"/>
  <c r="E7"/>
  <c r="N7"/>
  <c r="C23"/>
  <c r="E3"/>
  <c r="E29"/>
  <c r="C5"/>
  <c r="B30" s="1"/>
  <c r="DI90" i="17"/>
  <c r="DJ90" s="1"/>
  <c r="DI76"/>
  <c r="DJ76" s="1"/>
  <c r="DC207"/>
  <c r="DD207" s="1"/>
  <c r="DG207"/>
  <c r="DH207" s="1"/>
  <c r="DC191"/>
  <c r="DD191" s="1"/>
  <c r="DG191"/>
  <c r="DH191" s="1"/>
  <c r="DC175"/>
  <c r="DD175" s="1"/>
  <c r="DG175"/>
  <c r="DH175" s="1"/>
  <c r="DC159"/>
  <c r="DD159" s="1"/>
  <c r="DG159"/>
  <c r="DH159" s="1"/>
  <c r="DC143"/>
  <c r="DD143" s="1"/>
  <c r="DG143"/>
  <c r="DH143" s="1"/>
  <c r="DC127"/>
  <c r="DD127" s="1"/>
  <c r="DG127"/>
  <c r="DH127" s="1"/>
  <c r="DC111"/>
  <c r="DD111" s="1"/>
  <c r="DG111"/>
  <c r="DH111" s="1"/>
  <c r="DC95"/>
  <c r="DD95" s="1"/>
  <c r="DG95"/>
  <c r="DH95" s="1"/>
  <c r="DC87"/>
  <c r="DD87" s="1"/>
  <c r="DG79"/>
  <c r="DH79" s="1"/>
  <c r="DC71"/>
  <c r="DD71" s="1"/>
  <c r="DG63"/>
  <c r="DH63" s="1"/>
  <c r="DC55"/>
  <c r="DD55" s="1"/>
  <c r="DG47"/>
  <c r="DH47" s="1"/>
  <c r="DC39"/>
  <c r="DD39" s="1"/>
  <c r="DG31"/>
  <c r="DH31" s="1"/>
  <c r="DC23"/>
  <c r="DD23" s="1"/>
  <c r="DG15"/>
  <c r="DH15" s="1"/>
  <c r="DG200"/>
  <c r="DH200" s="1"/>
  <c r="DC192"/>
  <c r="DD192" s="1"/>
  <c r="DG184"/>
  <c r="DH184" s="1"/>
  <c r="DC176"/>
  <c r="DD176" s="1"/>
  <c r="DG168"/>
  <c r="DH168" s="1"/>
  <c r="DC160"/>
  <c r="DD160" s="1"/>
  <c r="DG152"/>
  <c r="DH152" s="1"/>
  <c r="DC144"/>
  <c r="DD144" s="1"/>
  <c r="DG136"/>
  <c r="DH136" s="1"/>
  <c r="DC128"/>
  <c r="DD128" s="1"/>
  <c r="DG120"/>
  <c r="DH120" s="1"/>
  <c r="DC112"/>
  <c r="DD112" s="1"/>
  <c r="DG104"/>
  <c r="DH104" s="1"/>
  <c r="DC96"/>
  <c r="DD96" s="1"/>
  <c r="DG84"/>
  <c r="DH84" s="1"/>
  <c r="DC84"/>
  <c r="DD84" s="1"/>
  <c r="DG68"/>
  <c r="DH68" s="1"/>
  <c r="DC68"/>
  <c r="DD68" s="1"/>
  <c r="DG52"/>
  <c r="DH52" s="1"/>
  <c r="DC52"/>
  <c r="DD52" s="1"/>
  <c r="DG36"/>
  <c r="DH36" s="1"/>
  <c r="DC36"/>
  <c r="DD36" s="1"/>
  <c r="DG20"/>
  <c r="DH20" s="1"/>
  <c r="DC20"/>
  <c r="DD20" s="1"/>
  <c r="DC201"/>
  <c r="DD201" s="1"/>
  <c r="DG201"/>
  <c r="DH201" s="1"/>
  <c r="DC185"/>
  <c r="DD185" s="1"/>
  <c r="DG185"/>
  <c r="DH185" s="1"/>
  <c r="DC169"/>
  <c r="DD169" s="1"/>
  <c r="DG169"/>
  <c r="DH169" s="1"/>
  <c r="DC153"/>
  <c r="DD153" s="1"/>
  <c r="DG153"/>
  <c r="DH153" s="1"/>
  <c r="DC137"/>
  <c r="DD137" s="1"/>
  <c r="DG137"/>
  <c r="DH137" s="1"/>
  <c r="DC121"/>
  <c r="DD121" s="1"/>
  <c r="DG121"/>
  <c r="DH121" s="1"/>
  <c r="DC105"/>
  <c r="DD105" s="1"/>
  <c r="DG105"/>
  <c r="DH105" s="1"/>
  <c r="DC89"/>
  <c r="DD89" s="1"/>
  <c r="DG89"/>
  <c r="DH89" s="1"/>
  <c r="DC73"/>
  <c r="DD73" s="1"/>
  <c r="DG73"/>
  <c r="DH73" s="1"/>
  <c r="DC57"/>
  <c r="DD57" s="1"/>
  <c r="DG57"/>
  <c r="DH57" s="1"/>
  <c r="DC41"/>
  <c r="DD41" s="1"/>
  <c r="DG41"/>
  <c r="DH41" s="1"/>
  <c r="DC25"/>
  <c r="DD25" s="1"/>
  <c r="DG25"/>
  <c r="DH25" s="1"/>
  <c r="DC9"/>
  <c r="DD9" s="1"/>
  <c r="DG9"/>
  <c r="DH9" s="1"/>
  <c r="DC206"/>
  <c r="DD206" s="1"/>
  <c r="DG198"/>
  <c r="DH198" s="1"/>
  <c r="DC190"/>
  <c r="DD190" s="1"/>
  <c r="DG182"/>
  <c r="DH182" s="1"/>
  <c r="DC174"/>
  <c r="DD174" s="1"/>
  <c r="DG166"/>
  <c r="DH166" s="1"/>
  <c r="DC158"/>
  <c r="DD158" s="1"/>
  <c r="DG150"/>
  <c r="DH150" s="1"/>
  <c r="DC142"/>
  <c r="DD142" s="1"/>
  <c r="DG134"/>
  <c r="DH134" s="1"/>
  <c r="DC126"/>
  <c r="DD126" s="1"/>
  <c r="DG118"/>
  <c r="DH118" s="1"/>
  <c r="DC110"/>
  <c r="DD110" s="1"/>
  <c r="DG102"/>
  <c r="DH102" s="1"/>
  <c r="DC90"/>
  <c r="DD90" s="1"/>
  <c r="DG82"/>
  <c r="DH82" s="1"/>
  <c r="DC74"/>
  <c r="DD74" s="1"/>
  <c r="DG66"/>
  <c r="DH66" s="1"/>
  <c r="DC58"/>
  <c r="DD58" s="1"/>
  <c r="DG50"/>
  <c r="DH50" s="1"/>
  <c r="DC42"/>
  <c r="DD42" s="1"/>
  <c r="DG34"/>
  <c r="DH34" s="1"/>
  <c r="DC26"/>
  <c r="DD26" s="1"/>
  <c r="DG18"/>
  <c r="DH18" s="1"/>
  <c r="DC10"/>
  <c r="DD10" s="1"/>
  <c r="DC14"/>
  <c r="DD14" s="1"/>
  <c r="DI84"/>
  <c r="DJ84" s="1"/>
  <c r="DI64"/>
  <c r="DJ64" s="1"/>
  <c r="DC199"/>
  <c r="DD199" s="1"/>
  <c r="DG199"/>
  <c r="DH199" s="1"/>
  <c r="DC183"/>
  <c r="DD183" s="1"/>
  <c r="DG183"/>
  <c r="DH183" s="1"/>
  <c r="DC167"/>
  <c r="DD167" s="1"/>
  <c r="DG167"/>
  <c r="DH167" s="1"/>
  <c r="DC151"/>
  <c r="DD151" s="1"/>
  <c r="DG151"/>
  <c r="DH151" s="1"/>
  <c r="DC135"/>
  <c r="DD135" s="1"/>
  <c r="DG135"/>
  <c r="DH135" s="1"/>
  <c r="DC119"/>
  <c r="DD119" s="1"/>
  <c r="DG119"/>
  <c r="DH119" s="1"/>
  <c r="DC103"/>
  <c r="DD103" s="1"/>
  <c r="DG103"/>
  <c r="DH103" s="1"/>
  <c r="DG87"/>
  <c r="DH87" s="1"/>
  <c r="DC79"/>
  <c r="DD79" s="1"/>
  <c r="DG71"/>
  <c r="DH71" s="1"/>
  <c r="DC63"/>
  <c r="DD63" s="1"/>
  <c r="DG55"/>
  <c r="DH55" s="1"/>
  <c r="DC47"/>
  <c r="DD47" s="1"/>
  <c r="DG39"/>
  <c r="DH39" s="1"/>
  <c r="DC31"/>
  <c r="DD31" s="1"/>
  <c r="DG23"/>
  <c r="DH23" s="1"/>
  <c r="DC15"/>
  <c r="DD15" s="1"/>
  <c r="DC200"/>
  <c r="DD200" s="1"/>
  <c r="DG192"/>
  <c r="DH192" s="1"/>
  <c r="DC184"/>
  <c r="DD184" s="1"/>
  <c r="DG176"/>
  <c r="DH176" s="1"/>
  <c r="DC168"/>
  <c r="DD168" s="1"/>
  <c r="DG160"/>
  <c r="DH160" s="1"/>
  <c r="DC152"/>
  <c r="DD152" s="1"/>
  <c r="DG144"/>
  <c r="DH144" s="1"/>
  <c r="DC136"/>
  <c r="DD136" s="1"/>
  <c r="DG128"/>
  <c r="DH128" s="1"/>
  <c r="DC120"/>
  <c r="DD120" s="1"/>
  <c r="DG112"/>
  <c r="DH112" s="1"/>
  <c r="DC104"/>
  <c r="DD104" s="1"/>
  <c r="DG96"/>
  <c r="DH96" s="1"/>
  <c r="DG92"/>
  <c r="DH92" s="1"/>
  <c r="DC92"/>
  <c r="DD92" s="1"/>
  <c r="DG76"/>
  <c r="DH76" s="1"/>
  <c r="DC76"/>
  <c r="DD76" s="1"/>
  <c r="DG60"/>
  <c r="DH60" s="1"/>
  <c r="DC60"/>
  <c r="DD60" s="1"/>
  <c r="DG44"/>
  <c r="DH44" s="1"/>
  <c r="DC44"/>
  <c r="DD44" s="1"/>
  <c r="DG28"/>
  <c r="DH28" s="1"/>
  <c r="DC28"/>
  <c r="DD28" s="1"/>
  <c r="DG12"/>
  <c r="DH12" s="1"/>
  <c r="DC12"/>
  <c r="DD12" s="1"/>
  <c r="DC8"/>
  <c r="DD8" s="1"/>
  <c r="G23" i="27" s="1"/>
  <c r="DC193" i="17"/>
  <c r="DD193" s="1"/>
  <c r="DG193"/>
  <c r="DH193" s="1"/>
  <c r="DC177"/>
  <c r="DD177" s="1"/>
  <c r="DG177"/>
  <c r="DH177" s="1"/>
  <c r="DC161"/>
  <c r="DD161" s="1"/>
  <c r="DG161"/>
  <c r="DH161" s="1"/>
  <c r="DC145"/>
  <c r="DD145" s="1"/>
  <c r="DG145"/>
  <c r="DH145" s="1"/>
  <c r="DC129"/>
  <c r="DD129" s="1"/>
  <c r="DG129"/>
  <c r="DH129" s="1"/>
  <c r="DC113"/>
  <c r="DD113" s="1"/>
  <c r="DG113"/>
  <c r="DH113" s="1"/>
  <c r="DC97"/>
  <c r="DD97" s="1"/>
  <c r="DG97"/>
  <c r="DH97" s="1"/>
  <c r="DC81"/>
  <c r="DD81" s="1"/>
  <c r="DG81"/>
  <c r="DH81" s="1"/>
  <c r="DC65"/>
  <c r="DD65" s="1"/>
  <c r="DG65"/>
  <c r="DH65" s="1"/>
  <c r="DC49"/>
  <c r="DD49" s="1"/>
  <c r="DG49"/>
  <c r="DH49" s="1"/>
  <c r="DC33"/>
  <c r="DD33" s="1"/>
  <c r="DG33"/>
  <c r="DH33" s="1"/>
  <c r="DC17"/>
  <c r="DD17" s="1"/>
  <c r="DG17"/>
  <c r="DH17" s="1"/>
  <c r="DG206"/>
  <c r="DH206" s="1"/>
  <c r="DC198"/>
  <c r="DD198" s="1"/>
  <c r="DG190"/>
  <c r="DH190" s="1"/>
  <c r="DC182"/>
  <c r="DD182" s="1"/>
  <c r="DG174"/>
  <c r="DH174" s="1"/>
  <c r="DC166"/>
  <c r="DD166" s="1"/>
  <c r="DG158"/>
  <c r="DH158" s="1"/>
  <c r="DC150"/>
  <c r="DD150" s="1"/>
  <c r="DG142"/>
  <c r="DH142" s="1"/>
  <c r="DC134"/>
  <c r="DD134" s="1"/>
  <c r="DG126"/>
  <c r="DH126" s="1"/>
  <c r="DC118"/>
  <c r="DD118" s="1"/>
  <c r="DG110"/>
  <c r="DH110" s="1"/>
  <c r="DC102"/>
  <c r="DD102" s="1"/>
  <c r="DG90"/>
  <c r="DH90" s="1"/>
  <c r="DC82"/>
  <c r="DD82" s="1"/>
  <c r="DG74"/>
  <c r="DH74" s="1"/>
  <c r="DC66"/>
  <c r="DD66" s="1"/>
  <c r="DG58"/>
  <c r="DH58" s="1"/>
  <c r="DC50"/>
  <c r="DD50" s="1"/>
  <c r="DG42"/>
  <c r="DH42" s="1"/>
  <c r="DC34"/>
  <c r="DD34" s="1"/>
  <c r="DG26"/>
  <c r="DH26" s="1"/>
  <c r="DC18"/>
  <c r="DD18" s="1"/>
  <c r="DG10"/>
  <c r="DH10" s="1"/>
  <c r="M28" i="26"/>
  <c r="E28"/>
  <c r="M24"/>
  <c r="E24"/>
  <c r="O24"/>
  <c r="G24"/>
  <c r="I24"/>
  <c r="B24"/>
  <c r="E31"/>
  <c r="K24"/>
  <c r="C24"/>
  <c r="G20"/>
  <c r="I14"/>
  <c r="I18" s="1"/>
  <c r="E14"/>
  <c r="C14"/>
  <c r="C18" s="1"/>
  <c r="C20"/>
  <c r="G14"/>
  <c r="G18" s="1"/>
  <c r="DI65" i="17"/>
  <c r="DJ65" s="1"/>
  <c r="DI143"/>
  <c r="DJ143" s="1"/>
  <c r="DI59"/>
  <c r="DJ59" s="1"/>
  <c r="DI55"/>
  <c r="DJ55" s="1"/>
  <c r="DI51"/>
  <c r="DJ51" s="1"/>
  <c r="DI47"/>
  <c r="DJ47" s="1"/>
  <c r="DI43"/>
  <c r="DJ43" s="1"/>
  <c r="DI39"/>
  <c r="DJ39" s="1"/>
  <c r="DI115"/>
  <c r="DJ115" s="1"/>
  <c r="DI106"/>
  <c r="DJ106" s="1"/>
  <c r="H5" i="26"/>
  <c r="DI116" i="17"/>
  <c r="DJ116" s="1"/>
  <c r="E8" i="26"/>
  <c r="C5"/>
  <c r="B32" s="1"/>
  <c r="N7"/>
  <c r="AH5" s="1"/>
  <c r="AI6" s="1"/>
  <c r="E7"/>
  <c r="N6"/>
  <c r="DI201" i="17"/>
  <c r="DJ201" s="1"/>
  <c r="DI195"/>
  <c r="DJ195" s="1"/>
  <c r="DI167"/>
  <c r="DJ167" s="1"/>
  <c r="DI104"/>
  <c r="DJ104" s="1"/>
  <c r="DI120"/>
  <c r="DJ120" s="1"/>
  <c r="DI196"/>
  <c r="DJ196" s="1"/>
  <c r="DI188"/>
  <c r="DJ188" s="1"/>
  <c r="DI57"/>
  <c r="DJ57" s="1"/>
  <c r="DI41"/>
  <c r="DJ41" s="1"/>
  <c r="DI149"/>
  <c r="DJ149" s="1"/>
  <c r="DI151"/>
  <c r="DJ151" s="1"/>
  <c r="DI81"/>
  <c r="DJ81" s="1"/>
  <c r="DI83"/>
  <c r="DJ83" s="1"/>
  <c r="DI175"/>
  <c r="DJ175" s="1"/>
  <c r="DI169"/>
  <c r="DJ169" s="1"/>
  <c r="DI204"/>
  <c r="DJ204" s="1"/>
  <c r="N42" i="26"/>
  <c r="DI75" i="17"/>
  <c r="DJ75" s="1"/>
  <c r="DI63"/>
  <c r="DJ63" s="1"/>
  <c r="DI56"/>
  <c r="DJ56" s="1"/>
  <c r="DI40"/>
  <c r="DJ40" s="1"/>
  <c r="DI49"/>
  <c r="DJ49" s="1"/>
  <c r="DI77"/>
  <c r="DJ77" s="1"/>
  <c r="DI69"/>
  <c r="DJ69" s="1"/>
  <c r="DI157"/>
  <c r="DJ157" s="1"/>
  <c r="DI159"/>
  <c r="DJ159" s="1"/>
  <c r="DI131"/>
  <c r="DJ131" s="1"/>
  <c r="DI163"/>
  <c r="DJ163" s="1"/>
  <c r="DI89"/>
  <c r="DJ89" s="1"/>
  <c r="DI99"/>
  <c r="DJ99" s="1"/>
  <c r="DI79"/>
  <c r="DJ79" s="1"/>
  <c r="DI48"/>
  <c r="DJ48" s="1"/>
  <c r="DI156"/>
  <c r="DJ156" s="1"/>
  <c r="DI105"/>
  <c r="DJ105" s="1"/>
  <c r="DI73"/>
  <c r="DJ73" s="1"/>
  <c r="DI176"/>
  <c r="DJ176" s="1"/>
  <c r="DI148"/>
  <c r="DJ148" s="1"/>
  <c r="DI72"/>
  <c r="DJ72" s="1"/>
  <c r="DI205"/>
  <c r="DJ205" s="1"/>
  <c r="DI197"/>
  <c r="DJ197" s="1"/>
  <c r="DI189"/>
  <c r="DJ189" s="1"/>
  <c r="DI199"/>
  <c r="DJ199" s="1"/>
  <c r="DI191"/>
  <c r="DJ191" s="1"/>
  <c r="DI202"/>
  <c r="DJ202" s="1"/>
  <c r="DI186"/>
  <c r="DJ186" s="1"/>
  <c r="DI181"/>
  <c r="DJ181" s="1"/>
  <c r="DI173"/>
  <c r="DJ173" s="1"/>
  <c r="DI183"/>
  <c r="DJ183" s="1"/>
  <c r="DI137"/>
  <c r="DJ137" s="1"/>
  <c r="DI133"/>
  <c r="DJ133" s="1"/>
  <c r="DI125"/>
  <c r="DJ125" s="1"/>
  <c r="DI95"/>
  <c r="DJ95" s="1"/>
  <c r="DI87"/>
  <c r="DJ87" s="1"/>
  <c r="DI119"/>
  <c r="DJ119" s="1"/>
  <c r="DI71"/>
  <c r="DJ71" s="1"/>
  <c r="DI52"/>
  <c r="DJ52" s="1"/>
  <c r="DI53"/>
  <c r="DJ53" s="1"/>
  <c r="DI100"/>
  <c r="DJ100" s="1"/>
  <c r="DI92"/>
  <c r="DJ92" s="1"/>
  <c r="DI200"/>
  <c r="DJ200" s="1"/>
  <c r="DI192"/>
  <c r="DJ192" s="1"/>
  <c r="DI185"/>
  <c r="DJ185" s="1"/>
  <c r="DI179"/>
  <c r="DJ179" s="1"/>
  <c r="DI141"/>
  <c r="DJ141" s="1"/>
  <c r="DI135"/>
  <c r="DJ135" s="1"/>
  <c r="DI127"/>
  <c r="DJ127" s="1"/>
  <c r="DI109"/>
  <c r="DJ109" s="1"/>
  <c r="DI93"/>
  <c r="DJ93" s="1"/>
  <c r="DI101"/>
  <c r="DJ101" s="1"/>
  <c r="DI147"/>
  <c r="DJ147" s="1"/>
  <c r="DI121"/>
  <c r="DJ121" s="1"/>
  <c r="DI111"/>
  <c r="DJ111" s="1"/>
  <c r="DI168"/>
  <c r="DJ168" s="1"/>
  <c r="DI152"/>
  <c r="DJ152" s="1"/>
  <c r="DI80"/>
  <c r="DJ80" s="1"/>
  <c r="DI108"/>
  <c r="DJ108" s="1"/>
  <c r="DI132"/>
  <c r="DJ132" s="1"/>
  <c r="DI207"/>
  <c r="DJ207" s="1"/>
  <c r="DI184"/>
  <c r="DJ184" s="1"/>
  <c r="DI153"/>
  <c r="DJ153" s="1"/>
  <c r="DI165"/>
  <c r="DJ165" s="1"/>
  <c r="DI67"/>
  <c r="DJ67" s="1"/>
  <c r="DI103"/>
  <c r="DJ103" s="1"/>
  <c r="DI85"/>
  <c r="DJ85" s="1"/>
  <c r="DI60"/>
  <c r="DJ60" s="1"/>
  <c r="DI44"/>
  <c r="DJ44" s="1"/>
  <c r="DI61"/>
  <c r="DJ61" s="1"/>
  <c r="DI45"/>
  <c r="DJ45" s="1"/>
  <c r="DI144"/>
  <c r="DJ144" s="1"/>
  <c r="DI138"/>
  <c r="DJ138" s="1"/>
  <c r="DI180"/>
  <c r="DJ180" s="1"/>
  <c r="DI124"/>
  <c r="DJ124" s="1"/>
  <c r="DI160"/>
  <c r="DJ160" s="1"/>
  <c r="E6" i="26"/>
  <c r="DP204" i="17"/>
  <c r="DP196"/>
  <c r="DP188"/>
  <c r="DP172"/>
  <c r="DP164"/>
  <c r="DP156"/>
  <c r="DP148"/>
  <c r="DP140"/>
  <c r="DP116"/>
  <c r="DP108"/>
  <c r="DP100"/>
  <c r="DP84"/>
  <c r="DP76"/>
  <c r="DP68"/>
  <c r="DI193"/>
  <c r="DJ193" s="1"/>
  <c r="DP189"/>
  <c r="DI177"/>
  <c r="DJ177" s="1"/>
  <c r="DI161"/>
  <c r="DJ161" s="1"/>
  <c r="DP157"/>
  <c r="DI145"/>
  <c r="DJ145" s="1"/>
  <c r="DP141"/>
  <c r="DI129"/>
  <c r="DJ129" s="1"/>
  <c r="DI113"/>
  <c r="DJ113" s="1"/>
  <c r="DP109"/>
  <c r="DI97"/>
  <c r="DJ97" s="1"/>
  <c r="DP93"/>
  <c r="DP85"/>
  <c r="DP69"/>
  <c r="DP61"/>
  <c r="DP53"/>
  <c r="DP45"/>
  <c r="DP202"/>
  <c r="DI198"/>
  <c r="DJ198" s="1"/>
  <c r="DP186"/>
  <c r="DI182"/>
  <c r="DJ182" s="1"/>
  <c r="DP170"/>
  <c r="DI166"/>
  <c r="DJ166" s="1"/>
  <c r="DP154"/>
  <c r="DI150"/>
  <c r="DJ150" s="1"/>
  <c r="DI134"/>
  <c r="DJ134" s="1"/>
  <c r="DP122"/>
  <c r="DI118"/>
  <c r="DJ118" s="1"/>
  <c r="DP106"/>
  <c r="DI102"/>
  <c r="DJ102" s="1"/>
  <c r="DP90"/>
  <c r="DI86"/>
  <c r="DJ86" s="1"/>
  <c r="DI74"/>
  <c r="DJ74" s="1"/>
  <c r="DI66"/>
  <c r="DJ66" s="1"/>
  <c r="DI58"/>
  <c r="DJ58" s="1"/>
  <c r="DI50"/>
  <c r="DJ50" s="1"/>
  <c r="DI42"/>
  <c r="DJ42" s="1"/>
  <c r="DI203"/>
  <c r="DJ203" s="1"/>
  <c r="DP199"/>
  <c r="DI187"/>
  <c r="DJ187" s="1"/>
  <c r="DP183"/>
  <c r="DI171"/>
  <c r="DJ171" s="1"/>
  <c r="DP167"/>
  <c r="DI155"/>
  <c r="DJ155" s="1"/>
  <c r="DI139"/>
  <c r="DJ139" s="1"/>
  <c r="DP135"/>
  <c r="DI123"/>
  <c r="DJ123" s="1"/>
  <c r="DP119"/>
  <c r="DI107"/>
  <c r="DJ107" s="1"/>
  <c r="DP103"/>
  <c r="DI91"/>
  <c r="DJ91" s="1"/>
  <c r="DP87"/>
  <c r="DP75"/>
  <c r="DP59"/>
  <c r="DP43"/>
  <c r="DP201"/>
  <c r="DP153"/>
  <c r="DP137"/>
  <c r="DP121"/>
  <c r="DP105"/>
  <c r="DI194"/>
  <c r="DJ194" s="1"/>
  <c r="DI178"/>
  <c r="DJ178" s="1"/>
  <c r="DI162"/>
  <c r="DJ162" s="1"/>
  <c r="DI146"/>
  <c r="DJ146" s="1"/>
  <c r="DI130"/>
  <c r="DJ130" s="1"/>
  <c r="DI114"/>
  <c r="DJ114" s="1"/>
  <c r="DI98"/>
  <c r="DJ98" s="1"/>
  <c r="DI82"/>
  <c r="DJ82" s="1"/>
  <c r="DP195"/>
  <c r="DP179"/>
  <c r="DP163"/>
  <c r="DP99"/>
  <c r="DP83"/>
  <c r="E3" i="26"/>
  <c r="F32"/>
  <c r="K32"/>
  <c r="N5"/>
  <c r="E4"/>
  <c r="DP200" i="17"/>
  <c r="DP192"/>
  <c r="DP184"/>
  <c r="DP176"/>
  <c r="DP168"/>
  <c r="DP160"/>
  <c r="DP144"/>
  <c r="DP136"/>
  <c r="DP128"/>
  <c r="DP120"/>
  <c r="DP112"/>
  <c r="DP96"/>
  <c r="DP88"/>
  <c r="DP80"/>
  <c r="DP72"/>
  <c r="DP64"/>
  <c r="DP40"/>
  <c r="DP197"/>
  <c r="DP181"/>
  <c r="DP165"/>
  <c r="DP149"/>
  <c r="DP133"/>
  <c r="DP117"/>
  <c r="DP101"/>
  <c r="DP89"/>
  <c r="DP81"/>
  <c r="DP49"/>
  <c r="DI206"/>
  <c r="DJ206" s="1"/>
  <c r="DI190"/>
  <c r="DJ190" s="1"/>
  <c r="DI174"/>
  <c r="DJ174" s="1"/>
  <c r="DI158"/>
  <c r="DJ158" s="1"/>
  <c r="DI142"/>
  <c r="DJ142" s="1"/>
  <c r="DI126"/>
  <c r="DJ126" s="1"/>
  <c r="DI110"/>
  <c r="DJ110" s="1"/>
  <c r="DI94"/>
  <c r="DJ94" s="1"/>
  <c r="DI78"/>
  <c r="DJ78" s="1"/>
  <c r="DI70"/>
  <c r="DJ70" s="1"/>
  <c r="DI62"/>
  <c r="DJ62" s="1"/>
  <c r="DI54"/>
  <c r="DJ54" s="1"/>
  <c r="DI46"/>
  <c r="DJ46" s="1"/>
  <c r="DI38"/>
  <c r="DJ38" s="1"/>
  <c r="DP175"/>
  <c r="DP159"/>
  <c r="DP143"/>
  <c r="DP111"/>
  <c r="DP95"/>
  <c r="DP55"/>
  <c r="DP39"/>
  <c r="AG6" i="26"/>
  <c r="AG7" s="1"/>
  <c r="C39"/>
  <c r="F66"/>
  <c r="N41"/>
  <c r="AH39" s="1"/>
  <c r="H39"/>
  <c r="AN8" i="17"/>
  <c r="AJ8"/>
  <c r="A1" i="23"/>
  <c r="A22"/>
  <c r="A1" i="21"/>
  <c r="A1" i="10"/>
  <c r="I3"/>
  <c r="D213" i="24"/>
  <c r="A34" i="23"/>
  <c r="D212" i="24"/>
  <c r="A31" i="23"/>
  <c r="D211" i="24"/>
  <c r="D210"/>
  <c r="D209"/>
  <c r="D208"/>
  <c r="D207"/>
  <c r="A26" i="23"/>
  <c r="D206" i="24"/>
  <c r="A33" i="23"/>
  <c r="M212" i="24"/>
  <c r="DO215" i="17"/>
  <c r="J212" i="24"/>
  <c r="DM215" i="17"/>
  <c r="S212" i="24"/>
  <c r="M210"/>
  <c r="J210"/>
  <c r="DM213" i="17"/>
  <c r="M206" i="24"/>
  <c r="M208"/>
  <c r="J208"/>
  <c r="DO209" i="17"/>
  <c r="J206" i="24"/>
  <c r="DM209" i="17"/>
  <c r="A6" i="24"/>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N1"/>
  <c r="V4"/>
  <c r="U4"/>
  <c r="T4"/>
  <c r="S4"/>
  <c r="R4"/>
  <c r="Q4"/>
  <c r="P4"/>
  <c r="O4"/>
  <c r="W2"/>
  <c r="DN4" i="17"/>
  <c r="B8" i="23"/>
  <c r="B7"/>
  <c r="B6"/>
  <c r="B5"/>
  <c r="N2" i="24"/>
  <c r="M2"/>
  <c r="L2"/>
  <c r="J3"/>
  <c r="I3"/>
  <c r="J6" i="17"/>
  <c r="K6"/>
  <c r="I5"/>
  <c r="H5"/>
  <c r="G5"/>
  <c r="E5"/>
  <c r="F5"/>
  <c r="B5"/>
  <c r="A3" i="24"/>
  <c r="A4" i="10"/>
  <c r="A5" i="17"/>
  <c r="J2" i="23"/>
  <c r="F2"/>
  <c r="E4"/>
  <c r="D4"/>
  <c r="C4"/>
  <c r="DI208" i="17"/>
  <c r="A32" i="23"/>
  <c r="DI216" i="17"/>
  <c r="A30" i="23"/>
  <c r="J4"/>
  <c r="A29"/>
  <c r="I4"/>
  <c r="A28"/>
  <c r="H4"/>
  <c r="A27"/>
  <c r="G4"/>
  <c r="F4"/>
  <c r="A25"/>
  <c r="L24"/>
  <c r="G24"/>
  <c r="A24"/>
  <c r="A2"/>
  <c r="A37"/>
  <c r="J37"/>
  <c r="BN208" i="17"/>
  <c r="AV208"/>
  <c r="AD208"/>
  <c r="B12" i="23"/>
  <c r="CT208" i="17"/>
  <c r="B11" i="23"/>
  <c r="CM208" i="17"/>
  <c r="B10" i="23"/>
  <c r="CF208" i="17"/>
  <c r="H2" i="23"/>
  <c r="A3" i="17"/>
  <c r="G3"/>
  <c r="DI218"/>
  <c r="N4" i="23"/>
  <c r="DI217" i="17"/>
  <c r="M4" i="23"/>
  <c r="H216" i="17"/>
  <c r="L4" i="23"/>
  <c r="H217" i="17"/>
  <c r="K4" i="23"/>
  <c r="DI214" i="17"/>
  <c r="A4" i="23"/>
  <c r="A12"/>
  <c r="DM208" i="17"/>
  <c r="DI215"/>
  <c r="DI213"/>
  <c r="DI212"/>
  <c r="DI211"/>
  <c r="DI210"/>
  <c r="DI209"/>
  <c r="A11" i="23"/>
  <c r="A10"/>
  <c r="K208" i="17"/>
  <c r="H218"/>
  <c r="H215"/>
  <c r="H214"/>
  <c r="H213"/>
  <c r="H211"/>
  <c r="H212"/>
  <c r="AU5"/>
  <c r="H210"/>
  <c r="H209"/>
  <c r="H208"/>
  <c r="A208"/>
  <c r="DQ4"/>
  <c r="DP4"/>
  <c r="DI4"/>
  <c r="BY5"/>
  <c r="CS5"/>
  <c r="CL5"/>
  <c r="W4" i="24"/>
  <c r="CV5" i="17"/>
  <c r="CU5"/>
  <c r="CT5"/>
  <c r="CO5"/>
  <c r="CN5"/>
  <c r="CM5"/>
  <c r="CH5"/>
  <c r="BX6"/>
  <c r="CG5"/>
  <c r="AO5" i="21"/>
  <c r="CF5" i="17"/>
  <c r="AN5" i="10"/>
  <c r="AP3" i="21"/>
  <c r="CJ2" s="1"/>
  <c r="AR3"/>
  <c r="CJ3" s="1"/>
  <c r="AN3" i="10"/>
  <c r="AN3" i="21"/>
  <c r="CJ1" s="1"/>
  <c r="CE5" i="17"/>
  <c r="BM5"/>
  <c r="BW6"/>
  <c r="BV6"/>
  <c r="BT6"/>
  <c r="BS6"/>
  <c r="BR6"/>
  <c r="BV5"/>
  <c r="BU5"/>
  <c r="BR5"/>
  <c r="BF6"/>
  <c r="BE6"/>
  <c r="BD6"/>
  <c r="BB6"/>
  <c r="BA6"/>
  <c r="AZ6"/>
  <c r="BG5"/>
  <c r="BD5"/>
  <c r="BC5"/>
  <c r="AZ5"/>
  <c r="AN6"/>
  <c r="AM6"/>
  <c r="AL6"/>
  <c r="AJ6"/>
  <c r="AI6"/>
  <c r="AH6"/>
  <c r="AO5"/>
  <c r="AL5"/>
  <c r="AK5"/>
  <c r="AH5"/>
  <c r="K4" i="21"/>
  <c r="J4"/>
  <c r="H4"/>
  <c r="D5" i="17"/>
  <c r="C5"/>
  <c r="B4" i="21"/>
  <c r="A4" i="17"/>
  <c r="AC5"/>
  <c r="V6"/>
  <c r="R6"/>
  <c r="U6"/>
  <c r="Q6"/>
  <c r="T6"/>
  <c r="P6"/>
  <c r="Q4" i="10"/>
  <c r="P5"/>
  <c r="O5"/>
  <c r="CD206" i="21"/>
  <c r="CE206" s="1"/>
  <c r="CB206"/>
  <c r="CC206" s="1"/>
  <c r="BZ206"/>
  <c r="CA206" s="1"/>
  <c r="BX206"/>
  <c r="BY206" s="1"/>
  <c r="BV206"/>
  <c r="BW206" s="1"/>
  <c r="BT206"/>
  <c r="BU206" s="1"/>
  <c r="BR206"/>
  <c r="BS206" s="1"/>
  <c r="BQ206"/>
  <c r="CD205"/>
  <c r="CE205" s="1"/>
  <c r="CB205"/>
  <c r="CC205" s="1"/>
  <c r="BZ205"/>
  <c r="CA205" s="1"/>
  <c r="BX205"/>
  <c r="BY205" s="1"/>
  <c r="BV205"/>
  <c r="BW205" s="1"/>
  <c r="BT205"/>
  <c r="BU205" s="1"/>
  <c r="BR205"/>
  <c r="BS205" s="1"/>
  <c r="BQ205"/>
  <c r="CD204"/>
  <c r="CE204" s="1"/>
  <c r="CB204"/>
  <c r="CC204" s="1"/>
  <c r="BZ204"/>
  <c r="CA204" s="1"/>
  <c r="BX204"/>
  <c r="BY204" s="1"/>
  <c r="BV204"/>
  <c r="BW204" s="1"/>
  <c r="BT204"/>
  <c r="BU204" s="1"/>
  <c r="BR204"/>
  <c r="BS204" s="1"/>
  <c r="BQ204"/>
  <c r="CD203"/>
  <c r="CE203" s="1"/>
  <c r="CB203"/>
  <c r="CC203" s="1"/>
  <c r="BZ203"/>
  <c r="CA203" s="1"/>
  <c r="BX203"/>
  <c r="BY203" s="1"/>
  <c r="BV203"/>
  <c r="BW203" s="1"/>
  <c r="BT203"/>
  <c r="BU203" s="1"/>
  <c r="BR203"/>
  <c r="BS203" s="1"/>
  <c r="BQ203"/>
  <c r="CD202"/>
  <c r="CE202" s="1"/>
  <c r="CB202"/>
  <c r="CC202" s="1"/>
  <c r="BZ202"/>
  <c r="CA202" s="1"/>
  <c r="BX202"/>
  <c r="BY202" s="1"/>
  <c r="BV202"/>
  <c r="BW202" s="1"/>
  <c r="BT202"/>
  <c r="BU202" s="1"/>
  <c r="BR202"/>
  <c r="BS202" s="1"/>
  <c r="BQ202"/>
  <c r="CD201"/>
  <c r="CE201" s="1"/>
  <c r="CB201"/>
  <c r="CC201" s="1"/>
  <c r="BZ201"/>
  <c r="CA201" s="1"/>
  <c r="BX201"/>
  <c r="BY201" s="1"/>
  <c r="BV201"/>
  <c r="BW201" s="1"/>
  <c r="BT201"/>
  <c r="BU201" s="1"/>
  <c r="BR201"/>
  <c r="BS201" s="1"/>
  <c r="BQ201"/>
  <c r="CD200"/>
  <c r="CE200" s="1"/>
  <c r="CB200"/>
  <c r="CC200" s="1"/>
  <c r="BZ200"/>
  <c r="CA200" s="1"/>
  <c r="BX200"/>
  <c r="BY200" s="1"/>
  <c r="BV200"/>
  <c r="BW200" s="1"/>
  <c r="BT200"/>
  <c r="BU200" s="1"/>
  <c r="BR200"/>
  <c r="BS200" s="1"/>
  <c r="BQ200"/>
  <c r="CD199"/>
  <c r="CE199" s="1"/>
  <c r="CB199"/>
  <c r="CC199" s="1"/>
  <c r="BZ199"/>
  <c r="CA199" s="1"/>
  <c r="BX199"/>
  <c r="BY199" s="1"/>
  <c r="BV199"/>
  <c r="BW199" s="1"/>
  <c r="BT199"/>
  <c r="BU199" s="1"/>
  <c r="BR199"/>
  <c r="BS199" s="1"/>
  <c r="BQ199"/>
  <c r="CD198"/>
  <c r="CE198" s="1"/>
  <c r="CB198"/>
  <c r="CC198" s="1"/>
  <c r="BZ198"/>
  <c r="CA198" s="1"/>
  <c r="BX198"/>
  <c r="BY198" s="1"/>
  <c r="BV198"/>
  <c r="BW198" s="1"/>
  <c r="BT198"/>
  <c r="BU198" s="1"/>
  <c r="BR198"/>
  <c r="BS198" s="1"/>
  <c r="BQ198"/>
  <c r="CD197"/>
  <c r="CE197" s="1"/>
  <c r="CB197"/>
  <c r="CC197" s="1"/>
  <c r="BZ197"/>
  <c r="CA197" s="1"/>
  <c r="BX197"/>
  <c r="BY197" s="1"/>
  <c r="BV197"/>
  <c r="BW197" s="1"/>
  <c r="BT197"/>
  <c r="BU197" s="1"/>
  <c r="BR197"/>
  <c r="BS197" s="1"/>
  <c r="BQ197"/>
  <c r="CD196"/>
  <c r="CE196" s="1"/>
  <c r="CB196"/>
  <c r="CC196" s="1"/>
  <c r="BZ196"/>
  <c r="CA196" s="1"/>
  <c r="BX196"/>
  <c r="BY196" s="1"/>
  <c r="BV196"/>
  <c r="BW196" s="1"/>
  <c r="BT196"/>
  <c r="BU196" s="1"/>
  <c r="BR196"/>
  <c r="BS196" s="1"/>
  <c r="BQ196"/>
  <c r="CD195"/>
  <c r="CE195" s="1"/>
  <c r="CB195"/>
  <c r="CC195" s="1"/>
  <c r="BZ195"/>
  <c r="CA195" s="1"/>
  <c r="BX195"/>
  <c r="BY195" s="1"/>
  <c r="BV195"/>
  <c r="BW195" s="1"/>
  <c r="BT195"/>
  <c r="BU195" s="1"/>
  <c r="BR195"/>
  <c r="BS195" s="1"/>
  <c r="BQ195"/>
  <c r="CD194"/>
  <c r="CE194" s="1"/>
  <c r="CB194"/>
  <c r="CC194" s="1"/>
  <c r="BZ194"/>
  <c r="CA194" s="1"/>
  <c r="BX194"/>
  <c r="BY194" s="1"/>
  <c r="BV194"/>
  <c r="BW194" s="1"/>
  <c r="BT194"/>
  <c r="BU194" s="1"/>
  <c r="BR194"/>
  <c r="BS194" s="1"/>
  <c r="BQ194"/>
  <c r="CD193"/>
  <c r="CE193" s="1"/>
  <c r="CB193"/>
  <c r="CC193" s="1"/>
  <c r="BZ193"/>
  <c r="CA193" s="1"/>
  <c r="BX193"/>
  <c r="BY193" s="1"/>
  <c r="BV193"/>
  <c r="BW193" s="1"/>
  <c r="BT193"/>
  <c r="BU193" s="1"/>
  <c r="BR193"/>
  <c r="BS193" s="1"/>
  <c r="BQ193"/>
  <c r="CD192"/>
  <c r="CE192" s="1"/>
  <c r="CB192"/>
  <c r="CC192" s="1"/>
  <c r="BZ192"/>
  <c r="CA192" s="1"/>
  <c r="BX192"/>
  <c r="BY192" s="1"/>
  <c r="BV192"/>
  <c r="BW192" s="1"/>
  <c r="BT192"/>
  <c r="BU192" s="1"/>
  <c r="BR192"/>
  <c r="BS192" s="1"/>
  <c r="BQ192"/>
  <c r="CD191"/>
  <c r="CE191" s="1"/>
  <c r="CB191"/>
  <c r="CC191" s="1"/>
  <c r="BZ191"/>
  <c r="CA191" s="1"/>
  <c r="BX191"/>
  <c r="BY191" s="1"/>
  <c r="BV191"/>
  <c r="BW191" s="1"/>
  <c r="BT191"/>
  <c r="BU191" s="1"/>
  <c r="BR191"/>
  <c r="BS191" s="1"/>
  <c r="BQ191"/>
  <c r="CD190"/>
  <c r="CE190" s="1"/>
  <c r="CB190"/>
  <c r="CC190" s="1"/>
  <c r="BZ190"/>
  <c r="CA190" s="1"/>
  <c r="BX190"/>
  <c r="BY190" s="1"/>
  <c r="BV190"/>
  <c r="BW190" s="1"/>
  <c r="BT190"/>
  <c r="BU190" s="1"/>
  <c r="BR190"/>
  <c r="BS190" s="1"/>
  <c r="BQ190"/>
  <c r="CD189"/>
  <c r="CE189" s="1"/>
  <c r="CB189"/>
  <c r="CC189" s="1"/>
  <c r="BZ189"/>
  <c r="CA189" s="1"/>
  <c r="BX189"/>
  <c r="BY189" s="1"/>
  <c r="BV189"/>
  <c r="BW189" s="1"/>
  <c r="BT189"/>
  <c r="BU189" s="1"/>
  <c r="BR189"/>
  <c r="BS189" s="1"/>
  <c r="BQ189"/>
  <c r="CD188"/>
  <c r="CE188" s="1"/>
  <c r="CB188"/>
  <c r="CC188" s="1"/>
  <c r="BZ188"/>
  <c r="CA188" s="1"/>
  <c r="BX188"/>
  <c r="BY188" s="1"/>
  <c r="BV188"/>
  <c r="BW188" s="1"/>
  <c r="BT188"/>
  <c r="BU188" s="1"/>
  <c r="BR188"/>
  <c r="BS188" s="1"/>
  <c r="BQ188"/>
  <c r="CD187"/>
  <c r="CE187" s="1"/>
  <c r="CB187"/>
  <c r="CC187" s="1"/>
  <c r="BZ187"/>
  <c r="CA187" s="1"/>
  <c r="BX187"/>
  <c r="BY187" s="1"/>
  <c r="BV187"/>
  <c r="BW187" s="1"/>
  <c r="BT187"/>
  <c r="BU187" s="1"/>
  <c r="BR187"/>
  <c r="BS187" s="1"/>
  <c r="BQ187"/>
  <c r="CD186"/>
  <c r="CE186" s="1"/>
  <c r="CB186"/>
  <c r="CC186" s="1"/>
  <c r="BZ186"/>
  <c r="CA186" s="1"/>
  <c r="BX186"/>
  <c r="BY186" s="1"/>
  <c r="BV186"/>
  <c r="BW186" s="1"/>
  <c r="BT186"/>
  <c r="BU186" s="1"/>
  <c r="BR186"/>
  <c r="BS186" s="1"/>
  <c r="BQ186"/>
  <c r="CD185"/>
  <c r="CE185" s="1"/>
  <c r="CB185"/>
  <c r="CC185" s="1"/>
  <c r="BZ185"/>
  <c r="CA185" s="1"/>
  <c r="BX185"/>
  <c r="BY185" s="1"/>
  <c r="BV185"/>
  <c r="BW185" s="1"/>
  <c r="BT185"/>
  <c r="BU185" s="1"/>
  <c r="BR185"/>
  <c r="BS185" s="1"/>
  <c r="BQ185"/>
  <c r="CD184"/>
  <c r="CE184" s="1"/>
  <c r="CB184"/>
  <c r="CC184" s="1"/>
  <c r="BZ184"/>
  <c r="CA184" s="1"/>
  <c r="BX184"/>
  <c r="BY184" s="1"/>
  <c r="BV184"/>
  <c r="BW184" s="1"/>
  <c r="BT184"/>
  <c r="BU184" s="1"/>
  <c r="BR184"/>
  <c r="BS184" s="1"/>
  <c r="BQ184"/>
  <c r="CD183"/>
  <c r="CE183" s="1"/>
  <c r="CB183"/>
  <c r="CC183" s="1"/>
  <c r="BZ183"/>
  <c r="CA183" s="1"/>
  <c r="BX183"/>
  <c r="BY183" s="1"/>
  <c r="BV183"/>
  <c r="BW183" s="1"/>
  <c r="BT183"/>
  <c r="BU183" s="1"/>
  <c r="BR183"/>
  <c r="BS183" s="1"/>
  <c r="BQ183"/>
  <c r="CD182"/>
  <c r="CE182" s="1"/>
  <c r="CB182"/>
  <c r="CC182" s="1"/>
  <c r="BZ182"/>
  <c r="CA182" s="1"/>
  <c r="BX182"/>
  <c r="BY182" s="1"/>
  <c r="BV182"/>
  <c r="BW182" s="1"/>
  <c r="BT182"/>
  <c r="BU182" s="1"/>
  <c r="BR182"/>
  <c r="BS182" s="1"/>
  <c r="BQ182"/>
  <c r="CD181"/>
  <c r="CE181" s="1"/>
  <c r="CB181"/>
  <c r="CC181" s="1"/>
  <c r="BZ181"/>
  <c r="CA181" s="1"/>
  <c r="BX181"/>
  <c r="BY181" s="1"/>
  <c r="BV181"/>
  <c r="BW181" s="1"/>
  <c r="BT181"/>
  <c r="BU181" s="1"/>
  <c r="BR181"/>
  <c r="BS181" s="1"/>
  <c r="BQ181"/>
  <c r="CD180"/>
  <c r="CE180" s="1"/>
  <c r="CB180"/>
  <c r="CC180" s="1"/>
  <c r="BZ180"/>
  <c r="CA180" s="1"/>
  <c r="BX180"/>
  <c r="BY180" s="1"/>
  <c r="BV180"/>
  <c r="BW180" s="1"/>
  <c r="BT180"/>
  <c r="BU180" s="1"/>
  <c r="BR180"/>
  <c r="BS180" s="1"/>
  <c r="BQ180"/>
  <c r="CD179"/>
  <c r="CE179" s="1"/>
  <c r="CB179"/>
  <c r="CC179" s="1"/>
  <c r="BZ179"/>
  <c r="CA179" s="1"/>
  <c r="BX179"/>
  <c r="BY179" s="1"/>
  <c r="BV179"/>
  <c r="BW179" s="1"/>
  <c r="BT179"/>
  <c r="BU179" s="1"/>
  <c r="BR179"/>
  <c r="BS179" s="1"/>
  <c r="BQ179"/>
  <c r="CD178"/>
  <c r="CE178" s="1"/>
  <c r="CB178"/>
  <c r="CC178" s="1"/>
  <c r="BZ178"/>
  <c r="CA178" s="1"/>
  <c r="BX178"/>
  <c r="BY178" s="1"/>
  <c r="BV178"/>
  <c r="BW178" s="1"/>
  <c r="BT178"/>
  <c r="BU178" s="1"/>
  <c r="BR178"/>
  <c r="BS178" s="1"/>
  <c r="BQ178"/>
  <c r="CD177"/>
  <c r="CE177" s="1"/>
  <c r="CB177"/>
  <c r="CC177" s="1"/>
  <c r="BZ177"/>
  <c r="CA177" s="1"/>
  <c r="BX177"/>
  <c r="BY177" s="1"/>
  <c r="BV177"/>
  <c r="BW177" s="1"/>
  <c r="BT177"/>
  <c r="BU177" s="1"/>
  <c r="BR177"/>
  <c r="BS177" s="1"/>
  <c r="BQ177"/>
  <c r="CD176"/>
  <c r="CE176" s="1"/>
  <c r="CB176"/>
  <c r="CC176" s="1"/>
  <c r="BZ176"/>
  <c r="CA176" s="1"/>
  <c r="BX176"/>
  <c r="BY176" s="1"/>
  <c r="BV176"/>
  <c r="BW176" s="1"/>
  <c r="BT176"/>
  <c r="BU176" s="1"/>
  <c r="BR176"/>
  <c r="BS176" s="1"/>
  <c r="BQ176"/>
  <c r="CD175"/>
  <c r="CE175" s="1"/>
  <c r="CB175"/>
  <c r="CC175" s="1"/>
  <c r="BZ175"/>
  <c r="CA175" s="1"/>
  <c r="BX175"/>
  <c r="BY175" s="1"/>
  <c r="BV175"/>
  <c r="BW175" s="1"/>
  <c r="BT175"/>
  <c r="BU175" s="1"/>
  <c r="BR175"/>
  <c r="BS175" s="1"/>
  <c r="BQ175"/>
  <c r="CD174"/>
  <c r="CE174" s="1"/>
  <c r="CB174"/>
  <c r="CC174" s="1"/>
  <c r="BZ174"/>
  <c r="CA174" s="1"/>
  <c r="BX174"/>
  <c r="BY174" s="1"/>
  <c r="BV174"/>
  <c r="BW174" s="1"/>
  <c r="BT174"/>
  <c r="BU174" s="1"/>
  <c r="BS174"/>
  <c r="BR174"/>
  <c r="BQ174"/>
  <c r="CD173"/>
  <c r="CE173" s="1"/>
  <c r="CB173"/>
  <c r="CC173" s="1"/>
  <c r="BZ173"/>
  <c r="CA173" s="1"/>
  <c r="BX173"/>
  <c r="BY173" s="1"/>
  <c r="BV173"/>
  <c r="BW173" s="1"/>
  <c r="BT173"/>
  <c r="BU173" s="1"/>
  <c r="BR173"/>
  <c r="BS173" s="1"/>
  <c r="BQ173"/>
  <c r="CD172"/>
  <c r="CE172" s="1"/>
  <c r="CB172"/>
  <c r="CC172" s="1"/>
  <c r="BZ172"/>
  <c r="CA172" s="1"/>
  <c r="BX172"/>
  <c r="BY172" s="1"/>
  <c r="BV172"/>
  <c r="BW172" s="1"/>
  <c r="BT172"/>
  <c r="BU172" s="1"/>
  <c r="BR172"/>
  <c r="BS172" s="1"/>
  <c r="BQ172"/>
  <c r="CD171"/>
  <c r="CE171" s="1"/>
  <c r="CB171"/>
  <c r="CC171" s="1"/>
  <c r="BZ171"/>
  <c r="CA171" s="1"/>
  <c r="BX171"/>
  <c r="BY171" s="1"/>
  <c r="BV171"/>
  <c r="BW171" s="1"/>
  <c r="BT171"/>
  <c r="BU171" s="1"/>
  <c r="BR171"/>
  <c r="BS171" s="1"/>
  <c r="BQ171"/>
  <c r="CD170"/>
  <c r="CE170" s="1"/>
  <c r="CC170"/>
  <c r="CB170"/>
  <c r="BZ170"/>
  <c r="CA170" s="1"/>
  <c r="BX170"/>
  <c r="BY170" s="1"/>
  <c r="BV170"/>
  <c r="BW170" s="1"/>
  <c r="BT170"/>
  <c r="BU170" s="1"/>
  <c r="BR170"/>
  <c r="BS170" s="1"/>
  <c r="BQ170"/>
  <c r="CD169"/>
  <c r="CE169" s="1"/>
  <c r="CB169"/>
  <c r="CC169" s="1"/>
  <c r="BZ169"/>
  <c r="CA169" s="1"/>
  <c r="BX169"/>
  <c r="BY169" s="1"/>
  <c r="BV169"/>
  <c r="BW169" s="1"/>
  <c r="BT169"/>
  <c r="BU169" s="1"/>
  <c r="BR169"/>
  <c r="BS169" s="1"/>
  <c r="BQ169"/>
  <c r="CD168"/>
  <c r="CE168" s="1"/>
  <c r="CB168"/>
  <c r="CC168" s="1"/>
  <c r="BZ168"/>
  <c r="CA168" s="1"/>
  <c r="BX168"/>
  <c r="BY168" s="1"/>
  <c r="BV168"/>
  <c r="BW168" s="1"/>
  <c r="BT168"/>
  <c r="BU168" s="1"/>
  <c r="BR168"/>
  <c r="BS168" s="1"/>
  <c r="BQ168"/>
  <c r="CD167"/>
  <c r="CE167" s="1"/>
  <c r="CB167"/>
  <c r="CC167" s="1"/>
  <c r="BZ167"/>
  <c r="CA167" s="1"/>
  <c r="BX167"/>
  <c r="BY167" s="1"/>
  <c r="BV167"/>
  <c r="BW167" s="1"/>
  <c r="BT167"/>
  <c r="BU167" s="1"/>
  <c r="BR167"/>
  <c r="BS167" s="1"/>
  <c r="BQ167"/>
  <c r="CD166"/>
  <c r="CE166" s="1"/>
  <c r="CB166"/>
  <c r="CC166" s="1"/>
  <c r="BZ166"/>
  <c r="CA166" s="1"/>
  <c r="BX166"/>
  <c r="BY166" s="1"/>
  <c r="BV166"/>
  <c r="BW166" s="1"/>
  <c r="BT166"/>
  <c r="BU166" s="1"/>
  <c r="BR166"/>
  <c r="BS166" s="1"/>
  <c r="BQ166"/>
  <c r="CD165"/>
  <c r="CE165" s="1"/>
  <c r="CB165"/>
  <c r="CC165" s="1"/>
  <c r="BZ165"/>
  <c r="CA165" s="1"/>
  <c r="BX165"/>
  <c r="BY165" s="1"/>
  <c r="BV165"/>
  <c r="BW165" s="1"/>
  <c r="BT165"/>
  <c r="BU165" s="1"/>
  <c r="BR165"/>
  <c r="BS165" s="1"/>
  <c r="BQ165"/>
  <c r="CD164"/>
  <c r="CE164" s="1"/>
  <c r="CB164"/>
  <c r="CC164" s="1"/>
  <c r="BZ164"/>
  <c r="CA164" s="1"/>
  <c r="BX164"/>
  <c r="BY164" s="1"/>
  <c r="BV164"/>
  <c r="BW164" s="1"/>
  <c r="BT164"/>
  <c r="BU164" s="1"/>
  <c r="BR164"/>
  <c r="BS164" s="1"/>
  <c r="BQ164"/>
  <c r="CD163"/>
  <c r="CE163" s="1"/>
  <c r="CB163"/>
  <c r="CC163" s="1"/>
  <c r="BZ163"/>
  <c r="CA163" s="1"/>
  <c r="BX163"/>
  <c r="BY163" s="1"/>
  <c r="BV163"/>
  <c r="BW163" s="1"/>
  <c r="BT163"/>
  <c r="BU163" s="1"/>
  <c r="BR163"/>
  <c r="BS163" s="1"/>
  <c r="BQ163"/>
  <c r="CD162"/>
  <c r="CE162" s="1"/>
  <c r="CB162"/>
  <c r="CC162" s="1"/>
  <c r="BZ162"/>
  <c r="CA162" s="1"/>
  <c r="BX162"/>
  <c r="BY162" s="1"/>
  <c r="BV162"/>
  <c r="BW162" s="1"/>
  <c r="BT162"/>
  <c r="BU162" s="1"/>
  <c r="BR162"/>
  <c r="BS162" s="1"/>
  <c r="BQ162"/>
  <c r="CD161"/>
  <c r="CE161" s="1"/>
  <c r="CB161"/>
  <c r="CC161" s="1"/>
  <c r="BZ161"/>
  <c r="CA161" s="1"/>
  <c r="BX161"/>
  <c r="BY161" s="1"/>
  <c r="BV161"/>
  <c r="BW161" s="1"/>
  <c r="BT161"/>
  <c r="BU161" s="1"/>
  <c r="BR161"/>
  <c r="BS161" s="1"/>
  <c r="BQ161"/>
  <c r="CD160"/>
  <c r="CE160" s="1"/>
  <c r="CB160"/>
  <c r="CC160" s="1"/>
  <c r="BZ160"/>
  <c r="CA160" s="1"/>
  <c r="BX160"/>
  <c r="BY160" s="1"/>
  <c r="BV160"/>
  <c r="BW160" s="1"/>
  <c r="BT160"/>
  <c r="BU160" s="1"/>
  <c r="BR160"/>
  <c r="BS160" s="1"/>
  <c r="BQ160"/>
  <c r="CD159"/>
  <c r="CE159" s="1"/>
  <c r="CB159"/>
  <c r="CC159" s="1"/>
  <c r="BZ159"/>
  <c r="CA159" s="1"/>
  <c r="BX159"/>
  <c r="BY159" s="1"/>
  <c r="BV159"/>
  <c r="BW159" s="1"/>
  <c r="BT159"/>
  <c r="BU159" s="1"/>
  <c r="BR159"/>
  <c r="BS159" s="1"/>
  <c r="BQ159"/>
  <c r="CD158"/>
  <c r="CE158" s="1"/>
  <c r="CB158"/>
  <c r="CC158" s="1"/>
  <c r="BZ158"/>
  <c r="CA158" s="1"/>
  <c r="BX158"/>
  <c r="BY158" s="1"/>
  <c r="BV158"/>
  <c r="BW158" s="1"/>
  <c r="BT158"/>
  <c r="BU158" s="1"/>
  <c r="BS158"/>
  <c r="BR158"/>
  <c r="BQ158"/>
  <c r="CD157"/>
  <c r="CE157" s="1"/>
  <c r="CB157"/>
  <c r="CC157" s="1"/>
  <c r="BZ157"/>
  <c r="CA157" s="1"/>
  <c r="BX157"/>
  <c r="BY157" s="1"/>
  <c r="BV157"/>
  <c r="BW157" s="1"/>
  <c r="BT157"/>
  <c r="BU157" s="1"/>
  <c r="BR157"/>
  <c r="BS157" s="1"/>
  <c r="BQ157"/>
  <c r="CD156"/>
  <c r="CE156" s="1"/>
  <c r="CB156"/>
  <c r="CC156" s="1"/>
  <c r="BZ156"/>
  <c r="CA156" s="1"/>
  <c r="BX156"/>
  <c r="BY156" s="1"/>
  <c r="BV156"/>
  <c r="BW156" s="1"/>
  <c r="BT156"/>
  <c r="BU156" s="1"/>
  <c r="BR156"/>
  <c r="BS156" s="1"/>
  <c r="BQ156"/>
  <c r="CD155"/>
  <c r="CE155" s="1"/>
  <c r="CB155"/>
  <c r="CC155" s="1"/>
  <c r="BZ155"/>
  <c r="CA155" s="1"/>
  <c r="BX155"/>
  <c r="BY155" s="1"/>
  <c r="BV155"/>
  <c r="BW155" s="1"/>
  <c r="BT155"/>
  <c r="BU155" s="1"/>
  <c r="BR155"/>
  <c r="BS155" s="1"/>
  <c r="BQ155"/>
  <c r="CD154"/>
  <c r="CE154" s="1"/>
  <c r="CB154"/>
  <c r="CC154" s="1"/>
  <c r="BZ154"/>
  <c r="CA154" s="1"/>
  <c r="BX154"/>
  <c r="BY154" s="1"/>
  <c r="BV154"/>
  <c r="BW154" s="1"/>
  <c r="BT154"/>
  <c r="BU154" s="1"/>
  <c r="BR154"/>
  <c r="BS154" s="1"/>
  <c r="BQ154"/>
  <c r="CD153"/>
  <c r="CE153" s="1"/>
  <c r="CB153"/>
  <c r="CC153" s="1"/>
  <c r="BZ153"/>
  <c r="CA153" s="1"/>
  <c r="BX153"/>
  <c r="BY153" s="1"/>
  <c r="BV153"/>
  <c r="BW153" s="1"/>
  <c r="BT153"/>
  <c r="BU153" s="1"/>
  <c r="BR153"/>
  <c r="BS153" s="1"/>
  <c r="BQ153"/>
  <c r="CD152"/>
  <c r="CE152" s="1"/>
  <c r="CB152"/>
  <c r="CC152" s="1"/>
  <c r="BZ152"/>
  <c r="CA152" s="1"/>
  <c r="BX152"/>
  <c r="BY152" s="1"/>
  <c r="BV152"/>
  <c r="BW152" s="1"/>
  <c r="BT152"/>
  <c r="BU152" s="1"/>
  <c r="BR152"/>
  <c r="BS152" s="1"/>
  <c r="BQ152"/>
  <c r="CD151"/>
  <c r="CE151" s="1"/>
  <c r="CB151"/>
  <c r="CC151" s="1"/>
  <c r="BZ151"/>
  <c r="CA151" s="1"/>
  <c r="BX151"/>
  <c r="BY151" s="1"/>
  <c r="BV151"/>
  <c r="BW151" s="1"/>
  <c r="BT151"/>
  <c r="BU151" s="1"/>
  <c r="BR151"/>
  <c r="BS151" s="1"/>
  <c r="BQ151"/>
  <c r="CD150"/>
  <c r="CE150" s="1"/>
  <c r="CB150"/>
  <c r="CC150" s="1"/>
  <c r="BZ150"/>
  <c r="CA150" s="1"/>
  <c r="BX150"/>
  <c r="BY150" s="1"/>
  <c r="BV150"/>
  <c r="BW150" s="1"/>
  <c r="BT150"/>
  <c r="BU150" s="1"/>
  <c r="BS150"/>
  <c r="BR150"/>
  <c r="BQ150"/>
  <c r="CD149"/>
  <c r="CE149" s="1"/>
  <c r="CB149"/>
  <c r="CC149" s="1"/>
  <c r="BZ149"/>
  <c r="CA149" s="1"/>
  <c r="BX149"/>
  <c r="BY149" s="1"/>
  <c r="BV149"/>
  <c r="BW149" s="1"/>
  <c r="BT149"/>
  <c r="BU149" s="1"/>
  <c r="BR149"/>
  <c r="BS149" s="1"/>
  <c r="BQ149"/>
  <c r="CD148"/>
  <c r="CE148" s="1"/>
  <c r="CB148"/>
  <c r="CC148" s="1"/>
  <c r="BZ148"/>
  <c r="CA148" s="1"/>
  <c r="BX148"/>
  <c r="BY148" s="1"/>
  <c r="BV148"/>
  <c r="BW148" s="1"/>
  <c r="BT148"/>
  <c r="BU148" s="1"/>
  <c r="BR148"/>
  <c r="BS148" s="1"/>
  <c r="BQ148"/>
  <c r="CD147"/>
  <c r="CE147" s="1"/>
  <c r="CB147"/>
  <c r="CC147" s="1"/>
  <c r="BZ147"/>
  <c r="CA147" s="1"/>
  <c r="BX147"/>
  <c r="BY147" s="1"/>
  <c r="BV147"/>
  <c r="BW147" s="1"/>
  <c r="BT147"/>
  <c r="BU147" s="1"/>
  <c r="BR147"/>
  <c r="BS147" s="1"/>
  <c r="BQ147"/>
  <c r="CD146"/>
  <c r="CE146" s="1"/>
  <c r="CB146"/>
  <c r="CC146" s="1"/>
  <c r="BZ146"/>
  <c r="CA146" s="1"/>
  <c r="BX146"/>
  <c r="BY146" s="1"/>
  <c r="BV146"/>
  <c r="BW146" s="1"/>
  <c r="BT146"/>
  <c r="BU146" s="1"/>
  <c r="BR146"/>
  <c r="BS146" s="1"/>
  <c r="BQ146"/>
  <c r="CD145"/>
  <c r="CE145" s="1"/>
  <c r="CB145"/>
  <c r="CC145" s="1"/>
  <c r="BZ145"/>
  <c r="CA145" s="1"/>
  <c r="BX145"/>
  <c r="BY145" s="1"/>
  <c r="BV145"/>
  <c r="BW145" s="1"/>
  <c r="BT145"/>
  <c r="BU145" s="1"/>
  <c r="BR145"/>
  <c r="BS145" s="1"/>
  <c r="BQ145"/>
  <c r="CD144"/>
  <c r="CE144" s="1"/>
  <c r="CB144"/>
  <c r="CC144" s="1"/>
  <c r="BZ144"/>
  <c r="CA144" s="1"/>
  <c r="BX144"/>
  <c r="BY144" s="1"/>
  <c r="BV144"/>
  <c r="BW144" s="1"/>
  <c r="BT144"/>
  <c r="BU144" s="1"/>
  <c r="BR144"/>
  <c r="BS144" s="1"/>
  <c r="BQ144"/>
  <c r="CD143"/>
  <c r="CE143" s="1"/>
  <c r="CB143"/>
  <c r="CC143" s="1"/>
  <c r="BZ143"/>
  <c r="CA143" s="1"/>
  <c r="BX143"/>
  <c r="BY143" s="1"/>
  <c r="BV143"/>
  <c r="BW143" s="1"/>
  <c r="BT143"/>
  <c r="BU143" s="1"/>
  <c r="BR143"/>
  <c r="BS143" s="1"/>
  <c r="BQ143"/>
  <c r="CD142"/>
  <c r="CE142" s="1"/>
  <c r="CB142"/>
  <c r="CC142" s="1"/>
  <c r="BZ142"/>
  <c r="CA142" s="1"/>
  <c r="BX142"/>
  <c r="BY142" s="1"/>
  <c r="BV142"/>
  <c r="BW142" s="1"/>
  <c r="BT142"/>
  <c r="BU142" s="1"/>
  <c r="BR142"/>
  <c r="BS142" s="1"/>
  <c r="BQ142"/>
  <c r="CD141"/>
  <c r="CE141" s="1"/>
  <c r="CB141"/>
  <c r="CC141" s="1"/>
  <c r="BZ141"/>
  <c r="CA141" s="1"/>
  <c r="BX141"/>
  <c r="BY141" s="1"/>
  <c r="BV141"/>
  <c r="BW141" s="1"/>
  <c r="BT141"/>
  <c r="BU141" s="1"/>
  <c r="BR141"/>
  <c r="BS141" s="1"/>
  <c r="BQ141"/>
  <c r="CD140"/>
  <c r="CE140" s="1"/>
  <c r="CB140"/>
  <c r="CC140" s="1"/>
  <c r="BZ140"/>
  <c r="CA140" s="1"/>
  <c r="BX140"/>
  <c r="BY140" s="1"/>
  <c r="BV140"/>
  <c r="BW140" s="1"/>
  <c r="BT140"/>
  <c r="BU140" s="1"/>
  <c r="BR140"/>
  <c r="BS140" s="1"/>
  <c r="BQ140"/>
  <c r="CD139"/>
  <c r="CE139" s="1"/>
  <c r="CB139"/>
  <c r="CC139" s="1"/>
  <c r="BZ139"/>
  <c r="CA139" s="1"/>
  <c r="BX139"/>
  <c r="BY139" s="1"/>
  <c r="BV139"/>
  <c r="BW139" s="1"/>
  <c r="BT139"/>
  <c r="BU139" s="1"/>
  <c r="BR139"/>
  <c r="BS139" s="1"/>
  <c r="BQ139"/>
  <c r="CD138"/>
  <c r="CE138" s="1"/>
  <c r="CC138"/>
  <c r="CB138"/>
  <c r="BZ138"/>
  <c r="CA138" s="1"/>
  <c r="BY138"/>
  <c r="BX138"/>
  <c r="BV138"/>
  <c r="BW138" s="1"/>
  <c r="BT138"/>
  <c r="BU138" s="1"/>
  <c r="BR138"/>
  <c r="BS138" s="1"/>
  <c r="BQ138"/>
  <c r="CD137"/>
  <c r="CE137" s="1"/>
  <c r="CB137"/>
  <c r="CC137" s="1"/>
  <c r="BZ137"/>
  <c r="CA137" s="1"/>
  <c r="BX137"/>
  <c r="BY137" s="1"/>
  <c r="BV137"/>
  <c r="BW137" s="1"/>
  <c r="BT137"/>
  <c r="BU137" s="1"/>
  <c r="BR137"/>
  <c r="BS137" s="1"/>
  <c r="BQ137"/>
  <c r="CD136"/>
  <c r="CE136" s="1"/>
  <c r="CB136"/>
  <c r="CC136" s="1"/>
  <c r="BZ136"/>
  <c r="CA136" s="1"/>
  <c r="BX136"/>
  <c r="BY136" s="1"/>
  <c r="BV136"/>
  <c r="BW136" s="1"/>
  <c r="BT136"/>
  <c r="BU136" s="1"/>
  <c r="BR136"/>
  <c r="BS136" s="1"/>
  <c r="BQ136"/>
  <c r="CD135"/>
  <c r="CE135" s="1"/>
  <c r="CB135"/>
  <c r="CC135" s="1"/>
  <c r="BZ135"/>
  <c r="CA135" s="1"/>
  <c r="BX135"/>
  <c r="BY135" s="1"/>
  <c r="BV135"/>
  <c r="BW135" s="1"/>
  <c r="BT135"/>
  <c r="BU135" s="1"/>
  <c r="BR135"/>
  <c r="BS135" s="1"/>
  <c r="BQ135"/>
  <c r="CD134"/>
  <c r="CE134" s="1"/>
  <c r="CB134"/>
  <c r="CC134" s="1"/>
  <c r="BZ134"/>
  <c r="CA134" s="1"/>
  <c r="BX134"/>
  <c r="BY134" s="1"/>
  <c r="BV134"/>
  <c r="BW134" s="1"/>
  <c r="BT134"/>
  <c r="BU134" s="1"/>
  <c r="BR134"/>
  <c r="BS134" s="1"/>
  <c r="BQ134"/>
  <c r="CD133"/>
  <c r="CE133" s="1"/>
  <c r="CB133"/>
  <c r="CC133" s="1"/>
  <c r="BZ133"/>
  <c r="CA133" s="1"/>
  <c r="BX133"/>
  <c r="BY133" s="1"/>
  <c r="BV133"/>
  <c r="BW133" s="1"/>
  <c r="BT133"/>
  <c r="BU133" s="1"/>
  <c r="BR133"/>
  <c r="BS133" s="1"/>
  <c r="BQ133"/>
  <c r="CD132"/>
  <c r="CE132" s="1"/>
  <c r="CB132"/>
  <c r="CC132" s="1"/>
  <c r="BZ132"/>
  <c r="CA132" s="1"/>
  <c r="BX132"/>
  <c r="BY132" s="1"/>
  <c r="BV132"/>
  <c r="BW132" s="1"/>
  <c r="BT132"/>
  <c r="BU132" s="1"/>
  <c r="BR132"/>
  <c r="BS132" s="1"/>
  <c r="BQ132"/>
  <c r="CD131"/>
  <c r="CE131" s="1"/>
  <c r="CB131"/>
  <c r="CC131" s="1"/>
  <c r="BZ131"/>
  <c r="CA131" s="1"/>
  <c r="BX131"/>
  <c r="BY131" s="1"/>
  <c r="BV131"/>
  <c r="BW131" s="1"/>
  <c r="BT131"/>
  <c r="BU131" s="1"/>
  <c r="BR131"/>
  <c r="BS131" s="1"/>
  <c r="BQ131"/>
  <c r="CD130"/>
  <c r="CE130" s="1"/>
  <c r="CB130"/>
  <c r="CC130" s="1"/>
  <c r="BZ130"/>
  <c r="CA130" s="1"/>
  <c r="BX130"/>
  <c r="BY130" s="1"/>
  <c r="BV130"/>
  <c r="BW130" s="1"/>
  <c r="BT130"/>
  <c r="BU130" s="1"/>
  <c r="BS130"/>
  <c r="BR130"/>
  <c r="BQ130"/>
  <c r="CD129"/>
  <c r="CE129" s="1"/>
  <c r="CB129"/>
  <c r="CC129" s="1"/>
  <c r="BZ129"/>
  <c r="CA129" s="1"/>
  <c r="BX129"/>
  <c r="BY129" s="1"/>
  <c r="BV129"/>
  <c r="BW129" s="1"/>
  <c r="BT129"/>
  <c r="BU129" s="1"/>
  <c r="BR129"/>
  <c r="BS129" s="1"/>
  <c r="BQ129"/>
  <c r="CD128"/>
  <c r="CE128" s="1"/>
  <c r="CB128"/>
  <c r="CC128" s="1"/>
  <c r="BZ128"/>
  <c r="CA128" s="1"/>
  <c r="BX128"/>
  <c r="BY128" s="1"/>
  <c r="BV128"/>
  <c r="BW128" s="1"/>
  <c r="BT128"/>
  <c r="BU128" s="1"/>
  <c r="BR128"/>
  <c r="BS128" s="1"/>
  <c r="BQ128"/>
  <c r="CD127"/>
  <c r="CE127" s="1"/>
  <c r="CB127"/>
  <c r="CC127" s="1"/>
  <c r="BZ127"/>
  <c r="CA127" s="1"/>
  <c r="BX127"/>
  <c r="BY127" s="1"/>
  <c r="BV127"/>
  <c r="BW127" s="1"/>
  <c r="BT127"/>
  <c r="BU127" s="1"/>
  <c r="BR127"/>
  <c r="BS127" s="1"/>
  <c r="BQ127"/>
  <c r="CB126"/>
  <c r="CC126" s="1"/>
  <c r="BZ126"/>
  <c r="CA126" s="1"/>
  <c r="BX126"/>
  <c r="BY126" s="1"/>
  <c r="BV126"/>
  <c r="BW126" s="1"/>
  <c r="BT126"/>
  <c r="BU126" s="1"/>
  <c r="BR126"/>
  <c r="BS126" s="1"/>
  <c r="BQ126"/>
  <c r="CB125"/>
  <c r="CC125" s="1"/>
  <c r="BZ125"/>
  <c r="CA125" s="1"/>
  <c r="BX125"/>
  <c r="BY125" s="1"/>
  <c r="BV125"/>
  <c r="BW125" s="1"/>
  <c r="BT125"/>
  <c r="BU125" s="1"/>
  <c r="BR125"/>
  <c r="BS125" s="1"/>
  <c r="BQ125"/>
  <c r="CB124"/>
  <c r="CC124" s="1"/>
  <c r="BZ124"/>
  <c r="CA124" s="1"/>
  <c r="BX124"/>
  <c r="BY124" s="1"/>
  <c r="BW124"/>
  <c r="BV124"/>
  <c r="BT124"/>
  <c r="BU124" s="1"/>
  <c r="BR124"/>
  <c r="BS124" s="1"/>
  <c r="BQ124"/>
  <c r="CB123"/>
  <c r="CC123" s="1"/>
  <c r="BZ123"/>
  <c r="CA123" s="1"/>
  <c r="BX123"/>
  <c r="BY123" s="1"/>
  <c r="BV123"/>
  <c r="BW123" s="1"/>
  <c r="BT123"/>
  <c r="BU123" s="1"/>
  <c r="BR123"/>
  <c r="BS123" s="1"/>
  <c r="BQ123"/>
  <c r="CB122"/>
  <c r="CC122" s="1"/>
  <c r="BZ122"/>
  <c r="CA122" s="1"/>
  <c r="BX122"/>
  <c r="BY122" s="1"/>
  <c r="BV122"/>
  <c r="BW122" s="1"/>
  <c r="BT122"/>
  <c r="BU122" s="1"/>
  <c r="BR122"/>
  <c r="BS122" s="1"/>
  <c r="BQ122"/>
  <c r="CB121"/>
  <c r="CC121" s="1"/>
  <c r="BZ121"/>
  <c r="CA121" s="1"/>
  <c r="BX121"/>
  <c r="BY121" s="1"/>
  <c r="BV121"/>
  <c r="BW121" s="1"/>
  <c r="BT121"/>
  <c r="BU121" s="1"/>
  <c r="BR121"/>
  <c r="BS121" s="1"/>
  <c r="BQ121"/>
  <c r="CB120"/>
  <c r="CC120" s="1"/>
  <c r="BZ120"/>
  <c r="CA120" s="1"/>
  <c r="BX120"/>
  <c r="BY120" s="1"/>
  <c r="BV120"/>
  <c r="BW120" s="1"/>
  <c r="BT120"/>
  <c r="BU120" s="1"/>
  <c r="BR120"/>
  <c r="BS120" s="1"/>
  <c r="BQ120"/>
  <c r="CB119"/>
  <c r="CC119" s="1"/>
  <c r="BZ119"/>
  <c r="CA119" s="1"/>
  <c r="BX119"/>
  <c r="BY119" s="1"/>
  <c r="BV119"/>
  <c r="BW119" s="1"/>
  <c r="BT119"/>
  <c r="BU119" s="1"/>
  <c r="BR119"/>
  <c r="BS119" s="1"/>
  <c r="BQ119"/>
  <c r="CC118"/>
  <c r="CB118"/>
  <c r="BZ118"/>
  <c r="CA118" s="1"/>
  <c r="BX118"/>
  <c r="BY118" s="1"/>
  <c r="BV118"/>
  <c r="BW118" s="1"/>
  <c r="BT118"/>
  <c r="BU118" s="1"/>
  <c r="BR118"/>
  <c r="BS118" s="1"/>
  <c r="BQ118"/>
  <c r="CB117"/>
  <c r="CC117" s="1"/>
  <c r="BZ117"/>
  <c r="CA117" s="1"/>
  <c r="BX117"/>
  <c r="BY117" s="1"/>
  <c r="BV117"/>
  <c r="BW117" s="1"/>
  <c r="BT117"/>
  <c r="BU117" s="1"/>
  <c r="BR117"/>
  <c r="BS117" s="1"/>
  <c r="BQ117"/>
  <c r="CB116"/>
  <c r="CC116" s="1"/>
  <c r="BZ116"/>
  <c r="CA116" s="1"/>
  <c r="BX116"/>
  <c r="BY116" s="1"/>
  <c r="BV116"/>
  <c r="BW116" s="1"/>
  <c r="BT116"/>
  <c r="BU116" s="1"/>
  <c r="BR116"/>
  <c r="BS116" s="1"/>
  <c r="BQ116"/>
  <c r="CB115"/>
  <c r="CC115" s="1"/>
  <c r="BZ115"/>
  <c r="CA115" s="1"/>
  <c r="BX115"/>
  <c r="BY115" s="1"/>
  <c r="BV115"/>
  <c r="BW115" s="1"/>
  <c r="BT115"/>
  <c r="BU115" s="1"/>
  <c r="BR115"/>
  <c r="BS115" s="1"/>
  <c r="BQ115"/>
  <c r="CB114"/>
  <c r="CC114" s="1"/>
  <c r="BZ114"/>
  <c r="CA114" s="1"/>
  <c r="BX114"/>
  <c r="BY114" s="1"/>
  <c r="BV114"/>
  <c r="BW114" s="1"/>
  <c r="BT114"/>
  <c r="BU114" s="1"/>
  <c r="BR114"/>
  <c r="BS114" s="1"/>
  <c r="BQ114"/>
  <c r="CB113"/>
  <c r="CC113" s="1"/>
  <c r="BZ113"/>
  <c r="CA113" s="1"/>
  <c r="BX113"/>
  <c r="BY113" s="1"/>
  <c r="BV113"/>
  <c r="BW113" s="1"/>
  <c r="BT113"/>
  <c r="BU113" s="1"/>
  <c r="BR113"/>
  <c r="BS113" s="1"/>
  <c r="BQ113"/>
  <c r="CB112"/>
  <c r="CC112" s="1"/>
  <c r="BZ112"/>
  <c r="CA112" s="1"/>
  <c r="BX112"/>
  <c r="BY112" s="1"/>
  <c r="BV112"/>
  <c r="BW112" s="1"/>
  <c r="BT112"/>
  <c r="BU112" s="1"/>
  <c r="BR112"/>
  <c r="BS112" s="1"/>
  <c r="BQ112"/>
  <c r="CB111"/>
  <c r="CC111" s="1"/>
  <c r="BZ111"/>
  <c r="CA111" s="1"/>
  <c r="BX111"/>
  <c r="BY111" s="1"/>
  <c r="BV111"/>
  <c r="BW111" s="1"/>
  <c r="BT111"/>
  <c r="BU111" s="1"/>
  <c r="BR111"/>
  <c r="BS111" s="1"/>
  <c r="BQ111"/>
  <c r="CB110"/>
  <c r="CC110" s="1"/>
  <c r="BZ110"/>
  <c r="CA110" s="1"/>
  <c r="BX110"/>
  <c r="BY110" s="1"/>
  <c r="BV110"/>
  <c r="BW110" s="1"/>
  <c r="BT110"/>
  <c r="BU110" s="1"/>
  <c r="BR110"/>
  <c r="BS110" s="1"/>
  <c r="BQ110"/>
  <c r="CB109"/>
  <c r="CC109" s="1"/>
  <c r="BZ109"/>
  <c r="CA109" s="1"/>
  <c r="BX109"/>
  <c r="BY109" s="1"/>
  <c r="BV109"/>
  <c r="BW109" s="1"/>
  <c r="BT109"/>
  <c r="BU109" s="1"/>
  <c r="BR109"/>
  <c r="BS109" s="1"/>
  <c r="BQ109"/>
  <c r="CB108"/>
  <c r="CC108" s="1"/>
  <c r="BZ108"/>
  <c r="CA108" s="1"/>
  <c r="BX108"/>
  <c r="BY108" s="1"/>
  <c r="BV108"/>
  <c r="BW108" s="1"/>
  <c r="BT108"/>
  <c r="BU108" s="1"/>
  <c r="BR108"/>
  <c r="BS108" s="1"/>
  <c r="BQ108"/>
  <c r="CB107"/>
  <c r="CC107" s="1"/>
  <c r="BZ107"/>
  <c r="CA107" s="1"/>
  <c r="BX107"/>
  <c r="BY107" s="1"/>
  <c r="BV107"/>
  <c r="BW107" s="1"/>
  <c r="BT107"/>
  <c r="BU107" s="1"/>
  <c r="BR107"/>
  <c r="BS107" s="1"/>
  <c r="BQ107"/>
  <c r="CB106"/>
  <c r="CC106" s="1"/>
  <c r="BZ106"/>
  <c r="CA106" s="1"/>
  <c r="BX106"/>
  <c r="BY106" s="1"/>
  <c r="BV106"/>
  <c r="BW106" s="1"/>
  <c r="BT106"/>
  <c r="BU106" s="1"/>
  <c r="BR106"/>
  <c r="BS106" s="1"/>
  <c r="BQ106"/>
  <c r="CB105"/>
  <c r="CC105" s="1"/>
  <c r="BZ105"/>
  <c r="CA105" s="1"/>
  <c r="BX105"/>
  <c r="BY105" s="1"/>
  <c r="BV105"/>
  <c r="BW105" s="1"/>
  <c r="BT105"/>
  <c r="BU105" s="1"/>
  <c r="BR105"/>
  <c r="BS105" s="1"/>
  <c r="BQ105"/>
  <c r="CB104"/>
  <c r="CC104" s="1"/>
  <c r="BZ104"/>
  <c r="CA104" s="1"/>
  <c r="BX104"/>
  <c r="BY104" s="1"/>
  <c r="BV104"/>
  <c r="BW104" s="1"/>
  <c r="BT104"/>
  <c r="BU104" s="1"/>
  <c r="BR104"/>
  <c r="BS104" s="1"/>
  <c r="BQ104"/>
  <c r="CB103"/>
  <c r="CC103" s="1"/>
  <c r="BZ103"/>
  <c r="CA103" s="1"/>
  <c r="BX103"/>
  <c r="BY103" s="1"/>
  <c r="BV103"/>
  <c r="BW103" s="1"/>
  <c r="BT103"/>
  <c r="BU103" s="1"/>
  <c r="BR103"/>
  <c r="BS103" s="1"/>
  <c r="BQ103"/>
  <c r="CB102"/>
  <c r="CC102" s="1"/>
  <c r="BZ102"/>
  <c r="CA102" s="1"/>
  <c r="BX102"/>
  <c r="BY102" s="1"/>
  <c r="BV102"/>
  <c r="BW102" s="1"/>
  <c r="BT102"/>
  <c r="BU102" s="1"/>
  <c r="BR102"/>
  <c r="BS102" s="1"/>
  <c r="BQ102"/>
  <c r="CB101"/>
  <c r="CC101" s="1"/>
  <c r="BZ101"/>
  <c r="CA101" s="1"/>
  <c r="BX101"/>
  <c r="BY101" s="1"/>
  <c r="BV101"/>
  <c r="BW101" s="1"/>
  <c r="BT101"/>
  <c r="BU101" s="1"/>
  <c r="BR101"/>
  <c r="BS101" s="1"/>
  <c r="BQ101"/>
  <c r="CB100"/>
  <c r="CC100" s="1"/>
  <c r="BZ100"/>
  <c r="CA100" s="1"/>
  <c r="BX100"/>
  <c r="BY100" s="1"/>
  <c r="BV100"/>
  <c r="BW100" s="1"/>
  <c r="BT100"/>
  <c r="BU100" s="1"/>
  <c r="BR100"/>
  <c r="BS100" s="1"/>
  <c r="BQ100"/>
  <c r="CB99"/>
  <c r="CC99" s="1"/>
  <c r="BZ99"/>
  <c r="CA99" s="1"/>
  <c r="BX99"/>
  <c r="BY99" s="1"/>
  <c r="BV99"/>
  <c r="BW99" s="1"/>
  <c r="BT99"/>
  <c r="BU99" s="1"/>
  <c r="BR99"/>
  <c r="BS99" s="1"/>
  <c r="BQ99"/>
  <c r="CB98"/>
  <c r="CC98" s="1"/>
  <c r="BZ98"/>
  <c r="CA98" s="1"/>
  <c r="BX98"/>
  <c r="BY98" s="1"/>
  <c r="BV98"/>
  <c r="BW98" s="1"/>
  <c r="BT98"/>
  <c r="BU98" s="1"/>
  <c r="BR98"/>
  <c r="BS98" s="1"/>
  <c r="BQ98"/>
  <c r="CB97"/>
  <c r="CC97" s="1"/>
  <c r="BZ97"/>
  <c r="CA97" s="1"/>
  <c r="BX97"/>
  <c r="BY97" s="1"/>
  <c r="BV97"/>
  <c r="BW97" s="1"/>
  <c r="BT97"/>
  <c r="BU97" s="1"/>
  <c r="BR97"/>
  <c r="BS97" s="1"/>
  <c r="BQ97"/>
  <c r="CB96"/>
  <c r="CC96" s="1"/>
  <c r="BZ96"/>
  <c r="CA96" s="1"/>
  <c r="BX96"/>
  <c r="BY96" s="1"/>
  <c r="BV96"/>
  <c r="BW96" s="1"/>
  <c r="BT96"/>
  <c r="BU96" s="1"/>
  <c r="BR96"/>
  <c r="BS96" s="1"/>
  <c r="BQ96"/>
  <c r="CB95"/>
  <c r="CC95" s="1"/>
  <c r="BZ95"/>
  <c r="CA95" s="1"/>
  <c r="BX95"/>
  <c r="BY95" s="1"/>
  <c r="BV95"/>
  <c r="BW95" s="1"/>
  <c r="BT95"/>
  <c r="BU95" s="1"/>
  <c r="BR95"/>
  <c r="BS95" s="1"/>
  <c r="BQ95"/>
  <c r="CB94"/>
  <c r="CC94" s="1"/>
  <c r="BZ94"/>
  <c r="CA94" s="1"/>
  <c r="BX94"/>
  <c r="BY94" s="1"/>
  <c r="BV94"/>
  <c r="BW94" s="1"/>
  <c r="BT94"/>
  <c r="BU94" s="1"/>
  <c r="BR94"/>
  <c r="BS94" s="1"/>
  <c r="BQ94"/>
  <c r="CB93"/>
  <c r="CC93" s="1"/>
  <c r="BZ93"/>
  <c r="CA93" s="1"/>
  <c r="BX93"/>
  <c r="BY93" s="1"/>
  <c r="BV93"/>
  <c r="BW93" s="1"/>
  <c r="BT93"/>
  <c r="BU93" s="1"/>
  <c r="BR93"/>
  <c r="BS93" s="1"/>
  <c r="BQ93"/>
  <c r="CB92"/>
  <c r="CC92" s="1"/>
  <c r="BZ92"/>
  <c r="CA92" s="1"/>
  <c r="BX92"/>
  <c r="BY92" s="1"/>
  <c r="BV92"/>
  <c r="BW92" s="1"/>
  <c r="BT92"/>
  <c r="BU92" s="1"/>
  <c r="BR92"/>
  <c r="BS92" s="1"/>
  <c r="BQ92"/>
  <c r="CB91"/>
  <c r="CC91" s="1"/>
  <c r="BZ91"/>
  <c r="CA91" s="1"/>
  <c r="BX91"/>
  <c r="BY91" s="1"/>
  <c r="BV91"/>
  <c r="BW91" s="1"/>
  <c r="BT91"/>
  <c r="BU91" s="1"/>
  <c r="BR91"/>
  <c r="BS91" s="1"/>
  <c r="BQ91"/>
  <c r="CB90"/>
  <c r="CC90" s="1"/>
  <c r="BZ90"/>
  <c r="CA90" s="1"/>
  <c r="BX90"/>
  <c r="BY90" s="1"/>
  <c r="BV90"/>
  <c r="BW90" s="1"/>
  <c r="BT90"/>
  <c r="BU90" s="1"/>
  <c r="BR90"/>
  <c r="BS90" s="1"/>
  <c r="BQ90"/>
  <c r="CB89"/>
  <c r="CC89" s="1"/>
  <c r="BZ89"/>
  <c r="CA89" s="1"/>
  <c r="BX89"/>
  <c r="BY89" s="1"/>
  <c r="BV89"/>
  <c r="BW89" s="1"/>
  <c r="BT89"/>
  <c r="BU89" s="1"/>
  <c r="BR89"/>
  <c r="BS89" s="1"/>
  <c r="BQ89"/>
  <c r="CB88"/>
  <c r="CC88" s="1"/>
  <c r="BZ88"/>
  <c r="CA88" s="1"/>
  <c r="BX88"/>
  <c r="BY88" s="1"/>
  <c r="BV88"/>
  <c r="BW88" s="1"/>
  <c r="BT88"/>
  <c r="BU88" s="1"/>
  <c r="BR88"/>
  <c r="BS88" s="1"/>
  <c r="BQ88"/>
  <c r="CB87"/>
  <c r="CC87" s="1"/>
  <c r="BZ87"/>
  <c r="CA87" s="1"/>
  <c r="BX87"/>
  <c r="BY87" s="1"/>
  <c r="BV87"/>
  <c r="BW87" s="1"/>
  <c r="BT87"/>
  <c r="BU87" s="1"/>
  <c r="BR87"/>
  <c r="BS87" s="1"/>
  <c r="BQ87"/>
  <c r="CB86"/>
  <c r="CC86" s="1"/>
  <c r="BZ86"/>
  <c r="CA86" s="1"/>
  <c r="BX86"/>
  <c r="BY86" s="1"/>
  <c r="BV86"/>
  <c r="BW86" s="1"/>
  <c r="BT86"/>
  <c r="BU86" s="1"/>
  <c r="BR86"/>
  <c r="BS86" s="1"/>
  <c r="BQ86"/>
  <c r="CC85"/>
  <c r="CB85"/>
  <c r="BZ85"/>
  <c r="CA85" s="1"/>
  <c r="BY85"/>
  <c r="BX85"/>
  <c r="BV85"/>
  <c r="BW85" s="1"/>
  <c r="BT85"/>
  <c r="BU85" s="1"/>
  <c r="BR85"/>
  <c r="BS85" s="1"/>
  <c r="BQ85"/>
  <c r="CB84"/>
  <c r="CC84" s="1"/>
  <c r="BZ84"/>
  <c r="CA84" s="1"/>
  <c r="BX84"/>
  <c r="BY84" s="1"/>
  <c r="BV84"/>
  <c r="BW84" s="1"/>
  <c r="BT84"/>
  <c r="BU84" s="1"/>
  <c r="BR84"/>
  <c r="BS84" s="1"/>
  <c r="BQ84"/>
  <c r="CB83"/>
  <c r="CC83" s="1"/>
  <c r="BZ83"/>
  <c r="CA83" s="1"/>
  <c r="BX83"/>
  <c r="BY83" s="1"/>
  <c r="BV83"/>
  <c r="BW83" s="1"/>
  <c r="BT83"/>
  <c r="BU83" s="1"/>
  <c r="BR83"/>
  <c r="BS83" s="1"/>
  <c r="BQ83"/>
  <c r="CB82"/>
  <c r="CC82" s="1"/>
  <c r="BZ82"/>
  <c r="CA82" s="1"/>
  <c r="BX82"/>
  <c r="BY82" s="1"/>
  <c r="BV82"/>
  <c r="BW82" s="1"/>
  <c r="BT82"/>
  <c r="BU82" s="1"/>
  <c r="BR82"/>
  <c r="BS82" s="1"/>
  <c r="BQ82"/>
  <c r="CB81"/>
  <c r="CC81" s="1"/>
  <c r="BZ81"/>
  <c r="CA81" s="1"/>
  <c r="BX81"/>
  <c r="BY81" s="1"/>
  <c r="BV81"/>
  <c r="BW81" s="1"/>
  <c r="BT81"/>
  <c r="BU81" s="1"/>
  <c r="BR81"/>
  <c r="BS81" s="1"/>
  <c r="BQ81"/>
  <c r="CB80"/>
  <c r="CC80" s="1"/>
  <c r="BZ80"/>
  <c r="CA80" s="1"/>
  <c r="BX80"/>
  <c r="BY80" s="1"/>
  <c r="BV80"/>
  <c r="BW80" s="1"/>
  <c r="BT80"/>
  <c r="BU80" s="1"/>
  <c r="BR80"/>
  <c r="BS80" s="1"/>
  <c r="BQ80"/>
  <c r="CB79"/>
  <c r="CC79" s="1"/>
  <c r="BZ79"/>
  <c r="CA79" s="1"/>
  <c r="BX79"/>
  <c r="BY79" s="1"/>
  <c r="BV79"/>
  <c r="BW79" s="1"/>
  <c r="BT79"/>
  <c r="BU79" s="1"/>
  <c r="BR79"/>
  <c r="BS79" s="1"/>
  <c r="BQ79"/>
  <c r="CB78"/>
  <c r="CC78" s="1"/>
  <c r="BZ78"/>
  <c r="CA78" s="1"/>
  <c r="BX78"/>
  <c r="BY78" s="1"/>
  <c r="BV78"/>
  <c r="BW78" s="1"/>
  <c r="BT78"/>
  <c r="BU78" s="1"/>
  <c r="BR78"/>
  <c r="BS78" s="1"/>
  <c r="BQ78"/>
  <c r="CB77"/>
  <c r="CC77" s="1"/>
  <c r="BZ77"/>
  <c r="CA77" s="1"/>
  <c r="BX77"/>
  <c r="BY77" s="1"/>
  <c r="BV77"/>
  <c r="BW77" s="1"/>
  <c r="BT77"/>
  <c r="BU77" s="1"/>
  <c r="BR77"/>
  <c r="BS77" s="1"/>
  <c r="BQ77"/>
  <c r="CB76"/>
  <c r="CC76" s="1"/>
  <c r="BZ76"/>
  <c r="CA76" s="1"/>
  <c r="BX76"/>
  <c r="BY76" s="1"/>
  <c r="BV76"/>
  <c r="BW76" s="1"/>
  <c r="BT76"/>
  <c r="BU76" s="1"/>
  <c r="BR76"/>
  <c r="BS76" s="1"/>
  <c r="BQ76"/>
  <c r="CB75"/>
  <c r="CC75" s="1"/>
  <c r="BZ75"/>
  <c r="CA75" s="1"/>
  <c r="BX75"/>
  <c r="BY75" s="1"/>
  <c r="BV75"/>
  <c r="BW75" s="1"/>
  <c r="BT75"/>
  <c r="BU75" s="1"/>
  <c r="BR75"/>
  <c r="BS75" s="1"/>
  <c r="BQ75"/>
  <c r="CB74"/>
  <c r="CC74" s="1"/>
  <c r="BZ74"/>
  <c r="CA74" s="1"/>
  <c r="BX74"/>
  <c r="BY74" s="1"/>
  <c r="BV74"/>
  <c r="BW74" s="1"/>
  <c r="BT74"/>
  <c r="BU74" s="1"/>
  <c r="BR74"/>
  <c r="BS74" s="1"/>
  <c r="BQ74"/>
  <c r="CB73"/>
  <c r="CC73" s="1"/>
  <c r="BZ73"/>
  <c r="CA73" s="1"/>
  <c r="BX73"/>
  <c r="BY73" s="1"/>
  <c r="BV73"/>
  <c r="BW73" s="1"/>
  <c r="BT73"/>
  <c r="BU73" s="1"/>
  <c r="BR73"/>
  <c r="BS73" s="1"/>
  <c r="BQ73"/>
  <c r="CB72"/>
  <c r="CC72" s="1"/>
  <c r="BZ72"/>
  <c r="CA72" s="1"/>
  <c r="BX72"/>
  <c r="BY72" s="1"/>
  <c r="BV72"/>
  <c r="BW72" s="1"/>
  <c r="BT72"/>
  <c r="BU72" s="1"/>
  <c r="BR72"/>
  <c r="BS72" s="1"/>
  <c r="BQ72"/>
  <c r="CB71"/>
  <c r="CC71" s="1"/>
  <c r="BZ71"/>
  <c r="CA71" s="1"/>
  <c r="BX71"/>
  <c r="BY71" s="1"/>
  <c r="BV71"/>
  <c r="BW71" s="1"/>
  <c r="BT71"/>
  <c r="BU71" s="1"/>
  <c r="BR71"/>
  <c r="BS71" s="1"/>
  <c r="BQ71"/>
  <c r="CB70"/>
  <c r="CC70" s="1"/>
  <c r="BZ70"/>
  <c r="CA70" s="1"/>
  <c r="BX70"/>
  <c r="BY70" s="1"/>
  <c r="BV70"/>
  <c r="BW70" s="1"/>
  <c r="BT70"/>
  <c r="BU70" s="1"/>
  <c r="BR70"/>
  <c r="BS70" s="1"/>
  <c r="BQ70"/>
  <c r="CB69"/>
  <c r="CC69" s="1"/>
  <c r="BZ69"/>
  <c r="CA69" s="1"/>
  <c r="BX69"/>
  <c r="BY69" s="1"/>
  <c r="BV69"/>
  <c r="BW69" s="1"/>
  <c r="BT69"/>
  <c r="BU69" s="1"/>
  <c r="BR69"/>
  <c r="BS69" s="1"/>
  <c r="BQ69"/>
  <c r="CB68"/>
  <c r="CC68" s="1"/>
  <c r="BZ68"/>
  <c r="CA68" s="1"/>
  <c r="BX68"/>
  <c r="BY68" s="1"/>
  <c r="BV68"/>
  <c r="BW68" s="1"/>
  <c r="BT68"/>
  <c r="BU68" s="1"/>
  <c r="BR68"/>
  <c r="BS68" s="1"/>
  <c r="BQ68"/>
  <c r="CB67"/>
  <c r="CC67" s="1"/>
  <c r="BZ67"/>
  <c r="CA67" s="1"/>
  <c r="BX67"/>
  <c r="BY67" s="1"/>
  <c r="BV67"/>
  <c r="BW67" s="1"/>
  <c r="BT67"/>
  <c r="BU67" s="1"/>
  <c r="BR67"/>
  <c r="BS67" s="1"/>
  <c r="BQ67"/>
  <c r="CB66"/>
  <c r="CC66" s="1"/>
  <c r="BZ66"/>
  <c r="CA66" s="1"/>
  <c r="BX66"/>
  <c r="BY66" s="1"/>
  <c r="BV66"/>
  <c r="BW66" s="1"/>
  <c r="BT66"/>
  <c r="BU66" s="1"/>
  <c r="BR66"/>
  <c r="BS66" s="1"/>
  <c r="BQ66"/>
  <c r="CB65"/>
  <c r="CC65" s="1"/>
  <c r="BZ65"/>
  <c r="CA65" s="1"/>
  <c r="BX65"/>
  <c r="BY65" s="1"/>
  <c r="BV65"/>
  <c r="BW65" s="1"/>
  <c r="BT65"/>
  <c r="BU65" s="1"/>
  <c r="BR65"/>
  <c r="BS65" s="1"/>
  <c r="BQ65"/>
  <c r="CB64"/>
  <c r="CC64" s="1"/>
  <c r="BZ64"/>
  <c r="CA64" s="1"/>
  <c r="BX64"/>
  <c r="BY64" s="1"/>
  <c r="BV64"/>
  <c r="BW64" s="1"/>
  <c r="BT64"/>
  <c r="BU64" s="1"/>
  <c r="BR64"/>
  <c r="BS64" s="1"/>
  <c r="BQ64"/>
  <c r="CB63"/>
  <c r="CC63" s="1"/>
  <c r="BZ63"/>
  <c r="CA63" s="1"/>
  <c r="BX63"/>
  <c r="BY63" s="1"/>
  <c r="BV63"/>
  <c r="BW63" s="1"/>
  <c r="BT63"/>
  <c r="BU63" s="1"/>
  <c r="BR63"/>
  <c r="BS63" s="1"/>
  <c r="BQ63"/>
  <c r="CB62"/>
  <c r="CC62" s="1"/>
  <c r="BZ62"/>
  <c r="CA62" s="1"/>
  <c r="BX62"/>
  <c r="BY62" s="1"/>
  <c r="BV62"/>
  <c r="BW62" s="1"/>
  <c r="BT62"/>
  <c r="BU62" s="1"/>
  <c r="BR62"/>
  <c r="BS62" s="1"/>
  <c r="BQ62"/>
  <c r="CB61"/>
  <c r="CC61" s="1"/>
  <c r="BZ61"/>
  <c r="CA61" s="1"/>
  <c r="BX61"/>
  <c r="BY61" s="1"/>
  <c r="BV61"/>
  <c r="BW61" s="1"/>
  <c r="BT61"/>
  <c r="BU61" s="1"/>
  <c r="BR61"/>
  <c r="BS61" s="1"/>
  <c r="BQ61"/>
  <c r="CB60"/>
  <c r="CC60" s="1"/>
  <c r="BZ60"/>
  <c r="CA60" s="1"/>
  <c r="BX60"/>
  <c r="BY60" s="1"/>
  <c r="BV60"/>
  <c r="BW60" s="1"/>
  <c r="BT60"/>
  <c r="BU60" s="1"/>
  <c r="BR60"/>
  <c r="BS60" s="1"/>
  <c r="BQ60"/>
  <c r="CB59"/>
  <c r="CC59" s="1"/>
  <c r="BZ59"/>
  <c r="CA59" s="1"/>
  <c r="BX59"/>
  <c r="BY59" s="1"/>
  <c r="BV59"/>
  <c r="BW59" s="1"/>
  <c r="BT59"/>
  <c r="BU59" s="1"/>
  <c r="BR59"/>
  <c r="BS59" s="1"/>
  <c r="BQ59"/>
  <c r="CB58"/>
  <c r="CC58" s="1"/>
  <c r="BZ58"/>
  <c r="CA58" s="1"/>
  <c r="BX58"/>
  <c r="BY58" s="1"/>
  <c r="BV58"/>
  <c r="BW58" s="1"/>
  <c r="BT58"/>
  <c r="BU58" s="1"/>
  <c r="BR58"/>
  <c r="BS58" s="1"/>
  <c r="BQ58"/>
  <c r="CB57"/>
  <c r="CC57" s="1"/>
  <c r="BZ57"/>
  <c r="CA57" s="1"/>
  <c r="BX57"/>
  <c r="BY57" s="1"/>
  <c r="BV57"/>
  <c r="BW57" s="1"/>
  <c r="BT57"/>
  <c r="BU57" s="1"/>
  <c r="BR57"/>
  <c r="BS57" s="1"/>
  <c r="BQ57"/>
  <c r="CB56"/>
  <c r="CC56" s="1"/>
  <c r="BZ56"/>
  <c r="CA56" s="1"/>
  <c r="BX56"/>
  <c r="BY56" s="1"/>
  <c r="BV56"/>
  <c r="BW56" s="1"/>
  <c r="BT56"/>
  <c r="BU56" s="1"/>
  <c r="BR56"/>
  <c r="BS56" s="1"/>
  <c r="BQ56"/>
  <c r="CB55"/>
  <c r="CC55" s="1"/>
  <c r="BZ55"/>
  <c r="CA55" s="1"/>
  <c r="BX55"/>
  <c r="BY55" s="1"/>
  <c r="BV55"/>
  <c r="BW55" s="1"/>
  <c r="BT55"/>
  <c r="BU55" s="1"/>
  <c r="BR55"/>
  <c r="BS55" s="1"/>
  <c r="BQ55"/>
  <c r="CB54"/>
  <c r="CC54" s="1"/>
  <c r="BZ54"/>
  <c r="CA54" s="1"/>
  <c r="BX54"/>
  <c r="BY54" s="1"/>
  <c r="BV54"/>
  <c r="BW54" s="1"/>
  <c r="BT54"/>
  <c r="BU54" s="1"/>
  <c r="BR54"/>
  <c r="BS54" s="1"/>
  <c r="BQ54"/>
  <c r="CB53"/>
  <c r="CC53" s="1"/>
  <c r="BZ53"/>
  <c r="CA53" s="1"/>
  <c r="BX53"/>
  <c r="BY53" s="1"/>
  <c r="BV53"/>
  <c r="BW53" s="1"/>
  <c r="BT53"/>
  <c r="BU53" s="1"/>
  <c r="BR53"/>
  <c r="BS53" s="1"/>
  <c r="BQ53"/>
  <c r="CB52"/>
  <c r="CC52" s="1"/>
  <c r="BZ52"/>
  <c r="CA52" s="1"/>
  <c r="BX52"/>
  <c r="BY52" s="1"/>
  <c r="BV52"/>
  <c r="BW52" s="1"/>
  <c r="BT52"/>
  <c r="BU52" s="1"/>
  <c r="BR52"/>
  <c r="BS52" s="1"/>
  <c r="BQ52"/>
  <c r="CB51"/>
  <c r="CC51" s="1"/>
  <c r="BZ51"/>
  <c r="CA51" s="1"/>
  <c r="BX51"/>
  <c r="BY51" s="1"/>
  <c r="BV51"/>
  <c r="BW51" s="1"/>
  <c r="BT51"/>
  <c r="BU51" s="1"/>
  <c r="BR51"/>
  <c r="BS51" s="1"/>
  <c r="BQ51"/>
  <c r="CB50"/>
  <c r="CC50" s="1"/>
  <c r="BZ50"/>
  <c r="CA50" s="1"/>
  <c r="BX50"/>
  <c r="BY50" s="1"/>
  <c r="BV50"/>
  <c r="BW50" s="1"/>
  <c r="BT50"/>
  <c r="BU50" s="1"/>
  <c r="BR50"/>
  <c r="BS50" s="1"/>
  <c r="BQ50"/>
  <c r="CB49"/>
  <c r="CC49" s="1"/>
  <c r="BZ49"/>
  <c r="CA49" s="1"/>
  <c r="BX49"/>
  <c r="BY49" s="1"/>
  <c r="BV49"/>
  <c r="BW49" s="1"/>
  <c r="BT49"/>
  <c r="BU49" s="1"/>
  <c r="BS49"/>
  <c r="BR49"/>
  <c r="BQ49"/>
  <c r="CB48"/>
  <c r="CC48" s="1"/>
  <c r="BZ48"/>
  <c r="CA48" s="1"/>
  <c r="BX48"/>
  <c r="BY48" s="1"/>
  <c r="BV48"/>
  <c r="BW48" s="1"/>
  <c r="BT48"/>
  <c r="BU48" s="1"/>
  <c r="BR48"/>
  <c r="BS48" s="1"/>
  <c r="BQ48"/>
  <c r="CC47"/>
  <c r="CB47"/>
  <c r="BZ47"/>
  <c r="CA47" s="1"/>
  <c r="BX47"/>
  <c r="BY47" s="1"/>
  <c r="BW47"/>
  <c r="BV47"/>
  <c r="BT47"/>
  <c r="BU47" s="1"/>
  <c r="BR47"/>
  <c r="BS47" s="1"/>
  <c r="BQ47"/>
  <c r="CB46"/>
  <c r="CC46" s="1"/>
  <c r="BZ46"/>
  <c r="CA46" s="1"/>
  <c r="BX46"/>
  <c r="BY46" s="1"/>
  <c r="BV46"/>
  <c r="BW46" s="1"/>
  <c r="BT46"/>
  <c r="BU46" s="1"/>
  <c r="BR46"/>
  <c r="BS46" s="1"/>
  <c r="BQ46"/>
  <c r="CC45"/>
  <c r="CB45"/>
  <c r="BZ45"/>
  <c r="CA45" s="1"/>
  <c r="BX45"/>
  <c r="BY45" s="1"/>
  <c r="BW45"/>
  <c r="BV45"/>
  <c r="BT45"/>
  <c r="BU45" s="1"/>
  <c r="BR45"/>
  <c r="BS45" s="1"/>
  <c r="BQ45"/>
  <c r="CB44"/>
  <c r="CC44" s="1"/>
  <c r="BZ44"/>
  <c r="CA44" s="1"/>
  <c r="BX44"/>
  <c r="BY44" s="1"/>
  <c r="BV44"/>
  <c r="BW44" s="1"/>
  <c r="BT44"/>
  <c r="BU44" s="1"/>
  <c r="BR44"/>
  <c r="BS44" s="1"/>
  <c r="BQ44"/>
  <c r="CC43"/>
  <c r="CB43"/>
  <c r="BZ43"/>
  <c r="CA43" s="1"/>
  <c r="BX43"/>
  <c r="BY43" s="1"/>
  <c r="BW43"/>
  <c r="BV43"/>
  <c r="BT43"/>
  <c r="BU43" s="1"/>
  <c r="BR43"/>
  <c r="BS43" s="1"/>
  <c r="BQ43"/>
  <c r="CB42"/>
  <c r="CC42" s="1"/>
  <c r="BZ42"/>
  <c r="CA42" s="1"/>
  <c r="BX42"/>
  <c r="BY42" s="1"/>
  <c r="BV42"/>
  <c r="BW42" s="1"/>
  <c r="BT42"/>
  <c r="BU42" s="1"/>
  <c r="BR42"/>
  <c r="BS42" s="1"/>
  <c r="BQ42"/>
  <c r="CC41"/>
  <c r="CB41"/>
  <c r="BZ41"/>
  <c r="CA41" s="1"/>
  <c r="BX41"/>
  <c r="BY41" s="1"/>
  <c r="BW41"/>
  <c r="BV41"/>
  <c r="BT41"/>
  <c r="BU41" s="1"/>
  <c r="BR41"/>
  <c r="BS41" s="1"/>
  <c r="BQ41"/>
  <c r="CB40"/>
  <c r="CC40" s="1"/>
  <c r="BZ40"/>
  <c r="CA40" s="1"/>
  <c r="BX40"/>
  <c r="BY40" s="1"/>
  <c r="BV40"/>
  <c r="BW40" s="1"/>
  <c r="BT40"/>
  <c r="BU40" s="1"/>
  <c r="BR40"/>
  <c r="BS40" s="1"/>
  <c r="BQ40"/>
  <c r="CC39"/>
  <c r="CB39"/>
  <c r="BZ39"/>
  <c r="CA39" s="1"/>
  <c r="BX39"/>
  <c r="BY39" s="1"/>
  <c r="BW39"/>
  <c r="BV39"/>
  <c r="BT39"/>
  <c r="BU39" s="1"/>
  <c r="BR39"/>
  <c r="BS39" s="1"/>
  <c r="BQ39"/>
  <c r="CB38"/>
  <c r="CC38" s="1"/>
  <c r="BZ38"/>
  <c r="CA38" s="1"/>
  <c r="BX38"/>
  <c r="BY38" s="1"/>
  <c r="BV38"/>
  <c r="BW38" s="1"/>
  <c r="BT38"/>
  <c r="BU38" s="1"/>
  <c r="BR38"/>
  <c r="BS38" s="1"/>
  <c r="BQ38"/>
  <c r="CB37"/>
  <c r="CC37" s="1"/>
  <c r="BZ37"/>
  <c r="CA37" s="1"/>
  <c r="BX37"/>
  <c r="BY37" s="1"/>
  <c r="BV37"/>
  <c r="BW37" s="1"/>
  <c r="BT37"/>
  <c r="BU37" s="1"/>
  <c r="BR37"/>
  <c r="BS37" s="1"/>
  <c r="BQ37"/>
  <c r="CB36"/>
  <c r="CC36" s="1"/>
  <c r="BZ36"/>
  <c r="CA36" s="1"/>
  <c r="BX36"/>
  <c r="BY36" s="1"/>
  <c r="BV36"/>
  <c r="BW36" s="1"/>
  <c r="BT36"/>
  <c r="BU36" s="1"/>
  <c r="BR36"/>
  <c r="BS36" s="1"/>
  <c r="BQ36"/>
  <c r="CB35"/>
  <c r="CC35" s="1"/>
  <c r="BZ35"/>
  <c r="CA35" s="1"/>
  <c r="BX35"/>
  <c r="BY35" s="1"/>
  <c r="BV35"/>
  <c r="BW35" s="1"/>
  <c r="BT35"/>
  <c r="BU35" s="1"/>
  <c r="BR35"/>
  <c r="BS35" s="1"/>
  <c r="BQ35"/>
  <c r="CB34"/>
  <c r="CC34" s="1"/>
  <c r="BZ34"/>
  <c r="CA34" s="1"/>
  <c r="BX34"/>
  <c r="BY34" s="1"/>
  <c r="BV34"/>
  <c r="BW34" s="1"/>
  <c r="BT34"/>
  <c r="BU34" s="1"/>
  <c r="BR34"/>
  <c r="BS34" s="1"/>
  <c r="BQ34"/>
  <c r="CB33"/>
  <c r="CC33" s="1"/>
  <c r="BZ33"/>
  <c r="CA33" s="1"/>
  <c r="BX33"/>
  <c r="BY33" s="1"/>
  <c r="BV33"/>
  <c r="BW33" s="1"/>
  <c r="BT33"/>
  <c r="BU33" s="1"/>
  <c r="BR33"/>
  <c r="BS33" s="1"/>
  <c r="BQ33"/>
  <c r="CB32"/>
  <c r="CC32" s="1"/>
  <c r="BZ32"/>
  <c r="CA32" s="1"/>
  <c r="BX32"/>
  <c r="BY32" s="1"/>
  <c r="BV32"/>
  <c r="BW32" s="1"/>
  <c r="BT32"/>
  <c r="BU32" s="1"/>
  <c r="BR32"/>
  <c r="BS32" s="1"/>
  <c r="BQ32"/>
  <c r="CB31"/>
  <c r="CC31" s="1"/>
  <c r="BZ31"/>
  <c r="CA31" s="1"/>
  <c r="BX31"/>
  <c r="BY31" s="1"/>
  <c r="BV31"/>
  <c r="BW31" s="1"/>
  <c r="BT31"/>
  <c r="BU31" s="1"/>
  <c r="BR31"/>
  <c r="BS31" s="1"/>
  <c r="BQ31"/>
  <c r="CB30"/>
  <c r="CC30" s="1"/>
  <c r="BZ30"/>
  <c r="CA30" s="1"/>
  <c r="BX30"/>
  <c r="BY30" s="1"/>
  <c r="BV30"/>
  <c r="BW30" s="1"/>
  <c r="BT30"/>
  <c r="BU30" s="1"/>
  <c r="BR30"/>
  <c r="BS30" s="1"/>
  <c r="BQ30"/>
  <c r="CB29"/>
  <c r="CC29" s="1"/>
  <c r="BZ29"/>
  <c r="CA29" s="1"/>
  <c r="BX29"/>
  <c r="BY29" s="1"/>
  <c r="BV29"/>
  <c r="BW29" s="1"/>
  <c r="BT29"/>
  <c r="BU29" s="1"/>
  <c r="BR29"/>
  <c r="BS29" s="1"/>
  <c r="BQ29"/>
  <c r="CB28"/>
  <c r="CC28" s="1"/>
  <c r="BZ28"/>
  <c r="CA28" s="1"/>
  <c r="BX28"/>
  <c r="BY28" s="1"/>
  <c r="BV28"/>
  <c r="BW28" s="1"/>
  <c r="BT28"/>
  <c r="BU28" s="1"/>
  <c r="BR28"/>
  <c r="BS28" s="1"/>
  <c r="BQ28"/>
  <c r="CB27"/>
  <c r="CC27" s="1"/>
  <c r="BZ27"/>
  <c r="CA27" s="1"/>
  <c r="BX27"/>
  <c r="BY27" s="1"/>
  <c r="BV27"/>
  <c r="BW27" s="1"/>
  <c r="BT27"/>
  <c r="BU27" s="1"/>
  <c r="BR27"/>
  <c r="BS27" s="1"/>
  <c r="BQ27"/>
  <c r="CB26"/>
  <c r="CC26" s="1"/>
  <c r="BZ26"/>
  <c r="CA26" s="1"/>
  <c r="BX26"/>
  <c r="BY26" s="1"/>
  <c r="BV26"/>
  <c r="BW26" s="1"/>
  <c r="BT26"/>
  <c r="BU26" s="1"/>
  <c r="BR26"/>
  <c r="BS26" s="1"/>
  <c r="BQ26"/>
  <c r="CB25"/>
  <c r="CC25" s="1"/>
  <c r="BZ25"/>
  <c r="CA25" s="1"/>
  <c r="BX25"/>
  <c r="BY25" s="1"/>
  <c r="BV25"/>
  <c r="BW25" s="1"/>
  <c r="BT25"/>
  <c r="BU25" s="1"/>
  <c r="BR25"/>
  <c r="BS25" s="1"/>
  <c r="BQ25"/>
  <c r="CB24"/>
  <c r="CC24" s="1"/>
  <c r="BZ24"/>
  <c r="CA24" s="1"/>
  <c r="BX24"/>
  <c r="BY24" s="1"/>
  <c r="BV24"/>
  <c r="BW24" s="1"/>
  <c r="BT24"/>
  <c r="BU24" s="1"/>
  <c r="BR24"/>
  <c r="BS24" s="1"/>
  <c r="BQ24"/>
  <c r="CB23"/>
  <c r="CC23" s="1"/>
  <c r="BZ23"/>
  <c r="CA23" s="1"/>
  <c r="BX23"/>
  <c r="BY23" s="1"/>
  <c r="BV23"/>
  <c r="BW23" s="1"/>
  <c r="BT23"/>
  <c r="BU23" s="1"/>
  <c r="BR23"/>
  <c r="BS23" s="1"/>
  <c r="BQ23"/>
  <c r="CB22"/>
  <c r="CC22" s="1"/>
  <c r="BZ22"/>
  <c r="CA22" s="1"/>
  <c r="BX22"/>
  <c r="BY22" s="1"/>
  <c r="BV22"/>
  <c r="BW22" s="1"/>
  <c r="BT22"/>
  <c r="BU22" s="1"/>
  <c r="BR22"/>
  <c r="BS22" s="1"/>
  <c r="BQ22"/>
  <c r="CB21"/>
  <c r="CC21" s="1"/>
  <c r="BZ21"/>
  <c r="CA21" s="1"/>
  <c r="BX21"/>
  <c r="BY21" s="1"/>
  <c r="BV21"/>
  <c r="BW21" s="1"/>
  <c r="BT21"/>
  <c r="BU21" s="1"/>
  <c r="BR21"/>
  <c r="BS21" s="1"/>
  <c r="BQ21"/>
  <c r="CB20"/>
  <c r="CC20" s="1"/>
  <c r="BZ20"/>
  <c r="CA20" s="1"/>
  <c r="BX20"/>
  <c r="BY20" s="1"/>
  <c r="BV20"/>
  <c r="BW20" s="1"/>
  <c r="BT20"/>
  <c r="BU20" s="1"/>
  <c r="BR20"/>
  <c r="BS20" s="1"/>
  <c r="BQ20"/>
  <c r="CB19"/>
  <c r="CC19" s="1"/>
  <c r="BZ19"/>
  <c r="CA19" s="1"/>
  <c r="BX19"/>
  <c r="BY19" s="1"/>
  <c r="BV19"/>
  <c r="BW19" s="1"/>
  <c r="BT19"/>
  <c r="BU19" s="1"/>
  <c r="BR19"/>
  <c r="BS19" s="1"/>
  <c r="BQ19"/>
  <c r="CB18"/>
  <c r="CC18" s="1"/>
  <c r="BZ18"/>
  <c r="CA18" s="1"/>
  <c r="BX18"/>
  <c r="BY18" s="1"/>
  <c r="BV18"/>
  <c r="BW18" s="1"/>
  <c r="BT18"/>
  <c r="BU18" s="1"/>
  <c r="BR18"/>
  <c r="BS18" s="1"/>
  <c r="BQ18"/>
  <c r="CB17"/>
  <c r="CC17" s="1"/>
  <c r="BZ17"/>
  <c r="CA17" s="1"/>
  <c r="BX17"/>
  <c r="BY17" s="1"/>
  <c r="BV17"/>
  <c r="BW17" s="1"/>
  <c r="BT17"/>
  <c r="BU17" s="1"/>
  <c r="BR17"/>
  <c r="BS17" s="1"/>
  <c r="BQ17"/>
  <c r="CB16"/>
  <c r="CC16" s="1"/>
  <c r="BZ16"/>
  <c r="CA16" s="1"/>
  <c r="BX16"/>
  <c r="BY16" s="1"/>
  <c r="BV16"/>
  <c r="BW16" s="1"/>
  <c r="BT16"/>
  <c r="BU16" s="1"/>
  <c r="BR16"/>
  <c r="BS16" s="1"/>
  <c r="BQ16"/>
  <c r="CB15"/>
  <c r="CC15" s="1"/>
  <c r="BZ15"/>
  <c r="CA15" s="1"/>
  <c r="BX15"/>
  <c r="BY15" s="1"/>
  <c r="BV15"/>
  <c r="BW15" s="1"/>
  <c r="BT15"/>
  <c r="BU15" s="1"/>
  <c r="BR15"/>
  <c r="BS15" s="1"/>
  <c r="BQ15"/>
  <c r="CB14"/>
  <c r="CC14" s="1"/>
  <c r="BZ14"/>
  <c r="CA14" s="1"/>
  <c r="BX14"/>
  <c r="BY14" s="1"/>
  <c r="BV14"/>
  <c r="BW14" s="1"/>
  <c r="BT14"/>
  <c r="BU14" s="1"/>
  <c r="BR14"/>
  <c r="BS14" s="1"/>
  <c r="BQ14"/>
  <c r="CB13"/>
  <c r="CC13" s="1"/>
  <c r="BZ13"/>
  <c r="CA13" s="1"/>
  <c r="BX13"/>
  <c r="BY13" s="1"/>
  <c r="BV13"/>
  <c r="BW13" s="1"/>
  <c r="BT13"/>
  <c r="BU13" s="1"/>
  <c r="BR13"/>
  <c r="BS13" s="1"/>
  <c r="BQ13"/>
  <c r="CB12"/>
  <c r="CC12" s="1"/>
  <c r="BZ12"/>
  <c r="CA12" s="1"/>
  <c r="BX12"/>
  <c r="BY12" s="1"/>
  <c r="BV12"/>
  <c r="BW12" s="1"/>
  <c r="BT12"/>
  <c r="BU12" s="1"/>
  <c r="BR12"/>
  <c r="BS12" s="1"/>
  <c r="BQ12"/>
  <c r="CB11"/>
  <c r="CC11" s="1"/>
  <c r="BZ11"/>
  <c r="CA11" s="1"/>
  <c r="BX11"/>
  <c r="BY11" s="1"/>
  <c r="BV11"/>
  <c r="BW11" s="1"/>
  <c r="BT11"/>
  <c r="BU11" s="1"/>
  <c r="BR11"/>
  <c r="BS11" s="1"/>
  <c r="BQ11"/>
  <c r="CB10"/>
  <c r="CC10" s="1"/>
  <c r="BZ10"/>
  <c r="CA10" s="1"/>
  <c r="BX10"/>
  <c r="BY10" s="1"/>
  <c r="BV10"/>
  <c r="BW10" s="1"/>
  <c r="BT10"/>
  <c r="BU10" s="1"/>
  <c r="BR10"/>
  <c r="BS10" s="1"/>
  <c r="BQ10"/>
  <c r="CB9"/>
  <c r="CC9" s="1"/>
  <c r="BZ9"/>
  <c r="CA9" s="1"/>
  <c r="BX9"/>
  <c r="BY9" s="1"/>
  <c r="BV9"/>
  <c r="BW9" s="1"/>
  <c r="BT9"/>
  <c r="BU9" s="1"/>
  <c r="BR9"/>
  <c r="BS9" s="1"/>
  <c r="BQ9"/>
  <c r="CB8"/>
  <c r="CC8" s="1"/>
  <c r="BZ8"/>
  <c r="CA8" s="1"/>
  <c r="BX8"/>
  <c r="BY8" s="1"/>
  <c r="BV8"/>
  <c r="BW8" s="1"/>
  <c r="BT8"/>
  <c r="BU8" s="1"/>
  <c r="BR8"/>
  <c r="BS8" s="1"/>
  <c r="BQ8"/>
  <c r="CB7"/>
  <c r="CC7" s="1"/>
  <c r="BZ7"/>
  <c r="CA7" s="1"/>
  <c r="BX7"/>
  <c r="BY7" s="1"/>
  <c r="BV7"/>
  <c r="BW7" s="1"/>
  <c r="BT7"/>
  <c r="BU7" s="1"/>
  <c r="BR7"/>
  <c r="BS7" s="1"/>
  <c r="BQ7"/>
  <c r="CG6"/>
  <c r="CB5"/>
  <c r="BZ5"/>
  <c r="BX5"/>
  <c r="BV5"/>
  <c r="BT5"/>
  <c r="BR5"/>
  <c r="AS5"/>
  <c r="AR5"/>
  <c r="AQ5"/>
  <c r="AP5"/>
  <c r="AN5"/>
  <c r="AM5"/>
  <c r="AL5"/>
  <c r="AK5"/>
  <c r="AJ5"/>
  <c r="AF5"/>
  <c r="AE5"/>
  <c r="AD5"/>
  <c r="AC5"/>
  <c r="Y5"/>
  <c r="X5"/>
  <c r="W5"/>
  <c r="V5"/>
  <c r="R5"/>
  <c r="Q5"/>
  <c r="P5"/>
  <c r="O5"/>
  <c r="AL4"/>
  <c r="AJ4"/>
  <c r="AE4"/>
  <c r="AC4"/>
  <c r="X4"/>
  <c r="V4"/>
  <c r="Q4"/>
  <c r="O4"/>
  <c r="CG3"/>
  <c r="CG5"/>
  <c r="CG4"/>
  <c r="CG2"/>
  <c r="CG1"/>
  <c r="AY4" i="10"/>
  <c r="AX4"/>
  <c r="AX3"/>
  <c r="AR5"/>
  <c r="AS5"/>
  <c r="AQ5"/>
  <c r="AP5"/>
  <c r="AO5"/>
  <c r="AL4"/>
  <c r="AJ4"/>
  <c r="AM5"/>
  <c r="G64" i="26" l="1"/>
  <c r="M62"/>
  <c r="P60"/>
  <c r="M64"/>
  <c r="E63"/>
  <c r="E65"/>
  <c r="M63"/>
  <c r="B66"/>
  <c r="E64"/>
  <c r="E62"/>
  <c r="I17" i="27"/>
  <c r="K13"/>
  <c r="L14" i="26"/>
  <c r="K17"/>
  <c r="K14" i="27"/>
  <c r="M14" s="1"/>
  <c r="K16"/>
  <c r="L13"/>
  <c r="C17"/>
  <c r="K19"/>
  <c r="E17"/>
  <c r="L15" i="26"/>
  <c r="DM71" i="17"/>
  <c r="DM95"/>
  <c r="DM123"/>
  <c r="DM50"/>
  <c r="DM119"/>
  <c r="DM65"/>
  <c r="DM109"/>
  <c r="DM113"/>
  <c r="DM184"/>
  <c r="DM149"/>
  <c r="DM175"/>
  <c r="DM148"/>
  <c r="DM142"/>
  <c r="DM182"/>
  <c r="DM193"/>
  <c r="DM69"/>
  <c r="DM60"/>
  <c r="DM107"/>
  <c r="DM111"/>
  <c r="DM66"/>
  <c r="DM82"/>
  <c r="DM125"/>
  <c r="DM159"/>
  <c r="DM207"/>
  <c r="DM192"/>
  <c r="DM202"/>
  <c r="DM53"/>
  <c r="DM67"/>
  <c r="DM87"/>
  <c r="DM80"/>
  <c r="DM108"/>
  <c r="DM124"/>
  <c r="DM146"/>
  <c r="DM188"/>
  <c r="DM197"/>
  <c r="DM57"/>
  <c r="DM56"/>
  <c r="DM115"/>
  <c r="DM94"/>
  <c r="DM134"/>
  <c r="DM163"/>
  <c r="DM177"/>
  <c r="DM200"/>
  <c r="E18" i="26"/>
  <c r="G17" i="27"/>
  <c r="DM151" i="17"/>
  <c r="DM77"/>
  <c r="DM48"/>
  <c r="DM46"/>
  <c r="DM62"/>
  <c r="DM55"/>
  <c r="DM90"/>
  <c r="DM102"/>
  <c r="DM153"/>
  <c r="DM138"/>
  <c r="DM171"/>
  <c r="DM144"/>
  <c r="DM160"/>
  <c r="DM166"/>
  <c r="DM196"/>
  <c r="DM61"/>
  <c r="DM40"/>
  <c r="DM51"/>
  <c r="DM97"/>
  <c r="DM78"/>
  <c r="DM161"/>
  <c r="DM137"/>
  <c r="DM131"/>
  <c r="DM199"/>
  <c r="DM186"/>
  <c r="DM63"/>
  <c r="DM52"/>
  <c r="DM47"/>
  <c r="DM98"/>
  <c r="DM72"/>
  <c r="DM104"/>
  <c r="DM120"/>
  <c r="DM130"/>
  <c r="DM195"/>
  <c r="DM198"/>
  <c r="DM45"/>
  <c r="DM59"/>
  <c r="DM143"/>
  <c r="DM100"/>
  <c r="DM155"/>
  <c r="DM173"/>
  <c r="DM191"/>
  <c r="L16" i="27"/>
  <c r="M16" s="1"/>
  <c r="DM101" i="17"/>
  <c r="DM49"/>
  <c r="DM42"/>
  <c r="DM58"/>
  <c r="DM39"/>
  <c r="DM81"/>
  <c r="DM84"/>
  <c r="DM145"/>
  <c r="DM118"/>
  <c r="DM167"/>
  <c r="DM183"/>
  <c r="DM156"/>
  <c r="DM158"/>
  <c r="DM203"/>
  <c r="DM93"/>
  <c r="DM74"/>
  <c r="DM128"/>
  <c r="DM133"/>
  <c r="DM141"/>
  <c r="DM178"/>
  <c r="DM205"/>
  <c r="DM206"/>
  <c r="DM83"/>
  <c r="DM64"/>
  <c r="DM121"/>
  <c r="DM116"/>
  <c r="DM114"/>
  <c r="DM174"/>
  <c r="DM201"/>
  <c r="DM79"/>
  <c r="DM43"/>
  <c r="DM165"/>
  <c r="DM92"/>
  <c r="DM135"/>
  <c r="DM169"/>
  <c r="DM185"/>
  <c r="DM180"/>
  <c r="DM38"/>
  <c r="DM54"/>
  <c r="DM73"/>
  <c r="DM76"/>
  <c r="DM132"/>
  <c r="DM110"/>
  <c r="DM139"/>
  <c r="DM179"/>
  <c r="DM152"/>
  <c r="DM150"/>
  <c r="DM187"/>
  <c r="DM157"/>
  <c r="DM41"/>
  <c r="DM103"/>
  <c r="DM89"/>
  <c r="DM70"/>
  <c r="DM86"/>
  <c r="DM129"/>
  <c r="DM126"/>
  <c r="DM168"/>
  <c r="DM189"/>
  <c r="DM194"/>
  <c r="DM99"/>
  <c r="DM75"/>
  <c r="DM91"/>
  <c r="DM105"/>
  <c r="DM112"/>
  <c r="DM106"/>
  <c r="DM162"/>
  <c r="DM204"/>
  <c r="DM190"/>
  <c r="DM44"/>
  <c r="DM85"/>
  <c r="DM147"/>
  <c r="DM117"/>
  <c r="DM127"/>
  <c r="DM176"/>
  <c r="DM181"/>
  <c r="S19" i="27"/>
  <c r="U16"/>
  <c r="S14"/>
  <c r="Y13"/>
  <c r="W19"/>
  <c r="W16"/>
  <c r="U14"/>
  <c r="S13"/>
  <c r="S16"/>
  <c r="AA16" s="1"/>
  <c r="Y16"/>
  <c r="W14"/>
  <c r="U13"/>
  <c r="AB13" s="1"/>
  <c r="Y14"/>
  <c r="W13"/>
  <c r="S17"/>
  <c r="K66" i="26"/>
  <c r="E41"/>
  <c r="N39"/>
  <c r="E38"/>
  <c r="E40"/>
  <c r="N76"/>
  <c r="E42"/>
  <c r="A35"/>
  <c r="A36" s="1"/>
  <c r="A37" s="1"/>
  <c r="A38" s="1"/>
  <c r="A39" s="1"/>
  <c r="A40" s="1"/>
  <c r="A41" s="1"/>
  <c r="A42" s="1"/>
  <c r="A43" s="1"/>
  <c r="A44" s="1"/>
  <c r="A45" s="1"/>
  <c r="A46" s="1"/>
  <c r="A47" s="1"/>
  <c r="A48" s="1"/>
  <c r="A49" s="1"/>
  <c r="A50" s="1"/>
  <c r="A51" s="1"/>
  <c r="A52" s="1"/>
  <c r="A53" s="1"/>
  <c r="A54" s="1"/>
  <c r="A55" s="1"/>
  <c r="E37"/>
  <c r="N40"/>
  <c r="L17"/>
  <c r="K15"/>
  <c r="M15" s="1"/>
  <c r="K14"/>
  <c r="C54"/>
  <c r="E51"/>
  <c r="C49"/>
  <c r="I48"/>
  <c r="G54"/>
  <c r="G51"/>
  <c r="E49"/>
  <c r="C48"/>
  <c r="I51"/>
  <c r="G49"/>
  <c r="E48"/>
  <c r="L48" s="1"/>
  <c r="C51"/>
  <c r="K51" s="1"/>
  <c r="I49"/>
  <c r="G48"/>
  <c r="E92"/>
  <c r="O92"/>
  <c r="I92"/>
  <c r="E23" i="27"/>
  <c r="U23"/>
  <c r="S23"/>
  <c r="AC26"/>
  <c r="U6"/>
  <c r="S5"/>
  <c r="R30" s="1"/>
  <c r="AD7"/>
  <c r="R23"/>
  <c r="AC23"/>
  <c r="AE23"/>
  <c r="U7"/>
  <c r="AD5"/>
  <c r="AA30"/>
  <c r="U3"/>
  <c r="U26"/>
  <c r="Y23"/>
  <c r="AA23"/>
  <c r="U8"/>
  <c r="V30"/>
  <c r="N40"/>
  <c r="X5"/>
  <c r="W23"/>
  <c r="U29"/>
  <c r="U4"/>
  <c r="AD6"/>
  <c r="DP124" i="17"/>
  <c r="O58" i="26"/>
  <c r="G58"/>
  <c r="I58"/>
  <c r="B58"/>
  <c r="K58"/>
  <c r="C58"/>
  <c r="M58"/>
  <c r="E58"/>
  <c r="DP51" i="17"/>
  <c r="DP44"/>
  <c r="DP65"/>
  <c r="DP63"/>
  <c r="DP115"/>
  <c r="DP67"/>
  <c r="DP60"/>
  <c r="DP132"/>
  <c r="BT7"/>
  <c r="BU7" s="1"/>
  <c r="BY7" s="1"/>
  <c r="DP47"/>
  <c r="DP56"/>
  <c r="DP52"/>
  <c r="DP48"/>
  <c r="AG9" i="26"/>
  <c r="AI7"/>
  <c r="AI9"/>
  <c r="AH6"/>
  <c r="AH7" s="1"/>
  <c r="DP41" i="17"/>
  <c r="DP57"/>
  <c r="DP104"/>
  <c r="DP185"/>
  <c r="DP77"/>
  <c r="DP173"/>
  <c r="DP205"/>
  <c r="DP79"/>
  <c r="DP207"/>
  <c r="DP147"/>
  <c r="DP169"/>
  <c r="DP151"/>
  <c r="DP138"/>
  <c r="DP92"/>
  <c r="DP71"/>
  <c r="DP127"/>
  <c r="DP191"/>
  <c r="DP73"/>
  <c r="DP152"/>
  <c r="DP131"/>
  <c r="DP125"/>
  <c r="DP180"/>
  <c r="DP66"/>
  <c r="DP113"/>
  <c r="DP198"/>
  <c r="DP193"/>
  <c r="DP58"/>
  <c r="DP114"/>
  <c r="DP134"/>
  <c r="DP155"/>
  <c r="DP162"/>
  <c r="DP145"/>
  <c r="DP94"/>
  <c r="DP54"/>
  <c r="DP190"/>
  <c r="DP203"/>
  <c r="DP42"/>
  <c r="DP171"/>
  <c r="DP74"/>
  <c r="DP118"/>
  <c r="DP62"/>
  <c r="DP82"/>
  <c r="DP142"/>
  <c r="DP107"/>
  <c r="DP139"/>
  <c r="DP146"/>
  <c r="DP38"/>
  <c r="DP177"/>
  <c r="DP187"/>
  <c r="DP126"/>
  <c r="DP161"/>
  <c r="DP70"/>
  <c r="DP182"/>
  <c r="DP46"/>
  <c r="DP194"/>
  <c r="DP110"/>
  <c r="DP130"/>
  <c r="DP97"/>
  <c r="DP158"/>
  <c r="DP86"/>
  <c r="DP91"/>
  <c r="DP206"/>
  <c r="DP78"/>
  <c r="DP98"/>
  <c r="DP123"/>
  <c r="DP102"/>
  <c r="DP166"/>
  <c r="DP150"/>
  <c r="DP129"/>
  <c r="DP174"/>
  <c r="DP178"/>
  <c r="DP50"/>
  <c r="K100" i="26"/>
  <c r="N75"/>
  <c r="AH73" s="1"/>
  <c r="N110"/>
  <c r="AG40"/>
  <c r="AI40"/>
  <c r="AH40"/>
  <c r="AK8" i="17"/>
  <c r="CH160"/>
  <c r="CL160" s="1"/>
  <c r="CH128"/>
  <c r="CL128" s="1"/>
  <c r="CH144"/>
  <c r="CL144" s="1"/>
  <c r="CH112"/>
  <c r="CL112" s="1"/>
  <c r="B195" i="24"/>
  <c r="W195"/>
  <c r="B183"/>
  <c r="W183"/>
  <c r="B171"/>
  <c r="W171"/>
  <c r="B159"/>
  <c r="W159"/>
  <c r="B155"/>
  <c r="W155"/>
  <c r="B143"/>
  <c r="W143"/>
  <c r="B131"/>
  <c r="W131"/>
  <c r="B119"/>
  <c r="W119"/>
  <c r="B107"/>
  <c r="W107"/>
  <c r="B95"/>
  <c r="W95"/>
  <c r="B91"/>
  <c r="W91"/>
  <c r="B79"/>
  <c r="W79"/>
  <c r="B67"/>
  <c r="W67"/>
  <c r="B55"/>
  <c r="W55"/>
  <c r="B43"/>
  <c r="W43"/>
  <c r="B31"/>
  <c r="W31"/>
  <c r="B27"/>
  <c r="W27"/>
  <c r="B15"/>
  <c r="W15"/>
  <c r="H204"/>
  <c r="B204"/>
  <c r="W204"/>
  <c r="H200"/>
  <c r="B200"/>
  <c r="W200"/>
  <c r="CV203" i="17"/>
  <c r="CX203" s="1"/>
  <c r="H196" i="24"/>
  <c r="B196"/>
  <c r="W196"/>
  <c r="H192"/>
  <c r="B192"/>
  <c r="W192"/>
  <c r="CV195" i="17"/>
  <c r="CO195"/>
  <c r="H188" i="24"/>
  <c r="B188"/>
  <c r="W188"/>
  <c r="H184"/>
  <c r="B184"/>
  <c r="W184"/>
  <c r="CV187" i="17"/>
  <c r="CZ187" s="1"/>
  <c r="H180" i="24"/>
  <c r="B180"/>
  <c r="W180"/>
  <c r="H176"/>
  <c r="B176"/>
  <c r="W176"/>
  <c r="CO179" i="17"/>
  <c r="CS179" s="1"/>
  <c r="B172" i="24"/>
  <c r="W172"/>
  <c r="B168"/>
  <c r="W168"/>
  <c r="B164"/>
  <c r="W164"/>
  <c r="B160"/>
  <c r="W160"/>
  <c r="B156"/>
  <c r="W156"/>
  <c r="B152"/>
  <c r="W152"/>
  <c r="B148"/>
  <c r="W148"/>
  <c r="B144"/>
  <c r="W144"/>
  <c r="B140"/>
  <c r="W140"/>
  <c r="B136"/>
  <c r="W136"/>
  <c r="B132"/>
  <c r="W132"/>
  <c r="B128"/>
  <c r="W128"/>
  <c r="B124"/>
  <c r="W124"/>
  <c r="CO127" i="17"/>
  <c r="B120" i="24"/>
  <c r="W120"/>
  <c r="B116"/>
  <c r="W116"/>
  <c r="B112"/>
  <c r="W112"/>
  <c r="B108"/>
  <c r="W108"/>
  <c r="B104"/>
  <c r="W104"/>
  <c r="B100"/>
  <c r="W100"/>
  <c r="B96"/>
  <c r="W96"/>
  <c r="B92"/>
  <c r="W92"/>
  <c r="B88"/>
  <c r="W88"/>
  <c r="B84"/>
  <c r="W84"/>
  <c r="B80"/>
  <c r="W80"/>
  <c r="B76"/>
  <c r="W76"/>
  <c r="B72"/>
  <c r="W72"/>
  <c r="CV75" i="17"/>
  <c r="B68" i="24"/>
  <c r="W68"/>
  <c r="B64"/>
  <c r="W64"/>
  <c r="CV67" i="17"/>
  <c r="B60" i="24"/>
  <c r="W60"/>
  <c r="B56"/>
  <c r="W56"/>
  <c r="B52"/>
  <c r="W52"/>
  <c r="B48"/>
  <c r="W48"/>
  <c r="B44"/>
  <c r="W44"/>
  <c r="B40"/>
  <c r="W40"/>
  <c r="CV43" i="17"/>
  <c r="CZ43" s="1"/>
  <c r="B36" i="24"/>
  <c r="W36"/>
  <c r="B32"/>
  <c r="W32"/>
  <c r="B28"/>
  <c r="W28"/>
  <c r="B24"/>
  <c r="W24"/>
  <c r="B20"/>
  <c r="W20"/>
  <c r="B16"/>
  <c r="W16"/>
  <c r="B12"/>
  <c r="W12"/>
  <c r="B8"/>
  <c r="W8"/>
  <c r="CV207" i="17"/>
  <c r="CY207" s="1"/>
  <c r="CH8"/>
  <c r="CH199"/>
  <c r="CH197"/>
  <c r="CL197" s="1"/>
  <c r="CH183"/>
  <c r="CH181"/>
  <c r="CL181" s="1"/>
  <c r="CH167"/>
  <c r="CH151"/>
  <c r="CH149"/>
  <c r="CL149" s="1"/>
  <c r="CH135"/>
  <c r="CH133"/>
  <c r="CL133" s="1"/>
  <c r="CH129"/>
  <c r="CH117"/>
  <c r="CL117" s="1"/>
  <c r="CH113"/>
  <c r="CH97"/>
  <c r="CH85"/>
  <c r="CL85" s="1"/>
  <c r="CH69"/>
  <c r="CL69" s="1"/>
  <c r="CH55"/>
  <c r="CH53"/>
  <c r="CL53" s="1"/>
  <c r="CH49"/>
  <c r="CH48"/>
  <c r="CH39"/>
  <c r="CO187"/>
  <c r="CV127"/>
  <c r="B203" i="24"/>
  <c r="W203"/>
  <c r="B191"/>
  <c r="W191"/>
  <c r="B175"/>
  <c r="W175"/>
  <c r="B163"/>
  <c r="W163"/>
  <c r="B147"/>
  <c r="W147"/>
  <c r="B135"/>
  <c r="W135"/>
  <c r="CO138" i="17"/>
  <c r="B123" i="24"/>
  <c r="W123"/>
  <c r="B115"/>
  <c r="W115"/>
  <c r="B99"/>
  <c r="W99"/>
  <c r="B87"/>
  <c r="W87"/>
  <c r="B75"/>
  <c r="W75"/>
  <c r="B59"/>
  <c r="W59"/>
  <c r="CO62" i="17"/>
  <c r="B47" i="24"/>
  <c r="W47"/>
  <c r="B39"/>
  <c r="W39"/>
  <c r="CV42" i="17"/>
  <c r="B23" i="24"/>
  <c r="W23"/>
  <c r="B11"/>
  <c r="W11"/>
  <c r="CH103" i="17"/>
  <c r="CH87"/>
  <c r="CH71"/>
  <c r="CH19"/>
  <c r="B5" i="24"/>
  <c r="CV8" i="17"/>
  <c r="B201" i="24"/>
  <c r="W201"/>
  <c r="B197"/>
  <c r="W197"/>
  <c r="B193"/>
  <c r="W193"/>
  <c r="B189"/>
  <c r="W189"/>
  <c r="B185"/>
  <c r="W185"/>
  <c r="B181"/>
  <c r="W181"/>
  <c r="CV184" i="17"/>
  <c r="B177" i="24"/>
  <c r="W177"/>
  <c r="CO180" i="17"/>
  <c r="B173" i="24"/>
  <c r="W173"/>
  <c r="B169"/>
  <c r="W169"/>
  <c r="B165"/>
  <c r="W165"/>
  <c r="CV168" i="17"/>
  <c r="B161" i="24"/>
  <c r="W161"/>
  <c r="CO164" i="17"/>
  <c r="B157" i="24"/>
  <c r="W157"/>
  <c r="B153"/>
  <c r="W153"/>
  <c r="B149"/>
  <c r="W149"/>
  <c r="B145"/>
  <c r="W145"/>
  <c r="B141"/>
  <c r="W141"/>
  <c r="B137"/>
  <c r="W137"/>
  <c r="B133"/>
  <c r="W133"/>
  <c r="B129"/>
  <c r="W129"/>
  <c r="B125"/>
  <c r="W125"/>
  <c r="B121"/>
  <c r="W121"/>
  <c r="B117"/>
  <c r="W117"/>
  <c r="CV120" i="17"/>
  <c r="B113" i="24"/>
  <c r="W113"/>
  <c r="CO116" i="17"/>
  <c r="CQ116" s="1"/>
  <c r="B109" i="24"/>
  <c r="W109"/>
  <c r="B105"/>
  <c r="W105"/>
  <c r="B101"/>
  <c r="W101"/>
  <c r="CV104" i="17"/>
  <c r="B97" i="24"/>
  <c r="W97"/>
  <c r="CO100" i="17"/>
  <c r="B93" i="24"/>
  <c r="W93"/>
  <c r="B89"/>
  <c r="W89"/>
  <c r="B85"/>
  <c r="W85"/>
  <c r="B81"/>
  <c r="W81"/>
  <c r="B77"/>
  <c r="W77"/>
  <c r="B73"/>
  <c r="W73"/>
  <c r="CO76" i="17"/>
  <c r="CQ76" s="1"/>
  <c r="B69" i="24"/>
  <c r="W69"/>
  <c r="B65"/>
  <c r="W65"/>
  <c r="B61"/>
  <c r="W61"/>
  <c r="CV64" i="17"/>
  <c r="B57" i="24"/>
  <c r="W57"/>
  <c r="B53"/>
  <c r="W53"/>
  <c r="B49"/>
  <c r="W49"/>
  <c r="B45"/>
  <c r="W45"/>
  <c r="CO48" i="17"/>
  <c r="CQ48" s="1"/>
  <c r="CV48"/>
  <c r="B41" i="24"/>
  <c r="W41"/>
  <c r="CO44" i="17"/>
  <c r="CQ44" s="1"/>
  <c r="B37" i="24"/>
  <c r="W37"/>
  <c r="B33"/>
  <c r="W33"/>
  <c r="B29"/>
  <c r="W29"/>
  <c r="B25"/>
  <c r="W25"/>
  <c r="B21"/>
  <c r="W21"/>
  <c r="CV24" i="17"/>
  <c r="B17" i="24"/>
  <c r="W17"/>
  <c r="B13"/>
  <c r="W13"/>
  <c r="B9"/>
  <c r="W9"/>
  <c r="CH193" i="17"/>
  <c r="CL193" s="1"/>
  <c r="CH145"/>
  <c r="CL145" s="1"/>
  <c r="CH24"/>
  <c r="CJ24" s="1"/>
  <c r="CV79"/>
  <c r="CY79" s="1"/>
  <c r="CV68"/>
  <c r="CH196"/>
  <c r="CH194"/>
  <c r="CH180"/>
  <c r="CH178"/>
  <c r="CH148"/>
  <c r="CH132"/>
  <c r="CK128"/>
  <c r="CK112"/>
  <c r="CH84"/>
  <c r="CH52"/>
  <c r="CH50"/>
  <c r="CH28"/>
  <c r="CH26"/>
  <c r="CH192"/>
  <c r="CL192" s="1"/>
  <c r="CH176"/>
  <c r="CL176" s="1"/>
  <c r="CH96"/>
  <c r="CL96" s="1"/>
  <c r="CH80"/>
  <c r="CL80" s="1"/>
  <c r="CH32"/>
  <c r="CK32" s="1"/>
  <c r="CL32" s="1"/>
  <c r="CO171"/>
  <c r="CQ171" s="1"/>
  <c r="CO118"/>
  <c r="CO67"/>
  <c r="CQ67" s="1"/>
  <c r="CV175"/>
  <c r="CX175" s="1"/>
  <c r="CV60"/>
  <c r="CV44"/>
  <c r="B199" i="24"/>
  <c r="W199"/>
  <c r="B187"/>
  <c r="W187"/>
  <c r="CO190" i="17"/>
  <c r="B179" i="24"/>
  <c r="W179"/>
  <c r="B167"/>
  <c r="W167"/>
  <c r="B151"/>
  <c r="W151"/>
  <c r="B139"/>
  <c r="W139"/>
  <c r="B127"/>
  <c r="W127"/>
  <c r="CV130" i="17"/>
  <c r="B111" i="24"/>
  <c r="W111"/>
  <c r="CV114" i="17"/>
  <c r="B103" i="24"/>
  <c r="W103"/>
  <c r="B83"/>
  <c r="W83"/>
  <c r="B71"/>
  <c r="W71"/>
  <c r="CO74" i="17"/>
  <c r="B63" i="24"/>
  <c r="W63"/>
  <c r="B51"/>
  <c r="W51"/>
  <c r="B35"/>
  <c r="W35"/>
  <c r="CV38" i="17"/>
  <c r="B19" i="24"/>
  <c r="W19"/>
  <c r="B7"/>
  <c r="W7"/>
  <c r="CH119" i="17"/>
  <c r="B202" i="24"/>
  <c r="W202"/>
  <c r="B198"/>
  <c r="W198"/>
  <c r="B194"/>
  <c r="W194"/>
  <c r="CO197" i="17"/>
  <c r="B190" i="24"/>
  <c r="W190"/>
  <c r="CV193" i="17"/>
  <c r="CZ193" s="1"/>
  <c r="B186" i="24"/>
  <c r="W186"/>
  <c r="CV189" i="17"/>
  <c r="B182" i="24"/>
  <c r="W182"/>
  <c r="CO185" i="17"/>
  <c r="CQ185" s="1"/>
  <c r="B178" i="24"/>
  <c r="W178"/>
  <c r="B174"/>
  <c r="W174"/>
  <c r="CV177" i="17"/>
  <c r="B170" i="24"/>
  <c r="W170"/>
  <c r="CV173" i="17"/>
  <c r="B166" i="24"/>
  <c r="W166"/>
  <c r="CO169" i="17"/>
  <c r="CQ169" s="1"/>
  <c r="CV169"/>
  <c r="B162" i="24"/>
  <c r="W162"/>
  <c r="CO165" i="17"/>
  <c r="B158" i="24"/>
  <c r="W158"/>
  <c r="CV161" i="17"/>
  <c r="CX161" s="1"/>
  <c r="B154" i="24"/>
  <c r="W154"/>
  <c r="CV157" i="17"/>
  <c r="B150" i="24"/>
  <c r="W150"/>
  <c r="CO153" i="17"/>
  <c r="B146" i="24"/>
  <c r="W146"/>
  <c r="CV149" i="17"/>
  <c r="CX149" s="1"/>
  <c r="B142" i="24"/>
  <c r="W142"/>
  <c r="CV145" i="17"/>
  <c r="CY145" s="1"/>
  <c r="B138" i="24"/>
  <c r="W138"/>
  <c r="B134"/>
  <c r="W134"/>
  <c r="CV137" i="17"/>
  <c r="B130" i="24"/>
  <c r="W130"/>
  <c r="CV133" i="17"/>
  <c r="CZ133" s="1"/>
  <c r="CO133"/>
  <c r="B126" i="24"/>
  <c r="W126"/>
  <c r="CV129" i="17"/>
  <c r="CZ129" s="1"/>
  <c r="B122" i="24"/>
  <c r="W122"/>
  <c r="CV125" i="17"/>
  <c r="B118" i="24"/>
  <c r="W118"/>
  <c r="CO121" i="17"/>
  <c r="CR121" s="1"/>
  <c r="B114" i="24"/>
  <c r="W114"/>
  <c r="CV117" i="17"/>
  <c r="CX117" s="1"/>
  <c r="B110" i="24"/>
  <c r="W110"/>
  <c r="CV113" i="17"/>
  <c r="CY113" s="1"/>
  <c r="B106" i="24"/>
  <c r="W106"/>
  <c r="CV109" i="17"/>
  <c r="B102" i="24"/>
  <c r="W102"/>
  <c r="CV105" i="17"/>
  <c r="B98" i="24"/>
  <c r="W98"/>
  <c r="CV101" i="17"/>
  <c r="CZ101" s="1"/>
  <c r="CO101"/>
  <c r="B94" i="24"/>
  <c r="W94"/>
  <c r="CV97" i="17"/>
  <c r="CY97" s="1"/>
  <c r="B90" i="24"/>
  <c r="W90"/>
  <c r="CV93" i="17"/>
  <c r="CX93" s="1"/>
  <c r="B86" i="24"/>
  <c r="W86"/>
  <c r="CO89" i="17"/>
  <c r="B82" i="24"/>
  <c r="W82"/>
  <c r="CV85" i="17"/>
  <c r="CY85" s="1"/>
  <c r="B78" i="24"/>
  <c r="W78"/>
  <c r="CV81" i="17"/>
  <c r="CX81" s="1"/>
  <c r="B74" i="24"/>
  <c r="W74"/>
  <c r="B70"/>
  <c r="W70"/>
  <c r="B66"/>
  <c r="W66"/>
  <c r="B62"/>
  <c r="W62"/>
  <c r="CV65" i="17"/>
  <c r="CZ65" s="1"/>
  <c r="B58" i="24"/>
  <c r="W58"/>
  <c r="CV61" i="17"/>
  <c r="CY61" s="1"/>
  <c r="B54" i="24"/>
  <c r="W54"/>
  <c r="B50"/>
  <c r="W50"/>
  <c r="CO53" i="17"/>
  <c r="CR53" s="1"/>
  <c r="B46" i="24"/>
  <c r="W46"/>
  <c r="B42"/>
  <c r="W42"/>
  <c r="CO45" i="17"/>
  <c r="B38" i="24"/>
  <c r="W38"/>
  <c r="B34"/>
  <c r="W34"/>
  <c r="CO37" i="17"/>
  <c r="B30" i="24"/>
  <c r="W30"/>
  <c r="CV33" i="17"/>
  <c r="CY33" s="1"/>
  <c r="CZ33" s="1"/>
  <c r="B26" i="24"/>
  <c r="W26"/>
  <c r="CV29" i="17"/>
  <c r="CY29" s="1"/>
  <c r="CZ29" s="1"/>
  <c r="CO29"/>
  <c r="CQ29" s="1"/>
  <c r="B22" i="24"/>
  <c r="W22"/>
  <c r="CV25" i="17"/>
  <c r="CO25"/>
  <c r="B18" i="24"/>
  <c r="W18"/>
  <c r="CV21" i="17"/>
  <c r="B14" i="24"/>
  <c r="W14"/>
  <c r="B10"/>
  <c r="W10"/>
  <c r="CH13" i="17"/>
  <c r="CV13"/>
  <c r="CO13"/>
  <c r="B6" i="24"/>
  <c r="W6"/>
  <c r="CO9" i="17"/>
  <c r="J60" i="26" s="1"/>
  <c r="CH9" i="17"/>
  <c r="E60" i="26" s="1"/>
  <c r="CV9" i="17"/>
  <c r="AE25" i="27" s="1"/>
  <c r="CH177" i="17"/>
  <c r="CL177" s="1"/>
  <c r="CH161"/>
  <c r="CL161" s="1"/>
  <c r="CH81"/>
  <c r="CL81" s="1"/>
  <c r="CH65"/>
  <c r="CL65" s="1"/>
  <c r="CH29"/>
  <c r="CK29" s="1"/>
  <c r="CL29" s="1"/>
  <c r="CO203"/>
  <c r="CR203" s="1"/>
  <c r="CO31"/>
  <c r="CR31" s="1"/>
  <c r="CV201"/>
  <c r="CX201" s="1"/>
  <c r="CV73"/>
  <c r="CV52"/>
  <c r="CH205"/>
  <c r="CL205" s="1"/>
  <c r="CH204"/>
  <c r="CL204" s="1"/>
  <c r="CH201"/>
  <c r="CH189"/>
  <c r="CL189" s="1"/>
  <c r="CH188"/>
  <c r="CL188" s="1"/>
  <c r="CH185"/>
  <c r="CK181"/>
  <c r="CH173"/>
  <c r="CL173" s="1"/>
  <c r="CH172"/>
  <c r="CL172" s="1"/>
  <c r="CH157"/>
  <c r="CL157" s="1"/>
  <c r="CH156"/>
  <c r="CL156" s="1"/>
  <c r="CH141"/>
  <c r="CL141" s="1"/>
  <c r="CH137"/>
  <c r="CK133"/>
  <c r="CH125"/>
  <c r="CL125" s="1"/>
  <c r="CH124"/>
  <c r="CL124" s="1"/>
  <c r="CH121"/>
  <c r="CK117"/>
  <c r="CH109"/>
  <c r="CL109" s="1"/>
  <c r="CH93"/>
  <c r="CL93" s="1"/>
  <c r="CH86"/>
  <c r="CH77"/>
  <c r="CL77" s="1"/>
  <c r="CH73"/>
  <c r="CK69"/>
  <c r="CH61"/>
  <c r="CL61" s="1"/>
  <c r="CH60"/>
  <c r="CL60" s="1"/>
  <c r="CH57"/>
  <c r="CK53"/>
  <c r="CH45"/>
  <c r="CL45" s="1"/>
  <c r="CH44"/>
  <c r="CL44" s="1"/>
  <c r="CH41"/>
  <c r="CH37"/>
  <c r="CH33"/>
  <c r="CK33" s="1"/>
  <c r="CL33" s="1"/>
  <c r="CH25"/>
  <c r="CJ25" s="1"/>
  <c r="CH17"/>
  <c r="CO155"/>
  <c r="CS155" s="1"/>
  <c r="CO91"/>
  <c r="CS91" s="1"/>
  <c r="CO63"/>
  <c r="CS63" s="1"/>
  <c r="CO41"/>
  <c r="CQ41" s="1"/>
  <c r="CO36"/>
  <c r="CR36" s="1"/>
  <c r="CS36" s="1"/>
  <c r="CV205"/>
  <c r="CY205" s="1"/>
  <c r="CV153"/>
  <c r="CZ153" s="1"/>
  <c r="CV89"/>
  <c r="CX89" s="1"/>
  <c r="CV56"/>
  <c r="CV40"/>
  <c r="CX207"/>
  <c r="CY201"/>
  <c r="CZ175"/>
  <c r="CX79"/>
  <c r="CZ73"/>
  <c r="CY73"/>
  <c r="CX73"/>
  <c r="CZ203"/>
  <c r="CY187"/>
  <c r="CZ149"/>
  <c r="CY133"/>
  <c r="CZ117"/>
  <c r="CY101"/>
  <c r="CX85"/>
  <c r="CY193"/>
  <c r="CZ177"/>
  <c r="CY177"/>
  <c r="CX177"/>
  <c r="CY161"/>
  <c r="CZ145"/>
  <c r="CX145"/>
  <c r="CY129"/>
  <c r="CZ113"/>
  <c r="CX113"/>
  <c r="CX97"/>
  <c r="CY195"/>
  <c r="CX195"/>
  <c r="CZ195"/>
  <c r="CZ189"/>
  <c r="CY189"/>
  <c r="CX189"/>
  <c r="CZ173"/>
  <c r="CY173"/>
  <c r="CX173"/>
  <c r="CZ157"/>
  <c r="CY157"/>
  <c r="CX157"/>
  <c r="CZ125"/>
  <c r="CY125"/>
  <c r="CX125"/>
  <c r="CZ109"/>
  <c r="CY109"/>
  <c r="CX109"/>
  <c r="CY93"/>
  <c r="CV135"/>
  <c r="CV131"/>
  <c r="CV123"/>
  <c r="CV115"/>
  <c r="CV39"/>
  <c r="CV31"/>
  <c r="CX29"/>
  <c r="CV23"/>
  <c r="CV15"/>
  <c r="CV206"/>
  <c r="CV198"/>
  <c r="CV194"/>
  <c r="CV190"/>
  <c r="CV186"/>
  <c r="CV182"/>
  <c r="CV178"/>
  <c r="CV174"/>
  <c r="CV170"/>
  <c r="CV166"/>
  <c r="CV154"/>
  <c r="CV150"/>
  <c r="CV138"/>
  <c r="CV122"/>
  <c r="CV118"/>
  <c r="CV106"/>
  <c r="CV102"/>
  <c r="CV90"/>
  <c r="CV86"/>
  <c r="CV82"/>
  <c r="CV74"/>
  <c r="CV70"/>
  <c r="CX68"/>
  <c r="CV62"/>
  <c r="CX60"/>
  <c r="CX56"/>
  <c r="CV54"/>
  <c r="CX52"/>
  <c r="CV50"/>
  <c r="CX44"/>
  <c r="CX40"/>
  <c r="CV34"/>
  <c r="CV22"/>
  <c r="CV14"/>
  <c r="CV10"/>
  <c r="CR29"/>
  <c r="CS29" s="1"/>
  <c r="CS169"/>
  <c r="CS153"/>
  <c r="CR153"/>
  <c r="CQ153"/>
  <c r="CR127"/>
  <c r="CQ127"/>
  <c r="CS127"/>
  <c r="CS121"/>
  <c r="CS89"/>
  <c r="CR89"/>
  <c r="CQ89"/>
  <c r="CQ53"/>
  <c r="CR25"/>
  <c r="CS25" s="1"/>
  <c r="CQ25"/>
  <c r="CQ203"/>
  <c r="CS203"/>
  <c r="CR187"/>
  <c r="CQ187"/>
  <c r="CS187"/>
  <c r="CS171"/>
  <c r="CR91"/>
  <c r="CR63"/>
  <c r="CQ63"/>
  <c r="CQ31"/>
  <c r="CO191"/>
  <c r="CO79"/>
  <c r="CO75"/>
  <c r="CO71"/>
  <c r="CO59"/>
  <c r="CO55"/>
  <c r="CO47"/>
  <c r="CO19"/>
  <c r="CO11"/>
  <c r="CO202"/>
  <c r="CO198"/>
  <c r="CO194"/>
  <c r="CO170"/>
  <c r="CO166"/>
  <c r="CO162"/>
  <c r="CO158"/>
  <c r="CO154"/>
  <c r="CO150"/>
  <c r="CO146"/>
  <c r="CO142"/>
  <c r="CO130"/>
  <c r="CO126"/>
  <c r="CO122"/>
  <c r="CO114"/>
  <c r="CO110"/>
  <c r="CO98"/>
  <c r="CO94"/>
  <c r="CO82"/>
  <c r="CO78"/>
  <c r="CO70"/>
  <c r="CO66"/>
  <c r="CO58"/>
  <c r="CO46"/>
  <c r="CO42"/>
  <c r="CO38"/>
  <c r="CO30"/>
  <c r="CO26"/>
  <c r="CO14"/>
  <c r="CJ193"/>
  <c r="CJ181"/>
  <c r="CJ149"/>
  <c r="CJ145"/>
  <c r="CJ141"/>
  <c r="CJ133"/>
  <c r="CJ117"/>
  <c r="CJ109"/>
  <c r="CJ85"/>
  <c r="CJ69"/>
  <c r="CJ53"/>
  <c r="CJ45"/>
  <c r="CJ33"/>
  <c r="CJ29"/>
  <c r="CJ192"/>
  <c r="CJ188"/>
  <c r="CJ176"/>
  <c r="CJ156"/>
  <c r="CJ128"/>
  <c r="CJ124"/>
  <c r="CJ112"/>
  <c r="CJ96"/>
  <c r="CJ60"/>
  <c r="CJ44"/>
  <c r="CJ32"/>
  <c r="BX7"/>
  <c r="AJ7"/>
  <c r="BF7"/>
  <c r="AN7"/>
  <c r="CC173"/>
  <c r="CD173" s="1"/>
  <c r="U170" i="24" s="1"/>
  <c r="BX173" i="17"/>
  <c r="BY173" s="1"/>
  <c r="CE173" s="1"/>
  <c r="V170" i="24" s="1"/>
  <c r="BX169" i="17"/>
  <c r="BY169" s="1"/>
  <c r="CE169" s="1"/>
  <c r="V166" i="24" s="1"/>
  <c r="CC169" i="17"/>
  <c r="CD169" s="1"/>
  <c r="U166" i="24" s="1"/>
  <c r="BZ169" i="17"/>
  <c r="BX165"/>
  <c r="BY165" s="1"/>
  <c r="CE165" s="1"/>
  <c r="V162" i="24" s="1"/>
  <c r="CC165" i="17"/>
  <c r="CD165" s="1"/>
  <c r="U162" i="24" s="1"/>
  <c r="BZ161" i="17"/>
  <c r="CC161"/>
  <c r="CD161" s="1"/>
  <c r="U158" i="24" s="1"/>
  <c r="CC157" i="17"/>
  <c r="CD157" s="1"/>
  <c r="U154" i="24" s="1"/>
  <c r="BX157" i="17"/>
  <c r="BY157" s="1"/>
  <c r="CE157" s="1"/>
  <c r="V154" i="24" s="1"/>
  <c r="BX153" i="17"/>
  <c r="BY153" s="1"/>
  <c r="CE153" s="1"/>
  <c r="V150" i="24" s="1"/>
  <c r="CC153" i="17"/>
  <c r="CD153" s="1"/>
  <c r="U150" i="24" s="1"/>
  <c r="BZ153" i="17"/>
  <c r="BX149"/>
  <c r="BY149" s="1"/>
  <c r="CE149" s="1"/>
  <c r="V146" i="24" s="1"/>
  <c r="CC149" i="17"/>
  <c r="CD149" s="1"/>
  <c r="U146" i="24" s="1"/>
  <c r="CB145" i="17"/>
  <c r="CC141"/>
  <c r="CD141" s="1"/>
  <c r="U138" i="24" s="1"/>
  <c r="BZ141" i="17"/>
  <c r="BZ137"/>
  <c r="CC133"/>
  <c r="CD133" s="1"/>
  <c r="U130" i="24" s="1"/>
  <c r="CC129" i="17"/>
  <c r="CD129" s="1"/>
  <c r="U126" i="24" s="1"/>
  <c r="CC125" i="17"/>
  <c r="CD125" s="1"/>
  <c r="U122" i="24" s="1"/>
  <c r="BZ125" i="17"/>
  <c r="BZ121"/>
  <c r="BZ117"/>
  <c r="CC117"/>
  <c r="CD117" s="1"/>
  <c r="U114" i="24" s="1"/>
  <c r="CC113" i="17"/>
  <c r="CD113" s="1"/>
  <c r="U110" i="24" s="1"/>
  <c r="CC105" i="17"/>
  <c r="CD105" s="1"/>
  <c r="U102" i="24" s="1"/>
  <c r="CC101" i="17"/>
  <c r="CD101" s="1"/>
  <c r="U98" i="24" s="1"/>
  <c r="BT97" i="17"/>
  <c r="CC97"/>
  <c r="CD97" s="1"/>
  <c r="U94" i="24" s="1"/>
  <c r="CC93" i="17"/>
  <c r="CD93" s="1"/>
  <c r="U90" i="24" s="1"/>
  <c r="CC89" i="17"/>
  <c r="CD89" s="1"/>
  <c r="U86" i="24" s="1"/>
  <c r="BT89" i="17"/>
  <c r="BX85"/>
  <c r="BY85" s="1"/>
  <c r="CE85" s="1"/>
  <c r="V82" i="24" s="1"/>
  <c r="BT77" i="17"/>
  <c r="BZ73"/>
  <c r="BT69"/>
  <c r="BX61"/>
  <c r="BY61" s="1"/>
  <c r="CE61" s="1"/>
  <c r="V58" i="24" s="1"/>
  <c r="BT61" i="17"/>
  <c r="BT57"/>
  <c r="BZ37"/>
  <c r="CA37" s="1"/>
  <c r="BX33"/>
  <c r="BT29"/>
  <c r="BX25"/>
  <c r="CB21"/>
  <c r="BX17"/>
  <c r="BT13"/>
  <c r="BT8"/>
  <c r="CC176"/>
  <c r="CD176" s="1"/>
  <c r="U173" i="24" s="1"/>
  <c r="BT175" i="17"/>
  <c r="CC174"/>
  <c r="CD174" s="1"/>
  <c r="U171" i="24" s="1"/>
  <c r="BZ170" i="17"/>
  <c r="CC170"/>
  <c r="CD170" s="1"/>
  <c r="U167" i="24" s="1"/>
  <c r="CC166" i="17"/>
  <c r="CD166" s="1"/>
  <c r="U163" i="24" s="1"/>
  <c r="CB166" i="17"/>
  <c r="CC162"/>
  <c r="CD162" s="1"/>
  <c r="U159" i="24" s="1"/>
  <c r="BZ162" i="17"/>
  <c r="CC158"/>
  <c r="CD158" s="1"/>
  <c r="U155" i="24" s="1"/>
  <c r="BZ154" i="17"/>
  <c r="CC154"/>
  <c r="CD154" s="1"/>
  <c r="U151" i="24" s="1"/>
  <c r="CC150" i="17"/>
  <c r="CD150" s="1"/>
  <c r="U147" i="24" s="1"/>
  <c r="CB150" i="17"/>
  <c r="CC146"/>
  <c r="CD146" s="1"/>
  <c r="U143" i="24" s="1"/>
  <c r="CB142" i="17"/>
  <c r="CC142"/>
  <c r="CD142" s="1"/>
  <c r="U139" i="24" s="1"/>
  <c r="CC138" i="17"/>
  <c r="CD138" s="1"/>
  <c r="U135" i="24" s="1"/>
  <c r="CC134" i="17"/>
  <c r="CD134" s="1"/>
  <c r="U131" i="24" s="1"/>
  <c r="CC130" i="17"/>
  <c r="CD130" s="1"/>
  <c r="U127" i="24" s="1"/>
  <c r="CC126" i="17"/>
  <c r="CD126" s="1"/>
  <c r="U123" i="24" s="1"/>
  <c r="CC122" i="17"/>
  <c r="CD122" s="1"/>
  <c r="U119" i="24" s="1"/>
  <c r="CC118" i="17"/>
  <c r="CD118" s="1"/>
  <c r="U115" i="24" s="1"/>
  <c r="CC114" i="17"/>
  <c r="CD114" s="1"/>
  <c r="U111" i="24" s="1"/>
  <c r="CC110" i="17"/>
  <c r="CD110" s="1"/>
  <c r="U107" i="24" s="1"/>
  <c r="CC106" i="17"/>
  <c r="CD106" s="1"/>
  <c r="U103" i="24" s="1"/>
  <c r="CC102" i="17"/>
  <c r="CD102" s="1"/>
  <c r="U99" i="24" s="1"/>
  <c r="CC98" i="17"/>
  <c r="CD98" s="1"/>
  <c r="U95" i="24" s="1"/>
  <c r="CC94" i="17"/>
  <c r="CD94" s="1"/>
  <c r="U91" i="24" s="1"/>
  <c r="BX94" i="17"/>
  <c r="BY94" s="1"/>
  <c r="CE94" s="1"/>
  <c r="V91" i="24" s="1"/>
  <c r="CC86" i="17"/>
  <c r="CD86" s="1"/>
  <c r="U83" i="24" s="1"/>
  <c r="BT86" i="17"/>
  <c r="BX86"/>
  <c r="BY86" s="1"/>
  <c r="CE86" s="1"/>
  <c r="V83" i="24" s="1"/>
  <c r="CB204" i="17"/>
  <c r="CC186"/>
  <c r="CD186" s="1"/>
  <c r="U183" i="24" s="1"/>
  <c r="BT184" i="17"/>
  <c r="BT182"/>
  <c r="CC180"/>
  <c r="CD180" s="1"/>
  <c r="U177" i="24" s="1"/>
  <c r="CC178" i="17"/>
  <c r="CD178" s="1"/>
  <c r="U175" i="24" s="1"/>
  <c r="BX176" i="17"/>
  <c r="BY176" s="1"/>
  <c r="CE176" s="1"/>
  <c r="V173" i="24" s="1"/>
  <c r="H172"/>
  <c r="H168"/>
  <c r="BZ171" i="17"/>
  <c r="CC171"/>
  <c r="CD171" s="1"/>
  <c r="U168" i="24" s="1"/>
  <c r="H164"/>
  <c r="H160"/>
  <c r="CC163" i="17"/>
  <c r="CD163" s="1"/>
  <c r="U160" i="24" s="1"/>
  <c r="H156"/>
  <c r="BX159" i="17"/>
  <c r="BY159" s="1"/>
  <c r="CE159" s="1"/>
  <c r="V156" i="24" s="1"/>
  <c r="CC159" i="17"/>
  <c r="CD159" s="1"/>
  <c r="U156" i="24" s="1"/>
  <c r="BZ159" i="17"/>
  <c r="H152" i="24"/>
  <c r="BZ155" i="17"/>
  <c r="CC155"/>
  <c r="CD155" s="1"/>
  <c r="U152" i="24" s="1"/>
  <c r="BX147" i="17"/>
  <c r="BY147" s="1"/>
  <c r="CE147" s="1"/>
  <c r="V144" i="24" s="1"/>
  <c r="BT147" i="17"/>
  <c r="BZ131"/>
  <c r="BZ123"/>
  <c r="BZ119"/>
  <c r="BZ115"/>
  <c r="CC115"/>
  <c r="CD115" s="1"/>
  <c r="U112" i="24" s="1"/>
  <c r="CC111" i="17"/>
  <c r="CD111" s="1"/>
  <c r="U108" i="24" s="1"/>
  <c r="BT87" i="17"/>
  <c r="BT79"/>
  <c r="BX75"/>
  <c r="BY75" s="1"/>
  <c r="CE75" s="1"/>
  <c r="V72" i="24" s="1"/>
  <c r="BT71" i="17"/>
  <c r="BT59"/>
  <c r="BT51"/>
  <c r="BT47"/>
  <c r="BT43"/>
  <c r="CB35"/>
  <c r="BX35"/>
  <c r="BX31"/>
  <c r="BT27"/>
  <c r="CB27"/>
  <c r="CB23"/>
  <c r="CB19"/>
  <c r="BX19"/>
  <c r="BX15"/>
  <c r="BT11"/>
  <c r="CB11"/>
  <c r="BX8"/>
  <c r="CC206"/>
  <c r="CD206" s="1"/>
  <c r="U203" i="24" s="1"/>
  <c r="CC204" i="17"/>
  <c r="CD204" s="1"/>
  <c r="U201" i="24" s="1"/>
  <c r="BX186" i="17"/>
  <c r="BY186" s="1"/>
  <c r="CE186" s="1"/>
  <c r="V183" i="24" s="1"/>
  <c r="CC185" i="17"/>
  <c r="CD185" s="1"/>
  <c r="U182" i="24" s="1"/>
  <c r="CC184" i="17"/>
  <c r="CD184" s="1"/>
  <c r="U181" i="24" s="1"/>
  <c r="CC182" i="17"/>
  <c r="CD182" s="1"/>
  <c r="U179" i="24" s="1"/>
  <c r="BX180" i="17"/>
  <c r="BY180" s="1"/>
  <c r="CE180" s="1"/>
  <c r="V177" i="24" s="1"/>
  <c r="BX178" i="17"/>
  <c r="BY178" s="1"/>
  <c r="CE178" s="1"/>
  <c r="V175" i="24" s="1"/>
  <c r="CC175" i="17"/>
  <c r="CD175" s="1"/>
  <c r="U172" i="24" s="1"/>
  <c r="CC172" i="17"/>
  <c r="CD172" s="1"/>
  <c r="U169" i="24" s="1"/>
  <c r="CC168" i="17"/>
  <c r="CD168" s="1"/>
  <c r="U165" i="24" s="1"/>
  <c r="BZ168" i="17"/>
  <c r="CC164"/>
  <c r="CD164" s="1"/>
  <c r="U161" i="24" s="1"/>
  <c r="CB160" i="17"/>
  <c r="CC160"/>
  <c r="CD160" s="1"/>
  <c r="U157" i="24" s="1"/>
  <c r="CC156" i="17"/>
  <c r="CD156" s="1"/>
  <c r="U153" i="24" s="1"/>
  <c r="CC152" i="17"/>
  <c r="CD152" s="1"/>
  <c r="U149" i="24" s="1"/>
  <c r="BZ152" i="17"/>
  <c r="CB148"/>
  <c r="CC148"/>
  <c r="CD148" s="1"/>
  <c r="U145" i="24" s="1"/>
  <c r="CC144" i="17"/>
  <c r="CD144" s="1"/>
  <c r="U141" i="24" s="1"/>
  <c r="CC140" i="17"/>
  <c r="CD140" s="1"/>
  <c r="U137" i="24" s="1"/>
  <c r="CB140" i="17"/>
  <c r="CB136"/>
  <c r="CC136"/>
  <c r="CD136" s="1"/>
  <c r="U133" i="24" s="1"/>
  <c r="CC132" i="17"/>
  <c r="CD132" s="1"/>
  <c r="U129" i="24" s="1"/>
  <c r="CB132" i="17"/>
  <c r="CC128"/>
  <c r="CD128" s="1"/>
  <c r="U125" i="24" s="1"/>
  <c r="CB128" i="17"/>
  <c r="CC124"/>
  <c r="CD124" s="1"/>
  <c r="U121" i="24" s="1"/>
  <c r="CC120" i="17"/>
  <c r="CD120" s="1"/>
  <c r="U117" i="24" s="1"/>
  <c r="CC116" i="17"/>
  <c r="CD116" s="1"/>
  <c r="U113" i="24" s="1"/>
  <c r="CC112" i="17"/>
  <c r="CD112" s="1"/>
  <c r="U109" i="24" s="1"/>
  <c r="BX112" i="17"/>
  <c r="BY112" s="1"/>
  <c r="CE112" s="1"/>
  <c r="V109" i="24" s="1"/>
  <c r="CB112" i="17"/>
  <c r="CB108"/>
  <c r="CC108"/>
  <c r="CD108" s="1"/>
  <c r="U105" i="24" s="1"/>
  <c r="BT108" i="17"/>
  <c r="CB104"/>
  <c r="CB96"/>
  <c r="BZ92"/>
  <c r="BX206"/>
  <c r="BY206" s="1"/>
  <c r="CE206" s="1"/>
  <c r="V203" i="24" s="1"/>
  <c r="CB206" i="17"/>
  <c r="BX204"/>
  <c r="BY204" s="1"/>
  <c r="CE204" s="1"/>
  <c r="V201" i="24" s="1"/>
  <c r="CC202" i="17"/>
  <c r="CD202" s="1"/>
  <c r="U199" i="24" s="1"/>
  <c r="CC198" i="17"/>
  <c r="CD198" s="1"/>
  <c r="U195" i="24" s="1"/>
  <c r="CC196" i="17"/>
  <c r="CD196" s="1"/>
  <c r="U193" i="24" s="1"/>
  <c r="CC194" i="17"/>
  <c r="CD194" s="1"/>
  <c r="U191" i="24" s="1"/>
  <c r="CC192" i="17"/>
  <c r="CD192" s="1"/>
  <c r="U189" i="24" s="1"/>
  <c r="CC190" i="17"/>
  <c r="CD190" s="1"/>
  <c r="U187" i="24" s="1"/>
  <c r="BT185" i="17"/>
  <c r="BX184"/>
  <c r="BY184" s="1"/>
  <c r="CE184" s="1"/>
  <c r="V181" i="24" s="1"/>
  <c r="CC183" i="17"/>
  <c r="CD183" s="1"/>
  <c r="U180" i="24" s="1"/>
  <c r="BX182" i="17"/>
  <c r="BY182" s="1"/>
  <c r="CE182" s="1"/>
  <c r="V179" i="24" s="1"/>
  <c r="CC179" i="17"/>
  <c r="CD179" s="1"/>
  <c r="U176" i="24" s="1"/>
  <c r="CC177" i="17"/>
  <c r="CD177" s="1"/>
  <c r="U174" i="24" s="1"/>
  <c r="BX175" i="17"/>
  <c r="BY175" s="1"/>
  <c r="CE175" s="1"/>
  <c r="V172" i="24" s="1"/>
  <c r="CB168" i="17"/>
  <c r="CB152"/>
  <c r="BT131"/>
  <c r="BX129"/>
  <c r="BY129" s="1"/>
  <c r="CE129" s="1"/>
  <c r="V126" i="24" s="1"/>
  <c r="BX183" i="17"/>
  <c r="BY183" s="1"/>
  <c r="CE183" s="1"/>
  <c r="V180" i="24" s="1"/>
  <c r="BX171" i="17"/>
  <c r="BY171" s="1"/>
  <c r="CE171" s="1"/>
  <c r="V168" i="24" s="1"/>
  <c r="BX163" i="17"/>
  <c r="BY163" s="1"/>
  <c r="CE163" s="1"/>
  <c r="V160" i="24" s="1"/>
  <c r="BX155" i="17"/>
  <c r="BY155" s="1"/>
  <c r="CE155" s="1"/>
  <c r="V152" i="24" s="1"/>
  <c r="CB143" i="17"/>
  <c r="BZ182"/>
  <c r="CB182"/>
  <c r="CB178"/>
  <c r="CB174"/>
  <c r="CB170"/>
  <c r="CB162"/>
  <c r="CB158"/>
  <c r="CB154"/>
  <c r="BZ147"/>
  <c r="BX185"/>
  <c r="BY185" s="1"/>
  <c r="CE185" s="1"/>
  <c r="V182" i="24" s="1"/>
  <c r="BX177" i="17"/>
  <c r="BY177" s="1"/>
  <c r="CE177" s="1"/>
  <c r="V174" i="24" s="1"/>
  <c r="BX161" i="17"/>
  <c r="BY161" s="1"/>
  <c r="CE161" s="1"/>
  <c r="V158" i="24" s="1"/>
  <c r="CB137" i="17"/>
  <c r="CC83"/>
  <c r="CD83" s="1"/>
  <c r="U80" i="24" s="1"/>
  <c r="BX83" i="17"/>
  <c r="BY83" s="1"/>
  <c r="CE83" s="1"/>
  <c r="V80" i="24" s="1"/>
  <c r="CB77" i="17"/>
  <c r="CC75"/>
  <c r="CD75" s="1"/>
  <c r="U72" i="24" s="1"/>
  <c r="CB69" i="17"/>
  <c r="CC67"/>
  <c r="CD67" s="1"/>
  <c r="U64" i="24" s="1"/>
  <c r="BX67" i="17"/>
  <c r="BY67" s="1"/>
  <c r="CE67" s="1"/>
  <c r="V64" i="24" s="1"/>
  <c r="CB61" i="17"/>
  <c r="CC59"/>
  <c r="CD59" s="1"/>
  <c r="U56" i="24" s="1"/>
  <c r="BX59" i="17"/>
  <c r="BY59" s="1"/>
  <c r="CE59" s="1"/>
  <c r="V56" i="24" s="1"/>
  <c r="CB53" i="17"/>
  <c r="CB45"/>
  <c r="CC43"/>
  <c r="CD43" s="1"/>
  <c r="U40" i="24" s="1"/>
  <c r="BX43" i="17"/>
  <c r="BY43" s="1"/>
  <c r="CE43" s="1"/>
  <c r="V40" i="24" s="1"/>
  <c r="CB146" i="17"/>
  <c r="CB138"/>
  <c r="CB130"/>
  <c r="CB126"/>
  <c r="CB124"/>
  <c r="CB122"/>
  <c r="CB120"/>
  <c r="CB118"/>
  <c r="CB114"/>
  <c r="BZ111"/>
  <c r="CB110"/>
  <c r="CB106"/>
  <c r="CB100"/>
  <c r="CB92"/>
  <c r="CC85"/>
  <c r="CD85" s="1"/>
  <c r="U82" i="24" s="1"/>
  <c r="CC77" i="17"/>
  <c r="CD77" s="1"/>
  <c r="U74" i="24" s="1"/>
  <c r="BX77" i="17"/>
  <c r="BY77" s="1"/>
  <c r="CE77" s="1"/>
  <c r="V74" i="24" s="1"/>
  <c r="CC69" i="17"/>
  <c r="CD69" s="1"/>
  <c r="U66" i="24" s="1"/>
  <c r="BX69" i="17"/>
  <c r="BY69" s="1"/>
  <c r="CE69" s="1"/>
  <c r="V66" i="24" s="1"/>
  <c r="CC61" i="17"/>
  <c r="CD61" s="1"/>
  <c r="U58" i="24" s="1"/>
  <c r="CC53" i="17"/>
  <c r="CD53" s="1"/>
  <c r="U50" i="24" s="1"/>
  <c r="BX53" i="17"/>
  <c r="BY53" s="1"/>
  <c r="CE53" s="1"/>
  <c r="V50" i="24" s="1"/>
  <c r="CC45" i="17"/>
  <c r="CD45" s="1"/>
  <c r="U42" i="24" s="1"/>
  <c r="BX45" i="17"/>
  <c r="BY45" s="1"/>
  <c r="CE45" s="1"/>
  <c r="V42" i="24" s="1"/>
  <c r="CB81" i="17"/>
  <c r="CC79"/>
  <c r="CD79" s="1"/>
  <c r="U76" i="24" s="1"/>
  <c r="BX79" i="17"/>
  <c r="BY79" s="1"/>
  <c r="CE79" s="1"/>
  <c r="V76" i="24" s="1"/>
  <c r="CB73" i="17"/>
  <c r="CB65"/>
  <c r="CC63"/>
  <c r="CD63" s="1"/>
  <c r="U60" i="24" s="1"/>
  <c r="BX63" i="17"/>
  <c r="BY63" s="1"/>
  <c r="CE63" s="1"/>
  <c r="V60" i="24" s="1"/>
  <c r="CB57" i="17"/>
  <c r="CC55"/>
  <c r="CD55" s="1"/>
  <c r="U52" i="24" s="1"/>
  <c r="BX55" i="17"/>
  <c r="BY55" s="1"/>
  <c r="CE55" s="1"/>
  <c r="V52" i="24" s="1"/>
  <c r="CB49" i="17"/>
  <c r="CC47"/>
  <c r="CD47" s="1"/>
  <c r="U44" i="24" s="1"/>
  <c r="BX47" i="17"/>
  <c r="BY47" s="1"/>
  <c r="CE47" s="1"/>
  <c r="V44" i="24" s="1"/>
  <c r="CB41" i="17"/>
  <c r="CC39"/>
  <c r="CD39" s="1"/>
  <c r="U36" i="24" s="1"/>
  <c r="BX39" i="17"/>
  <c r="BY39" s="1"/>
  <c r="CE39" s="1"/>
  <c r="V36" i="24" s="1"/>
  <c r="BX37" i="17"/>
  <c r="CB105"/>
  <c r="BX101"/>
  <c r="BY101" s="1"/>
  <c r="CE101" s="1"/>
  <c r="V98" i="24" s="1"/>
  <c r="BX97" i="17"/>
  <c r="BY97" s="1"/>
  <c r="CE97" s="1"/>
  <c r="V94" i="24" s="1"/>
  <c r="BZ96" i="17"/>
  <c r="BX93"/>
  <c r="BY93" s="1"/>
  <c r="CE93" s="1"/>
  <c r="V90" i="24" s="1"/>
  <c r="BX89" i="17"/>
  <c r="BY89" s="1"/>
  <c r="CE89" s="1"/>
  <c r="V86" i="24" s="1"/>
  <c r="CC81" i="17"/>
  <c r="CD81" s="1"/>
  <c r="U78" i="24" s="1"/>
  <c r="BX81" i="17"/>
  <c r="BY81" s="1"/>
  <c r="CE81" s="1"/>
  <c r="V78" i="24" s="1"/>
  <c r="CC73" i="17"/>
  <c r="CD73" s="1"/>
  <c r="U70" i="24" s="1"/>
  <c r="BX73" i="17"/>
  <c r="BY73" s="1"/>
  <c r="CE73" s="1"/>
  <c r="V70" i="24" s="1"/>
  <c r="CC65" i="17"/>
  <c r="CD65" s="1"/>
  <c r="U62" i="24" s="1"/>
  <c r="BX65" i="17"/>
  <c r="BY65" s="1"/>
  <c r="CE65" s="1"/>
  <c r="V62" i="24" s="1"/>
  <c r="CC57" i="17"/>
  <c r="CD57" s="1"/>
  <c r="U54" i="24" s="1"/>
  <c r="BX57" i="17"/>
  <c r="BY57" s="1"/>
  <c r="CE57" s="1"/>
  <c r="V54" i="24" s="1"/>
  <c r="CC49" i="17"/>
  <c r="CD49" s="1"/>
  <c r="U46" i="24" s="1"/>
  <c r="BX49" i="17"/>
  <c r="BY49" s="1"/>
  <c r="CE49" s="1"/>
  <c r="V46" i="24" s="1"/>
  <c r="CC41" i="17"/>
  <c r="CD41" s="1"/>
  <c r="U38" i="24" s="1"/>
  <c r="BX41" i="17"/>
  <c r="BY41" s="1"/>
  <c r="CE41" s="1"/>
  <c r="V38" i="24" s="1"/>
  <c r="BX102" i="17"/>
  <c r="BY102" s="1"/>
  <c r="CE102" s="1"/>
  <c r="V99" i="24" s="1"/>
  <c r="BX98" i="17"/>
  <c r="BY98" s="1"/>
  <c r="CE98" s="1"/>
  <c r="V95" i="24" s="1"/>
  <c r="BZ89" i="17"/>
  <c r="CB33"/>
  <c r="BX29"/>
  <c r="BX27"/>
  <c r="BX23"/>
  <c r="BX21"/>
  <c r="CB17"/>
  <c r="BX13"/>
  <c r="BX11"/>
  <c r="BX9"/>
  <c r="BK102"/>
  <c r="BL102" s="1"/>
  <c r="S99" i="24" s="1"/>
  <c r="BK98" i="17"/>
  <c r="BL98" s="1"/>
  <c r="S95" i="24" s="1"/>
  <c r="BK94" i="17"/>
  <c r="BL94" s="1"/>
  <c r="S91" i="24" s="1"/>
  <c r="BJ135" i="17"/>
  <c r="BK125"/>
  <c r="BL125" s="1"/>
  <c r="S122" i="24" s="1"/>
  <c r="BK103" i="17"/>
  <c r="BL103" s="1"/>
  <c r="S100" i="24" s="1"/>
  <c r="BF99" i="17"/>
  <c r="BG99" s="1"/>
  <c r="BM99" s="1"/>
  <c r="T96" i="24" s="1"/>
  <c r="BJ99" i="17"/>
  <c r="BJ95"/>
  <c r="BK91"/>
  <c r="BL91" s="1"/>
  <c r="S88" i="24" s="1"/>
  <c r="BJ87" i="17"/>
  <c r="BK83"/>
  <c r="BL83" s="1"/>
  <c r="S80" i="24" s="1"/>
  <c r="BJ83" i="17"/>
  <c r="BF79"/>
  <c r="BG79" s="1"/>
  <c r="BM79" s="1"/>
  <c r="T76" i="24" s="1"/>
  <c r="BK75" i="17"/>
  <c r="BL75" s="1"/>
  <c r="S72" i="24" s="1"/>
  <c r="BJ75" i="17"/>
  <c r="BJ71"/>
  <c r="BF63"/>
  <c r="BG63" s="1"/>
  <c r="BM63" s="1"/>
  <c r="T60" i="24" s="1"/>
  <c r="BJ63" i="17"/>
  <c r="BJ55"/>
  <c r="BK51"/>
  <c r="BL51" s="1"/>
  <c r="S48" i="24" s="1"/>
  <c r="BF47" i="17"/>
  <c r="BG47" s="1"/>
  <c r="BM47" s="1"/>
  <c r="T44" i="24" s="1"/>
  <c r="BK43" i="17"/>
  <c r="BL43" s="1"/>
  <c r="S40" i="24" s="1"/>
  <c r="BJ43" i="17"/>
  <c r="BJ39"/>
  <c r="BF35"/>
  <c r="BJ31"/>
  <c r="BF31"/>
  <c r="BF27"/>
  <c r="BF19"/>
  <c r="BF15"/>
  <c r="BJ15"/>
  <c r="BJ11"/>
  <c r="BK206"/>
  <c r="BL206" s="1"/>
  <c r="S203" i="24" s="1"/>
  <c r="BK204" i="17"/>
  <c r="BL204" s="1"/>
  <c r="S201" i="24" s="1"/>
  <c r="BK200" i="17"/>
  <c r="BL200" s="1"/>
  <c r="S197" i="24" s="1"/>
  <c r="BK198" i="17"/>
  <c r="BL198" s="1"/>
  <c r="S195" i="24" s="1"/>
  <c r="BK196" i="17"/>
  <c r="BL196" s="1"/>
  <c r="S193" i="24" s="1"/>
  <c r="BJ186" i="17"/>
  <c r="BJ143"/>
  <c r="BJ141"/>
  <c r="BJ139"/>
  <c r="BK137"/>
  <c r="BL137" s="1"/>
  <c r="S134" i="24" s="1"/>
  <c r="BK135" i="17"/>
  <c r="BL135" s="1"/>
  <c r="S132" i="24" s="1"/>
  <c r="BJ100" i="17"/>
  <c r="BF96"/>
  <c r="BG96" s="1"/>
  <c r="BM96" s="1"/>
  <c r="T93" i="24" s="1"/>
  <c r="BB7" i="17"/>
  <c r="BB203"/>
  <c r="BB195"/>
  <c r="BJ192"/>
  <c r="BK190"/>
  <c r="BL190" s="1"/>
  <c r="S187" i="24" s="1"/>
  <c r="BK186" i="17"/>
  <c r="BL186" s="1"/>
  <c r="S183" i="24" s="1"/>
  <c r="BK182" i="17"/>
  <c r="BL182" s="1"/>
  <c r="S179" i="24" s="1"/>
  <c r="BK178" i="17"/>
  <c r="BL178" s="1"/>
  <c r="S175" i="24" s="1"/>
  <c r="BJ176" i="17"/>
  <c r="BK174"/>
  <c r="BL174" s="1"/>
  <c r="S171" i="24" s="1"/>
  <c r="BK170" i="17"/>
  <c r="BL170" s="1"/>
  <c r="S167" i="24" s="1"/>
  <c r="BK166" i="17"/>
  <c r="BL166" s="1"/>
  <c r="S163" i="24" s="1"/>
  <c r="BK162" i="17"/>
  <c r="BL162" s="1"/>
  <c r="S159" i="24" s="1"/>
  <c r="BJ160" i="17"/>
  <c r="BK133"/>
  <c r="BL133" s="1"/>
  <c r="S130" i="24" s="1"/>
  <c r="BF97" i="17"/>
  <c r="BG97" s="1"/>
  <c r="BM97" s="1"/>
  <c r="T94" i="24" s="1"/>
  <c r="BK89" i="17"/>
  <c r="BL89" s="1"/>
  <c r="S86" i="24" s="1"/>
  <c r="BJ89" i="17"/>
  <c r="BF85"/>
  <c r="BG85" s="1"/>
  <c r="BM85" s="1"/>
  <c r="T82" i="24" s="1"/>
  <c r="BK81" i="17"/>
  <c r="BL81" s="1"/>
  <c r="S78" i="24" s="1"/>
  <c r="BF77" i="17"/>
  <c r="BG77" s="1"/>
  <c r="BM77" s="1"/>
  <c r="T74" i="24" s="1"/>
  <c r="BK73" i="17"/>
  <c r="BL73" s="1"/>
  <c r="S70" i="24" s="1"/>
  <c r="BJ73" i="17"/>
  <c r="BF69"/>
  <c r="BG69" s="1"/>
  <c r="BM69" s="1"/>
  <c r="T66" i="24" s="1"/>
  <c r="BF57" i="17"/>
  <c r="BG57" s="1"/>
  <c r="BM57" s="1"/>
  <c r="T54" i="24" s="1"/>
  <c r="BJ57" i="17"/>
  <c r="BF53"/>
  <c r="BG53" s="1"/>
  <c r="BM53" s="1"/>
  <c r="T50" i="24" s="1"/>
  <c r="BK49" i="17"/>
  <c r="BL49" s="1"/>
  <c r="S46" i="24" s="1"/>
  <c r="BF45" i="17"/>
  <c r="BG45" s="1"/>
  <c r="BM45" s="1"/>
  <c r="T42" i="24" s="1"/>
  <c r="BF41" i="17"/>
  <c r="BG41" s="1"/>
  <c r="BM41" s="1"/>
  <c r="T38" i="24" s="1"/>
  <c r="BJ41" i="17"/>
  <c r="BF37"/>
  <c r="BJ33"/>
  <c r="BB29"/>
  <c r="BF21"/>
  <c r="BF13"/>
  <c r="BK207"/>
  <c r="BL207" s="1"/>
  <c r="S204" i="24" s="1"/>
  <c r="BK205" i="17"/>
  <c r="BL205" s="1"/>
  <c r="S202" i="24" s="1"/>
  <c r="BB204" i="17"/>
  <c r="BK203"/>
  <c r="BL203" s="1"/>
  <c r="S200" i="24" s="1"/>
  <c r="BB202" i="17"/>
  <c r="BK201"/>
  <c r="BL201" s="1"/>
  <c r="S198" i="24" s="1"/>
  <c r="BK199" i="17"/>
  <c r="BL199" s="1"/>
  <c r="S196" i="24" s="1"/>
  <c r="BK197" i="17"/>
  <c r="BL197" s="1"/>
  <c r="S194" i="24" s="1"/>
  <c r="BB196" i="17"/>
  <c r="BK195"/>
  <c r="BL195" s="1"/>
  <c r="S192" i="24" s="1"/>
  <c r="BK191" i="17"/>
  <c r="BL191" s="1"/>
  <c r="S188" i="24" s="1"/>
  <c r="BK187" i="17"/>
  <c r="BL187" s="1"/>
  <c r="S184" i="24" s="1"/>
  <c r="BK183" i="17"/>
  <c r="BL183" s="1"/>
  <c r="S180" i="24" s="1"/>
  <c r="BF182" i="17"/>
  <c r="BG182" s="1"/>
  <c r="BM182" s="1"/>
  <c r="T179" i="24" s="1"/>
  <c r="BK179" i="17"/>
  <c r="BL179" s="1"/>
  <c r="S176" i="24" s="1"/>
  <c r="BF178" i="17"/>
  <c r="BG178" s="1"/>
  <c r="BM178" s="1"/>
  <c r="T175" i="24" s="1"/>
  <c r="BK175" i="17"/>
  <c r="BL175" s="1"/>
  <c r="S172" i="24" s="1"/>
  <c r="BK171" i="17"/>
  <c r="BL171" s="1"/>
  <c r="S168" i="24" s="1"/>
  <c r="BK167" i="17"/>
  <c r="BL167" s="1"/>
  <c r="S164" i="24" s="1"/>
  <c r="BF166" i="17"/>
  <c r="BG166" s="1"/>
  <c r="BM166" s="1"/>
  <c r="T163" i="24" s="1"/>
  <c r="BK163" i="17"/>
  <c r="BL163" s="1"/>
  <c r="S160" i="24" s="1"/>
  <c r="BF162" i="17"/>
  <c r="BG162" s="1"/>
  <c r="BM162" s="1"/>
  <c r="T159" i="24" s="1"/>
  <c r="BK159" i="17"/>
  <c r="BL159" s="1"/>
  <c r="S156" i="24" s="1"/>
  <c r="BB156" i="17"/>
  <c r="BB151"/>
  <c r="BK147"/>
  <c r="BL147" s="1"/>
  <c r="S144" i="24" s="1"/>
  <c r="BK145" i="17"/>
  <c r="BL145" s="1"/>
  <c r="S142" i="24" s="1"/>
  <c r="BK143" i="17"/>
  <c r="BL143" s="1"/>
  <c r="S140" i="24" s="1"/>
  <c r="BB139" i="17"/>
  <c r="BB137"/>
  <c r="BJ133"/>
  <c r="BK129"/>
  <c r="BL129" s="1"/>
  <c r="S126" i="24" s="1"/>
  <c r="BK127" i="17"/>
  <c r="BL127" s="1"/>
  <c r="S124" i="24" s="1"/>
  <c r="BB124" i="17"/>
  <c r="BB119"/>
  <c r="BB117"/>
  <c r="BF151"/>
  <c r="BG151" s="1"/>
  <c r="BM151" s="1"/>
  <c r="T148" i="24" s="1"/>
  <c r="BK151" i="17"/>
  <c r="BL151" s="1"/>
  <c r="S148" i="24" s="1"/>
  <c r="BF153" i="17"/>
  <c r="BG153" s="1"/>
  <c r="BM153" s="1"/>
  <c r="T150" i="24" s="1"/>
  <c r="BK153" i="17"/>
  <c r="BL153" s="1"/>
  <c r="S150" i="24" s="1"/>
  <c r="BF121" i="17"/>
  <c r="BG121" s="1"/>
  <c r="BM121" s="1"/>
  <c r="T118" i="24" s="1"/>
  <c r="BK121" i="17"/>
  <c r="BL121" s="1"/>
  <c r="S118" i="24" s="1"/>
  <c r="BH182" i="17"/>
  <c r="BH170"/>
  <c r="BH166"/>
  <c r="BF155"/>
  <c r="BG155" s="1"/>
  <c r="BM155" s="1"/>
  <c r="T152" i="24" s="1"/>
  <c r="BK155" i="17"/>
  <c r="BL155" s="1"/>
  <c r="S152" i="24" s="1"/>
  <c r="BJ149" i="17"/>
  <c r="BF147"/>
  <c r="BG147" s="1"/>
  <c r="BM147" s="1"/>
  <c r="T144" i="24" s="1"/>
  <c r="BK139" i="17"/>
  <c r="BL139" s="1"/>
  <c r="S136" i="24" s="1"/>
  <c r="BF123" i="17"/>
  <c r="BG123" s="1"/>
  <c r="BM123" s="1"/>
  <c r="T120" i="24" s="1"/>
  <c r="BK123" i="17"/>
  <c r="BL123" s="1"/>
  <c r="S120" i="24" s="1"/>
  <c r="BK157" i="17"/>
  <c r="BL157" s="1"/>
  <c r="S154" i="24" s="1"/>
  <c r="BF149" i="17"/>
  <c r="BG149" s="1"/>
  <c r="BM149" s="1"/>
  <c r="T146" i="24" s="1"/>
  <c r="BK149" i="17"/>
  <c r="BL149" s="1"/>
  <c r="S146" i="24" s="1"/>
  <c r="BF141" i="17"/>
  <c r="BG141" s="1"/>
  <c r="BM141" s="1"/>
  <c r="T138" i="24" s="1"/>
  <c r="BK141" i="17"/>
  <c r="BL141" s="1"/>
  <c r="S138" i="24" s="1"/>
  <c r="BF125" i="17"/>
  <c r="BG125" s="1"/>
  <c r="BM125" s="1"/>
  <c r="T122" i="24" s="1"/>
  <c r="BH188" i="17"/>
  <c r="BH184"/>
  <c r="BH180"/>
  <c r="BJ170"/>
  <c r="BJ166"/>
  <c r="BK99"/>
  <c r="BL99" s="1"/>
  <c r="S96" i="24" s="1"/>
  <c r="BK87" i="17"/>
  <c r="BL87" s="1"/>
  <c r="S84" i="24" s="1"/>
  <c r="BF87" i="17"/>
  <c r="BG87" s="1"/>
  <c r="BM87" s="1"/>
  <c r="T84" i="24" s="1"/>
  <c r="BK79" i="17"/>
  <c r="BL79" s="1"/>
  <c r="S76" i="24" s="1"/>
  <c r="BK71" i="17"/>
  <c r="BL71" s="1"/>
  <c r="S68" i="24" s="1"/>
  <c r="BF71" i="17"/>
  <c r="BG71" s="1"/>
  <c r="BM71" s="1"/>
  <c r="T68" i="24" s="1"/>
  <c r="BK63" i="17"/>
  <c r="BL63" s="1"/>
  <c r="S60" i="24" s="1"/>
  <c r="BK55" i="17"/>
  <c r="BL55" s="1"/>
  <c r="S52" i="24" s="1"/>
  <c r="BF55" i="17"/>
  <c r="BG55" s="1"/>
  <c r="BM55" s="1"/>
  <c r="T52" i="24" s="1"/>
  <c r="BK47" i="17"/>
  <c r="BL47" s="1"/>
  <c r="S44" i="24" s="1"/>
  <c r="BK39" i="17"/>
  <c r="BL39" s="1"/>
  <c r="S36" i="24" s="1"/>
  <c r="BF39" i="17"/>
  <c r="BG39" s="1"/>
  <c r="BM39" s="1"/>
  <c r="T36" i="24" s="1"/>
  <c r="BK119" i="17"/>
  <c r="BL119" s="1"/>
  <c r="S116" i="24" s="1"/>
  <c r="BK117" i="17"/>
  <c r="BL117" s="1"/>
  <c r="S114" i="24" s="1"/>
  <c r="BK115" i="17"/>
  <c r="BL115" s="1"/>
  <c r="S112" i="24" s="1"/>
  <c r="BK113" i="17"/>
  <c r="BL113" s="1"/>
  <c r="S110" i="24" s="1"/>
  <c r="BK111" i="17"/>
  <c r="BL111" s="1"/>
  <c r="S108" i="24" s="1"/>
  <c r="BK109" i="17"/>
  <c r="BL109" s="1"/>
  <c r="S106" i="24" s="1"/>
  <c r="BK107" i="17"/>
  <c r="BL107" s="1"/>
  <c r="S104" i="24" s="1"/>
  <c r="BK105" i="17"/>
  <c r="BL105" s="1"/>
  <c r="S102" i="24" s="1"/>
  <c r="BK97" i="17"/>
  <c r="BL97" s="1"/>
  <c r="S94" i="24" s="1"/>
  <c r="BF89" i="17"/>
  <c r="BG89" s="1"/>
  <c r="BM89" s="1"/>
  <c r="T86" i="24" s="1"/>
  <c r="BF73" i="17"/>
  <c r="BG73" s="1"/>
  <c r="BM73" s="1"/>
  <c r="T70" i="24" s="1"/>
  <c r="BK65" i="17"/>
  <c r="BL65" s="1"/>
  <c r="S62" i="24" s="1"/>
  <c r="BJ51" i="17"/>
  <c r="BF103"/>
  <c r="BG103" s="1"/>
  <c r="BM103" s="1"/>
  <c r="T100" i="24" s="1"/>
  <c r="BK95" i="17"/>
  <c r="BL95" s="1"/>
  <c r="S92" i="24" s="1"/>
  <c r="BF95" i="17"/>
  <c r="BG95" s="1"/>
  <c r="BM95" s="1"/>
  <c r="T92" i="24" s="1"/>
  <c r="BF91" i="17"/>
  <c r="BG91" s="1"/>
  <c r="BM91" s="1"/>
  <c r="T88" i="24" s="1"/>
  <c r="BF83" i="17"/>
  <c r="BG83" s="1"/>
  <c r="BM83" s="1"/>
  <c r="T80" i="24" s="1"/>
  <c r="BF75" i="17"/>
  <c r="BG75" s="1"/>
  <c r="BM75" s="1"/>
  <c r="T72" i="24" s="1"/>
  <c r="BF67" i="17"/>
  <c r="BG67" s="1"/>
  <c r="BM67" s="1"/>
  <c r="T64" i="24" s="1"/>
  <c r="BF59" i="17"/>
  <c r="BG59" s="1"/>
  <c r="BM59" s="1"/>
  <c r="T56" i="24" s="1"/>
  <c r="BF51" i="17"/>
  <c r="BG51" s="1"/>
  <c r="BM51" s="1"/>
  <c r="T48" i="24" s="1"/>
  <c r="BF43" i="17"/>
  <c r="BG43" s="1"/>
  <c r="BM43" s="1"/>
  <c r="T40" i="24" s="1"/>
  <c r="BK93" i="17"/>
  <c r="BL93" s="1"/>
  <c r="S90" i="24" s="1"/>
  <c r="BF93" i="17"/>
  <c r="BG93" s="1"/>
  <c r="BM93" s="1"/>
  <c r="T90" i="24" s="1"/>
  <c r="BK85" i="17"/>
  <c r="BL85" s="1"/>
  <c r="S82" i="24" s="1"/>
  <c r="BJ79" i="17"/>
  <c r="BK77"/>
  <c r="BL77" s="1"/>
  <c r="S74" i="24" s="1"/>
  <c r="BK69" i="17"/>
  <c r="BL69" s="1"/>
  <c r="S66" i="24" s="1"/>
  <c r="BK61" i="17"/>
  <c r="BL61" s="1"/>
  <c r="S58" i="24" s="1"/>
  <c r="BF61" i="17"/>
  <c r="BG61" s="1"/>
  <c r="BM61" s="1"/>
  <c r="T58" i="24" s="1"/>
  <c r="BK53" i="17"/>
  <c r="BL53" s="1"/>
  <c r="S50" i="24" s="1"/>
  <c r="BJ47" i="17"/>
  <c r="BK45"/>
  <c r="BL45" s="1"/>
  <c r="S42" i="24" s="1"/>
  <c r="BH97" i="17"/>
  <c r="BF29"/>
  <c r="BF23"/>
  <c r="BJ19"/>
  <c r="BF11"/>
  <c r="AT109"/>
  <c r="Q106" i="24" s="1"/>
  <c r="AT105" i="17"/>
  <c r="Q102" i="24" s="1"/>
  <c r="AT101" i="17"/>
  <c r="Q98" i="24" s="1"/>
  <c r="AN81" i="17"/>
  <c r="AO81" s="1"/>
  <c r="AU81" s="1"/>
  <c r="R78" i="24" s="1"/>
  <c r="AR77" i="17"/>
  <c r="AN65"/>
  <c r="AO65" s="1"/>
  <c r="AU65" s="1"/>
  <c r="R62" i="24" s="1"/>
  <c r="AN49" i="17"/>
  <c r="AO49" s="1"/>
  <c r="AU49" s="1"/>
  <c r="R46" i="24" s="1"/>
  <c r="AR45" i="17"/>
  <c r="AR37"/>
  <c r="AN29"/>
  <c r="AR21"/>
  <c r="AN17"/>
  <c r="AT190"/>
  <c r="Q187" i="24" s="1"/>
  <c r="AT184" i="17"/>
  <c r="Q181" i="24" s="1"/>
  <c r="AT180" i="17"/>
  <c r="Q177" i="24" s="1"/>
  <c r="AT178" i="17"/>
  <c r="Q175" i="24" s="1"/>
  <c r="AT176" i="17"/>
  <c r="Q173" i="24" s="1"/>
  <c r="AJ173" i="17"/>
  <c r="AT162"/>
  <c r="Q159" i="24" s="1"/>
  <c r="AT160" i="17"/>
  <c r="Q157" i="24" s="1"/>
  <c r="AJ157" i="17"/>
  <c r="AT150"/>
  <c r="Q147" i="24" s="1"/>
  <c r="AT148" i="17"/>
  <c r="Q145" i="24" s="1"/>
  <c r="AJ147" i="17"/>
  <c r="AN146"/>
  <c r="AO146" s="1"/>
  <c r="AU146" s="1"/>
  <c r="R143" i="24" s="1"/>
  <c r="AJ145" i="17"/>
  <c r="AT140"/>
  <c r="Q137" i="24" s="1"/>
  <c r="AT138" i="17"/>
  <c r="Q135" i="24" s="1"/>
  <c r="AT136" i="17"/>
  <c r="Q133" i="24" s="1"/>
  <c r="AN136" i="17"/>
  <c r="AO136" s="1"/>
  <c r="AU136" s="1"/>
  <c r="R133" i="24" s="1"/>
  <c r="AT128" i="17"/>
  <c r="Q125" i="24" s="1"/>
  <c r="AJ127" i="17"/>
  <c r="AN126"/>
  <c r="AO126" s="1"/>
  <c r="AU126" s="1"/>
  <c r="R123" i="24" s="1"/>
  <c r="AJ125" i="17"/>
  <c r="AR121"/>
  <c r="AT118"/>
  <c r="Q115" i="24" s="1"/>
  <c r="AN118" i="17"/>
  <c r="AO118" s="1"/>
  <c r="AU118" s="1"/>
  <c r="R115" i="24" s="1"/>
  <c r="AT117" i="17"/>
  <c r="Q114" i="24" s="1"/>
  <c r="AT114" i="17"/>
  <c r="Q111" i="24" s="1"/>
  <c r="AN114" i="17"/>
  <c r="AO114" s="1"/>
  <c r="AU114" s="1"/>
  <c r="R111" i="24" s="1"/>
  <c r="AT113" i="17"/>
  <c r="Q110" i="24" s="1"/>
  <c r="AT110" i="17"/>
  <c r="Q107" i="24" s="1"/>
  <c r="AT106" i="17"/>
  <c r="Q103" i="24" s="1"/>
  <c r="AK7" i="17"/>
  <c r="AT192"/>
  <c r="Q189" i="24" s="1"/>
  <c r="AT188" i="17"/>
  <c r="Q185" i="24" s="1"/>
  <c r="AT186" i="17"/>
  <c r="Q183" i="24" s="1"/>
  <c r="AN175" i="17"/>
  <c r="AO175" s="1"/>
  <c r="AU175" s="1"/>
  <c r="R172" i="24" s="1"/>
  <c r="AN173" i="17"/>
  <c r="AO173" s="1"/>
  <c r="AU173" s="1"/>
  <c r="R170" i="24" s="1"/>
  <c r="AN171" i="17"/>
  <c r="AO171" s="1"/>
  <c r="AU171" s="1"/>
  <c r="R168" i="24" s="1"/>
  <c r="AN169" i="17"/>
  <c r="AO169" s="1"/>
  <c r="AU169" s="1"/>
  <c r="R166" i="24" s="1"/>
  <c r="AT166" i="17"/>
  <c r="Q163" i="24" s="1"/>
  <c r="AT164" i="17"/>
  <c r="Q161" i="24" s="1"/>
  <c r="AN159" i="17"/>
  <c r="AO159" s="1"/>
  <c r="AU159" s="1"/>
  <c r="R156" i="24" s="1"/>
  <c r="AT157" i="17"/>
  <c r="Q154" i="24" s="1"/>
  <c r="AT152" i="17"/>
  <c r="Q149" i="24" s="1"/>
  <c r="AT147" i="17"/>
  <c r="Q144" i="24" s="1"/>
  <c r="AT142" i="17"/>
  <c r="Q139" i="24" s="1"/>
  <c r="AT132" i="17"/>
  <c r="Q129" i="24" s="1"/>
  <c r="AT130" i="17"/>
  <c r="Q127" i="24" s="1"/>
  <c r="AN127" i="17"/>
  <c r="AO127" s="1"/>
  <c r="AU127" s="1"/>
  <c r="R124" i="24" s="1"/>
  <c r="AT125" i="17"/>
  <c r="Q122" i="24" s="1"/>
  <c r="AT120" i="17"/>
  <c r="Q117" i="24" s="1"/>
  <c r="AT116" i="17"/>
  <c r="Q113" i="24" s="1"/>
  <c r="AT111" i="17"/>
  <c r="Q108" i="24" s="1"/>
  <c r="AT107" i="17"/>
  <c r="Q104" i="24" s="1"/>
  <c r="AR107" i="17"/>
  <c r="AN99"/>
  <c r="AO99" s="1"/>
  <c r="AU99" s="1"/>
  <c r="R96" i="24" s="1"/>
  <c r="AT95" i="17"/>
  <c r="Q92" i="24" s="1"/>
  <c r="AT87" i="17"/>
  <c r="Q84" i="24" s="1"/>
  <c r="AR79" i="17"/>
  <c r="AT79"/>
  <c r="Q76" i="24" s="1"/>
  <c r="AN75" i="17"/>
  <c r="AO75" s="1"/>
  <c r="AU75" s="1"/>
  <c r="R72" i="24" s="1"/>
  <c r="AR71" i="17"/>
  <c r="AT67"/>
  <c r="Q64" i="24" s="1"/>
  <c r="AR63" i="17"/>
  <c r="AT63"/>
  <c r="Q60" i="24" s="1"/>
  <c r="AT59" i="17"/>
  <c r="Q56" i="24" s="1"/>
  <c r="AT47" i="17"/>
  <c r="Q44" i="24" s="1"/>
  <c r="AT43" i="17"/>
  <c r="Q40" i="24" s="1"/>
  <c r="AT39" i="17"/>
  <c r="Q36" i="24" s="1"/>
  <c r="AR39" i="17"/>
  <c r="AR35"/>
  <c r="AN27"/>
  <c r="AR27"/>
  <c r="AN19"/>
  <c r="AR15"/>
  <c r="AN11"/>
  <c r="R7"/>
  <c r="AT191"/>
  <c r="Q188" i="24" s="1"/>
  <c r="AT185" i="17"/>
  <c r="Q182" i="24" s="1"/>
  <c r="AT181" i="17"/>
  <c r="Q178" i="24" s="1"/>
  <c r="AT179" i="17"/>
  <c r="Q176" i="24" s="1"/>
  <c r="AT177" i="17"/>
  <c r="Q174" i="24" s="1"/>
  <c r="AT170" i="17"/>
  <c r="Q167" i="24" s="1"/>
  <c r="AT168" i="17"/>
  <c r="Q165" i="24" s="1"/>
  <c r="AR165" i="17"/>
  <c r="AT163"/>
  <c r="Q160" i="24" s="1"/>
  <c r="AT161" i="17"/>
  <c r="Q158" i="24" s="1"/>
  <c r="AT154" i="17"/>
  <c r="Q151" i="24" s="1"/>
  <c r="AR153" i="17"/>
  <c r="AT149"/>
  <c r="Q146" i="24" s="1"/>
  <c r="AT144" i="17"/>
  <c r="Q141" i="24" s="1"/>
  <c r="AT137" i="17"/>
  <c r="Q134" i="24" s="1"/>
  <c r="AT134" i="17"/>
  <c r="Q131" i="24" s="1"/>
  <c r="AR126" i="17"/>
  <c r="AN125"/>
  <c r="AO125" s="1"/>
  <c r="AU125" s="1"/>
  <c r="R122" i="24" s="1"/>
  <c r="AT124" i="17"/>
  <c r="Q121" i="24" s="1"/>
  <c r="AT122" i="17"/>
  <c r="Q119" i="24" s="1"/>
  <c r="AT119" i="17"/>
  <c r="Q116" i="24" s="1"/>
  <c r="AT115" i="17"/>
  <c r="Q112" i="24" s="1"/>
  <c r="AR115" i="17"/>
  <c r="AJ112"/>
  <c r="AT108"/>
  <c r="Q105" i="24" s="1"/>
  <c r="AT203" i="17"/>
  <c r="Q200" i="24" s="1"/>
  <c r="AT199" i="17"/>
  <c r="Q196" i="24" s="1"/>
  <c r="AT197" i="17"/>
  <c r="Q194" i="24" s="1"/>
  <c r="AJ194" i="17"/>
  <c r="AT193"/>
  <c r="Q190" i="24" s="1"/>
  <c r="AT189" i="17"/>
  <c r="Q186" i="24" s="1"/>
  <c r="AJ183" i="17"/>
  <c r="AT182"/>
  <c r="Q179" i="24" s="1"/>
  <c r="AN174" i="17"/>
  <c r="AO174" s="1"/>
  <c r="AU174" s="1"/>
  <c r="R171" i="24" s="1"/>
  <c r="AN172" i="17"/>
  <c r="AO172" s="1"/>
  <c r="AU172" s="1"/>
  <c r="R169" i="24" s="1"/>
  <c r="AT167" i="17"/>
  <c r="Q164" i="24" s="1"/>
  <c r="AN165" i="17"/>
  <c r="AO165" s="1"/>
  <c r="AU165" s="1"/>
  <c r="R162" i="24" s="1"/>
  <c r="AN158" i="17"/>
  <c r="AO158" s="1"/>
  <c r="AU158" s="1"/>
  <c r="R155" i="24" s="1"/>
  <c r="AT156" i="17"/>
  <c r="Q153" i="24" s="1"/>
  <c r="AJ156" i="17"/>
  <c r="AT146"/>
  <c r="Q143" i="24" s="1"/>
  <c r="AN143" i="17"/>
  <c r="AO143" s="1"/>
  <c r="AU143" s="1"/>
  <c r="R140" i="24" s="1"/>
  <c r="AT141" i="17"/>
  <c r="Q138" i="24" s="1"/>
  <c r="AN131" i="17"/>
  <c r="AO131" s="1"/>
  <c r="AU131" s="1"/>
  <c r="R128" i="24" s="1"/>
  <c r="AN129" i="17"/>
  <c r="AO129" s="1"/>
  <c r="AU129" s="1"/>
  <c r="R126" i="24" s="1"/>
  <c r="AT126" i="17"/>
  <c r="Q123" i="24" s="1"/>
  <c r="AJ122" i="17"/>
  <c r="BC7"/>
  <c r="AN157"/>
  <c r="AO157" s="1"/>
  <c r="AU157" s="1"/>
  <c r="R154" i="24" s="1"/>
  <c r="AT133" i="17"/>
  <c r="Q130" i="24" s="1"/>
  <c r="AN133" i="17"/>
  <c r="AO133" s="1"/>
  <c r="AU133" s="1"/>
  <c r="R130" i="24" s="1"/>
  <c r="AT207" i="17"/>
  <c r="Q204" i="24" s="1"/>
  <c r="AT183" i="17"/>
  <c r="Q180" i="24" s="1"/>
  <c r="AT169" i="17"/>
  <c r="Q166" i="24" s="1"/>
  <c r="AT155" i="17"/>
  <c r="Q152" i="24" s="1"/>
  <c r="AN147" i="17"/>
  <c r="AO147" s="1"/>
  <c r="AU147" s="1"/>
  <c r="R144" i="24" s="1"/>
  <c r="AT123" i="17"/>
  <c r="Q120" i="24" s="1"/>
  <c r="AT153" i="17"/>
  <c r="Q150" i="24" s="1"/>
  <c r="AT145" i="17"/>
  <c r="Q142" i="24" s="1"/>
  <c r="AT121" i="17"/>
  <c r="Q118" i="24" s="1"/>
  <c r="AT187" i="17"/>
  <c r="Q184" i="24" s="1"/>
  <c r="AT171" i="17"/>
  <c r="Q168" i="24" s="1"/>
  <c r="AT159" i="17"/>
  <c r="Q156" i="24" s="1"/>
  <c r="AT151" i="17"/>
  <c r="Q148" i="24" s="1"/>
  <c r="AT135" i="17"/>
  <c r="Q132" i="24" s="1"/>
  <c r="AN135" i="17"/>
  <c r="AO135" s="1"/>
  <c r="AU135" s="1"/>
  <c r="R132" i="24" s="1"/>
  <c r="AR185" i="17"/>
  <c r="AR81"/>
  <c r="AT71"/>
  <c r="Q68" i="24" s="1"/>
  <c r="AT55" i="17"/>
  <c r="Q52" i="24" s="1"/>
  <c r="AN37" i="17"/>
  <c r="AT97"/>
  <c r="Q94" i="24" s="1"/>
  <c r="AN97" i="17"/>
  <c r="AO97" s="1"/>
  <c r="AU97" s="1"/>
  <c r="R94" i="24" s="1"/>
  <c r="AT89" i="17"/>
  <c r="Q86" i="24" s="1"/>
  <c r="AN89" i="17"/>
  <c r="AO89" s="1"/>
  <c r="AU89" s="1"/>
  <c r="R86" i="24" s="1"/>
  <c r="AT81" i="17"/>
  <c r="Q78" i="24" s="1"/>
  <c r="AT73" i="17"/>
  <c r="Q70" i="24" s="1"/>
  <c r="AR67" i="17"/>
  <c r="AT65"/>
  <c r="Q62" i="24" s="1"/>
  <c r="AT57" i="17"/>
  <c r="Q54" i="24" s="1"/>
  <c r="AN57" i="17"/>
  <c r="AO57" s="1"/>
  <c r="AU57" s="1"/>
  <c r="R54" i="24" s="1"/>
  <c r="AT49" i="17"/>
  <c r="Q46" i="24" s="1"/>
  <c r="AT41" i="17"/>
  <c r="Q38" i="24" s="1"/>
  <c r="AR101" i="17"/>
  <c r="AT91"/>
  <c r="Q88" i="24" s="1"/>
  <c r="AT83" i="17"/>
  <c r="Q80" i="24" s="1"/>
  <c r="AR69" i="17"/>
  <c r="AR61"/>
  <c r="AR53"/>
  <c r="AR111"/>
  <c r="AN109"/>
  <c r="AO109" s="1"/>
  <c r="AU109" s="1"/>
  <c r="R106" i="24" s="1"/>
  <c r="AN105" i="17"/>
  <c r="AO105" s="1"/>
  <c r="AU105" s="1"/>
  <c r="R102" i="24" s="1"/>
  <c r="AP104" i="17"/>
  <c r="AN101"/>
  <c r="AO101" s="1"/>
  <c r="AU101" s="1"/>
  <c r="R98" i="24" s="1"/>
  <c r="AT93" i="17"/>
  <c r="Q90" i="24" s="1"/>
  <c r="AT77" i="17"/>
  <c r="Q74" i="24" s="1"/>
  <c r="AT69" i="17"/>
  <c r="Q66" i="24" s="1"/>
  <c r="AT53" i="17"/>
  <c r="Q50" i="24" s="1"/>
  <c r="AP81" i="17"/>
  <c r="AN35"/>
  <c r="AN33"/>
  <c r="AR23"/>
  <c r="AN21"/>
  <c r="AR11"/>
  <c r="AO7"/>
  <c r="H148" i="24"/>
  <c r="H144"/>
  <c r="H140"/>
  <c r="H136"/>
  <c r="H132"/>
  <c r="H128"/>
  <c r="H124"/>
  <c r="H120"/>
  <c r="H116"/>
  <c r="H112"/>
  <c r="H108"/>
  <c r="H104"/>
  <c r="H100"/>
  <c r="H96"/>
  <c r="H92"/>
  <c r="H88"/>
  <c r="H84"/>
  <c r="H80"/>
  <c r="H76"/>
  <c r="H72"/>
  <c r="H68"/>
  <c r="H64"/>
  <c r="H60"/>
  <c r="H56"/>
  <c r="H52"/>
  <c r="H48"/>
  <c r="H44"/>
  <c r="H40"/>
  <c r="H36"/>
  <c r="H32"/>
  <c r="H28"/>
  <c r="H24"/>
  <c r="H20"/>
  <c r="H16"/>
  <c r="H12"/>
  <c r="H8"/>
  <c r="AA205" i="17"/>
  <c r="AB205" s="1"/>
  <c r="O202" i="24" s="1"/>
  <c r="AA201" i="17"/>
  <c r="AB201" s="1"/>
  <c r="O198" i="24" s="1"/>
  <c r="AA197" i="17"/>
  <c r="AB197" s="1"/>
  <c r="O194" i="24" s="1"/>
  <c r="AA193" i="17"/>
  <c r="AA189"/>
  <c r="AA185"/>
  <c r="AA177"/>
  <c r="AA173"/>
  <c r="AA169"/>
  <c r="AA165"/>
  <c r="AA161"/>
  <c r="AA157"/>
  <c r="AA153"/>
  <c r="AA149"/>
  <c r="AA145"/>
  <c r="AA141"/>
  <c r="AA137"/>
  <c r="AA133"/>
  <c r="AA129"/>
  <c r="AA125"/>
  <c r="AA121"/>
  <c r="AA117"/>
  <c r="AA113"/>
  <c r="AA109"/>
  <c r="AA105"/>
  <c r="AA101"/>
  <c r="AA97"/>
  <c r="AA93"/>
  <c r="AA89"/>
  <c r="AA85"/>
  <c r="AA81"/>
  <c r="AA77"/>
  <c r="AA73"/>
  <c r="AB73" s="1"/>
  <c r="O70" i="24" s="1"/>
  <c r="AA69" i="17"/>
  <c r="AB69" s="1"/>
  <c r="O66" i="24" s="1"/>
  <c r="AA65" i="17"/>
  <c r="AB65" s="1"/>
  <c r="O62" i="24" s="1"/>
  <c r="AA61" i="17"/>
  <c r="AB61" s="1"/>
  <c r="O58" i="24" s="1"/>
  <c r="AA57" i="17"/>
  <c r="AA45"/>
  <c r="AA41"/>
  <c r="V37"/>
  <c r="V25"/>
  <c r="V21"/>
  <c r="V17"/>
  <c r="I204" i="24"/>
  <c r="I202"/>
  <c r="I200"/>
  <c r="I198"/>
  <c r="I196"/>
  <c r="I194"/>
  <c r="I192"/>
  <c r="I190"/>
  <c r="I188"/>
  <c r="I186"/>
  <c r="I184"/>
  <c r="I182"/>
  <c r="I180"/>
  <c r="I178"/>
  <c r="I176"/>
  <c r="I174"/>
  <c r="I172"/>
  <c r="I170"/>
  <c r="I168"/>
  <c r="I166"/>
  <c r="I164"/>
  <c r="I162"/>
  <c r="I160"/>
  <c r="I158"/>
  <c r="I156"/>
  <c r="I154"/>
  <c r="I152"/>
  <c r="I150"/>
  <c r="I148"/>
  <c r="I146"/>
  <c r="I144"/>
  <c r="I142"/>
  <c r="I140"/>
  <c r="I138"/>
  <c r="I136"/>
  <c r="I134"/>
  <c r="I132"/>
  <c r="I130"/>
  <c r="I128"/>
  <c r="I126"/>
  <c r="I124"/>
  <c r="I122"/>
  <c r="I120"/>
  <c r="I118"/>
  <c r="I116"/>
  <c r="I114"/>
  <c r="I112"/>
  <c r="I110"/>
  <c r="I108"/>
  <c r="I106"/>
  <c r="I104"/>
  <c r="I102"/>
  <c r="I100"/>
  <c r="I98"/>
  <c r="I96"/>
  <c r="I94"/>
  <c r="I92"/>
  <c r="I90"/>
  <c r="I88"/>
  <c r="I86"/>
  <c r="I84"/>
  <c r="I82"/>
  <c r="I80"/>
  <c r="I78"/>
  <c r="I76"/>
  <c r="I74"/>
  <c r="I72"/>
  <c r="I70"/>
  <c r="I68"/>
  <c r="I66"/>
  <c r="I64"/>
  <c r="I62"/>
  <c r="I60"/>
  <c r="I58"/>
  <c r="I56"/>
  <c r="I54"/>
  <c r="I52"/>
  <c r="I50"/>
  <c r="I48"/>
  <c r="I46"/>
  <c r="I44"/>
  <c r="I42"/>
  <c r="I40"/>
  <c r="I38"/>
  <c r="I36"/>
  <c r="I34"/>
  <c r="I32"/>
  <c r="I30"/>
  <c r="I28"/>
  <c r="I26"/>
  <c r="I24"/>
  <c r="I22"/>
  <c r="I20"/>
  <c r="I18"/>
  <c r="I16"/>
  <c r="I14"/>
  <c r="I12"/>
  <c r="I10"/>
  <c r="I8"/>
  <c r="I6"/>
  <c r="AA206" i="17"/>
  <c r="AA198"/>
  <c r="AA194"/>
  <c r="AB194" s="1"/>
  <c r="O191" i="24" s="1"/>
  <c r="AA182" i="17"/>
  <c r="AA178"/>
  <c r="AB178" s="1"/>
  <c r="O175" i="24" s="1"/>
  <c r="AA174" i="17"/>
  <c r="AA166"/>
  <c r="AA162"/>
  <c r="AA158"/>
  <c r="AA154"/>
  <c r="AA150"/>
  <c r="AA146"/>
  <c r="AA142"/>
  <c r="AA138"/>
  <c r="AA134"/>
  <c r="AA130"/>
  <c r="AA126"/>
  <c r="AA122"/>
  <c r="AA118"/>
  <c r="AA114"/>
  <c r="AA110"/>
  <c r="AA106"/>
  <c r="AA102"/>
  <c r="AA98"/>
  <c r="AA94"/>
  <c r="AA90"/>
  <c r="AA86"/>
  <c r="AA82"/>
  <c r="AA78"/>
  <c r="AA74"/>
  <c r="AA70"/>
  <c r="AA66"/>
  <c r="AA62"/>
  <c r="AA58"/>
  <c r="AA54"/>
  <c r="AA50"/>
  <c r="AA46"/>
  <c r="AA42"/>
  <c r="AA38"/>
  <c r="H202" i="24"/>
  <c r="H198"/>
  <c r="H194"/>
  <c r="H190"/>
  <c r="H186"/>
  <c r="H182"/>
  <c r="H178"/>
  <c r="H174"/>
  <c r="H170"/>
  <c r="H166"/>
  <c r="H162"/>
  <c r="H158"/>
  <c r="H154"/>
  <c r="H150"/>
  <c r="H146"/>
  <c r="H142"/>
  <c r="H138"/>
  <c r="H134"/>
  <c r="H130"/>
  <c r="H126"/>
  <c r="H122"/>
  <c r="H118"/>
  <c r="H114"/>
  <c r="H110"/>
  <c r="H106"/>
  <c r="H102"/>
  <c r="H98"/>
  <c r="H94"/>
  <c r="H90"/>
  <c r="H86"/>
  <c r="H82"/>
  <c r="H78"/>
  <c r="H74"/>
  <c r="H70"/>
  <c r="H66"/>
  <c r="H62"/>
  <c r="H58"/>
  <c r="H54"/>
  <c r="H50"/>
  <c r="H46"/>
  <c r="H42"/>
  <c r="H38"/>
  <c r="H34"/>
  <c r="H30"/>
  <c r="H26"/>
  <c r="H22"/>
  <c r="H18"/>
  <c r="H14"/>
  <c r="H10"/>
  <c r="H6"/>
  <c r="R206" i="17"/>
  <c r="R202"/>
  <c r="R198"/>
  <c r="R194"/>
  <c r="R190"/>
  <c r="R186"/>
  <c r="R182"/>
  <c r="R178"/>
  <c r="R174"/>
  <c r="R170"/>
  <c r="R166"/>
  <c r="R162"/>
  <c r="R158"/>
  <c r="R154"/>
  <c r="R150"/>
  <c r="R142"/>
  <c r="R134"/>
  <c r="R126"/>
  <c r="R118"/>
  <c r="R110"/>
  <c r="R102"/>
  <c r="R94"/>
  <c r="R86"/>
  <c r="R78"/>
  <c r="R70"/>
  <c r="R62"/>
  <c r="R54"/>
  <c r="R46"/>
  <c r="R38"/>
  <c r="R30"/>
  <c r="AA207"/>
  <c r="AB207" s="1"/>
  <c r="O204" i="24" s="1"/>
  <c r="AA203" i="17"/>
  <c r="AB203" s="1"/>
  <c r="O200" i="24" s="1"/>
  <c r="AA199" i="17"/>
  <c r="AB199" s="1"/>
  <c r="O196" i="24" s="1"/>
  <c r="AA191" i="17"/>
  <c r="AA187"/>
  <c r="AA179"/>
  <c r="AA175"/>
  <c r="AA171"/>
  <c r="AA159"/>
  <c r="AA143"/>
  <c r="AA127"/>
  <c r="AA111"/>
  <c r="V111"/>
  <c r="W111" s="1"/>
  <c r="AC111" s="1"/>
  <c r="P108" i="24" s="1"/>
  <c r="AA95" i="17"/>
  <c r="AA79"/>
  <c r="AA75"/>
  <c r="AB75" s="1"/>
  <c r="O72" i="24" s="1"/>
  <c r="AA71" i="17"/>
  <c r="AB71" s="1"/>
  <c r="O68" i="24" s="1"/>
  <c r="AA67" i="17"/>
  <c r="AB67" s="1"/>
  <c r="O64" i="24" s="1"/>
  <c r="AA63" i="17"/>
  <c r="AB63" s="1"/>
  <c r="O60" i="24" s="1"/>
  <c r="AA59" i="17"/>
  <c r="AB59" s="1"/>
  <c r="O56" i="24" s="1"/>
  <c r="I203"/>
  <c r="I201"/>
  <c r="I199"/>
  <c r="I197"/>
  <c r="I195"/>
  <c r="I193"/>
  <c r="I191"/>
  <c r="I189"/>
  <c r="I187"/>
  <c r="I185"/>
  <c r="I183"/>
  <c r="I181"/>
  <c r="I179"/>
  <c r="I177"/>
  <c r="I175"/>
  <c r="I173"/>
  <c r="I171"/>
  <c r="I169"/>
  <c r="I167"/>
  <c r="I165"/>
  <c r="I163"/>
  <c r="I161"/>
  <c r="I159"/>
  <c r="I157"/>
  <c r="I155"/>
  <c r="I153"/>
  <c r="I151"/>
  <c r="I149"/>
  <c r="I147"/>
  <c r="I145"/>
  <c r="I143"/>
  <c r="I141"/>
  <c r="I139"/>
  <c r="I137"/>
  <c r="I135"/>
  <c r="I133"/>
  <c r="I131"/>
  <c r="I129"/>
  <c r="I127"/>
  <c r="I125"/>
  <c r="I123"/>
  <c r="I121"/>
  <c r="I119"/>
  <c r="I117"/>
  <c r="I115"/>
  <c r="I113"/>
  <c r="I111"/>
  <c r="I109"/>
  <c r="I107"/>
  <c r="I105"/>
  <c r="I103"/>
  <c r="I101"/>
  <c r="I99"/>
  <c r="I97"/>
  <c r="I95"/>
  <c r="I93"/>
  <c r="I91"/>
  <c r="I89"/>
  <c r="I87"/>
  <c r="I85"/>
  <c r="I83"/>
  <c r="I81"/>
  <c r="I79"/>
  <c r="I77"/>
  <c r="I75"/>
  <c r="I73"/>
  <c r="I71"/>
  <c r="I69"/>
  <c r="I67"/>
  <c r="I65"/>
  <c r="I63"/>
  <c r="I61"/>
  <c r="I59"/>
  <c r="I57"/>
  <c r="I55"/>
  <c r="I53"/>
  <c r="I51"/>
  <c r="I49"/>
  <c r="I47"/>
  <c r="I45"/>
  <c r="I43"/>
  <c r="I41"/>
  <c r="I39"/>
  <c r="I37"/>
  <c r="I35"/>
  <c r="I33"/>
  <c r="I31"/>
  <c r="I29"/>
  <c r="I27"/>
  <c r="I25"/>
  <c r="I23"/>
  <c r="I21"/>
  <c r="I19"/>
  <c r="I17"/>
  <c r="I15"/>
  <c r="I13"/>
  <c r="I11"/>
  <c r="I9"/>
  <c r="I7"/>
  <c r="AA204" i="17"/>
  <c r="AA200"/>
  <c r="AA196"/>
  <c r="AB196" s="1"/>
  <c r="O193" i="24" s="1"/>
  <c r="AA188" i="17"/>
  <c r="AA172"/>
  <c r="AA156"/>
  <c r="AA140"/>
  <c r="AA124"/>
  <c r="AA108"/>
  <c r="AA92"/>
  <c r="AA76"/>
  <c r="AA72"/>
  <c r="AA68"/>
  <c r="AA64"/>
  <c r="AA60"/>
  <c r="AA56"/>
  <c r="AA52"/>
  <c r="AA48"/>
  <c r="AA44"/>
  <c r="AA40"/>
  <c r="H203" i="24"/>
  <c r="H201"/>
  <c r="H199"/>
  <c r="H197"/>
  <c r="H195"/>
  <c r="H193"/>
  <c r="H191"/>
  <c r="H189"/>
  <c r="H187"/>
  <c r="H185"/>
  <c r="H183"/>
  <c r="H181"/>
  <c r="H179"/>
  <c r="H177"/>
  <c r="H175"/>
  <c r="H173"/>
  <c r="H171"/>
  <c r="H169"/>
  <c r="H167"/>
  <c r="H165"/>
  <c r="H163"/>
  <c r="H161"/>
  <c r="H159"/>
  <c r="H157"/>
  <c r="H155"/>
  <c r="H153"/>
  <c r="H151"/>
  <c r="H149"/>
  <c r="H147"/>
  <c r="H145"/>
  <c r="H14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H61"/>
  <c r="H59"/>
  <c r="H57"/>
  <c r="H55"/>
  <c r="H53"/>
  <c r="H51"/>
  <c r="H49"/>
  <c r="H47"/>
  <c r="H45"/>
  <c r="H43"/>
  <c r="H41"/>
  <c r="H39"/>
  <c r="H37"/>
  <c r="H35"/>
  <c r="H33"/>
  <c r="H31"/>
  <c r="H29"/>
  <c r="H27"/>
  <c r="H25"/>
  <c r="H23"/>
  <c r="H21"/>
  <c r="H19"/>
  <c r="H17"/>
  <c r="H15"/>
  <c r="H13"/>
  <c r="H11"/>
  <c r="H9"/>
  <c r="H7"/>
  <c r="V53" i="17"/>
  <c r="W53" s="1"/>
  <c r="AC53" s="1"/>
  <c r="P50" i="24" s="1"/>
  <c r="V15" i="17"/>
  <c r="V13"/>
  <c r="F202" i="24"/>
  <c r="G202"/>
  <c r="C202"/>
  <c r="D202"/>
  <c r="F198"/>
  <c r="G198"/>
  <c r="C198"/>
  <c r="D198"/>
  <c r="F194"/>
  <c r="G194"/>
  <c r="C194"/>
  <c r="D194"/>
  <c r="F190"/>
  <c r="G190"/>
  <c r="C190"/>
  <c r="D190"/>
  <c r="F186"/>
  <c r="G186"/>
  <c r="C186"/>
  <c r="D186"/>
  <c r="F182"/>
  <c r="G182"/>
  <c r="C182"/>
  <c r="D182"/>
  <c r="F178"/>
  <c r="G178"/>
  <c r="C178"/>
  <c r="D178"/>
  <c r="F174"/>
  <c r="G174"/>
  <c r="C174"/>
  <c r="D174"/>
  <c r="F170"/>
  <c r="G170"/>
  <c r="C170"/>
  <c r="D170"/>
  <c r="F166"/>
  <c r="G166"/>
  <c r="C166"/>
  <c r="D166"/>
  <c r="F162"/>
  <c r="G162"/>
  <c r="C162"/>
  <c r="D162"/>
  <c r="F158"/>
  <c r="G158"/>
  <c r="C158"/>
  <c r="D158"/>
  <c r="F154"/>
  <c r="G154"/>
  <c r="C154"/>
  <c r="D154"/>
  <c r="F150"/>
  <c r="G150"/>
  <c r="C150"/>
  <c r="D150"/>
  <c r="F146"/>
  <c r="G146"/>
  <c r="C146"/>
  <c r="D146"/>
  <c r="F142"/>
  <c r="G142"/>
  <c r="C142"/>
  <c r="D142"/>
  <c r="F138"/>
  <c r="G138"/>
  <c r="C138"/>
  <c r="D138"/>
  <c r="F134"/>
  <c r="G134"/>
  <c r="C134"/>
  <c r="D134"/>
  <c r="F130"/>
  <c r="G130"/>
  <c r="C130"/>
  <c r="D130"/>
  <c r="F126"/>
  <c r="G126"/>
  <c r="C126"/>
  <c r="D126"/>
  <c r="F122"/>
  <c r="G122"/>
  <c r="C122"/>
  <c r="D122"/>
  <c r="F118"/>
  <c r="G118"/>
  <c r="C118"/>
  <c r="D118"/>
  <c r="F114"/>
  <c r="G114"/>
  <c r="C114"/>
  <c r="D114"/>
  <c r="F110"/>
  <c r="G110"/>
  <c r="C110"/>
  <c r="D110"/>
  <c r="F106"/>
  <c r="G106"/>
  <c r="C106"/>
  <c r="D106"/>
  <c r="F102"/>
  <c r="G102"/>
  <c r="C102"/>
  <c r="D102"/>
  <c r="F98"/>
  <c r="G98"/>
  <c r="C98"/>
  <c r="D98"/>
  <c r="F94"/>
  <c r="G94"/>
  <c r="C94"/>
  <c r="D94"/>
  <c r="F90"/>
  <c r="G90"/>
  <c r="C90"/>
  <c r="D90"/>
  <c r="F86"/>
  <c r="G86"/>
  <c r="C86"/>
  <c r="D86"/>
  <c r="F82"/>
  <c r="G82"/>
  <c r="C82"/>
  <c r="D82"/>
  <c r="F78"/>
  <c r="G78"/>
  <c r="C78"/>
  <c r="D78"/>
  <c r="F74"/>
  <c r="G74"/>
  <c r="C74"/>
  <c r="D74"/>
  <c r="F70"/>
  <c r="G70"/>
  <c r="C70"/>
  <c r="D70"/>
  <c r="F66"/>
  <c r="G66"/>
  <c r="C66"/>
  <c r="D66"/>
  <c r="F62"/>
  <c r="G62"/>
  <c r="C62"/>
  <c r="D62"/>
  <c r="F58"/>
  <c r="G58"/>
  <c r="C58"/>
  <c r="D58"/>
  <c r="F54"/>
  <c r="G54"/>
  <c r="C54"/>
  <c r="D54"/>
  <c r="F50"/>
  <c r="G50"/>
  <c r="C50"/>
  <c r="D50"/>
  <c r="F46"/>
  <c r="G46"/>
  <c r="C46"/>
  <c r="D46"/>
  <c r="F42"/>
  <c r="G42"/>
  <c r="C42"/>
  <c r="D42"/>
  <c r="F38"/>
  <c r="G38"/>
  <c r="C38"/>
  <c r="D38"/>
  <c r="F34"/>
  <c r="G34"/>
  <c r="E34"/>
  <c r="C34"/>
  <c r="D34"/>
  <c r="F30"/>
  <c r="G30"/>
  <c r="E30"/>
  <c r="C30"/>
  <c r="D30"/>
  <c r="F26"/>
  <c r="G26"/>
  <c r="E26"/>
  <c r="C26"/>
  <c r="D26"/>
  <c r="F22"/>
  <c r="G22"/>
  <c r="E22"/>
  <c r="C22"/>
  <c r="D22"/>
  <c r="F18"/>
  <c r="G18"/>
  <c r="E18"/>
  <c r="C18"/>
  <c r="D18"/>
  <c r="F14"/>
  <c r="G14"/>
  <c r="E14"/>
  <c r="C14"/>
  <c r="D14"/>
  <c r="F10"/>
  <c r="G10"/>
  <c r="E10"/>
  <c r="C10"/>
  <c r="D10"/>
  <c r="G6"/>
  <c r="F6"/>
  <c r="E6"/>
  <c r="C6"/>
  <c r="D6"/>
  <c r="F203"/>
  <c r="G203"/>
  <c r="C203"/>
  <c r="D203"/>
  <c r="F199"/>
  <c r="G199"/>
  <c r="C199"/>
  <c r="D199"/>
  <c r="F195"/>
  <c r="G195"/>
  <c r="C195"/>
  <c r="D195"/>
  <c r="F191"/>
  <c r="G191"/>
  <c r="C191"/>
  <c r="D191"/>
  <c r="F187"/>
  <c r="G187"/>
  <c r="C187"/>
  <c r="D187"/>
  <c r="F183"/>
  <c r="G183"/>
  <c r="C183"/>
  <c r="D183"/>
  <c r="F179"/>
  <c r="G179"/>
  <c r="C179"/>
  <c r="D179"/>
  <c r="F175"/>
  <c r="G175"/>
  <c r="C175"/>
  <c r="D175"/>
  <c r="F171"/>
  <c r="G171"/>
  <c r="C171"/>
  <c r="D171"/>
  <c r="F167"/>
  <c r="G167"/>
  <c r="C167"/>
  <c r="D167"/>
  <c r="F163"/>
  <c r="G163"/>
  <c r="C163"/>
  <c r="D163"/>
  <c r="F159"/>
  <c r="G159"/>
  <c r="C159"/>
  <c r="D159"/>
  <c r="F155"/>
  <c r="G155"/>
  <c r="C155"/>
  <c r="D155"/>
  <c r="F151"/>
  <c r="G151"/>
  <c r="C151"/>
  <c r="D151"/>
  <c r="F147"/>
  <c r="G147"/>
  <c r="C147"/>
  <c r="D147"/>
  <c r="F143"/>
  <c r="G143"/>
  <c r="C143"/>
  <c r="D143"/>
  <c r="F139"/>
  <c r="G139"/>
  <c r="C139"/>
  <c r="D139"/>
  <c r="F135"/>
  <c r="G135"/>
  <c r="C135"/>
  <c r="D135"/>
  <c r="F131"/>
  <c r="G131"/>
  <c r="C131"/>
  <c r="D131"/>
  <c r="F127"/>
  <c r="G127"/>
  <c r="C127"/>
  <c r="D127"/>
  <c r="F123"/>
  <c r="G123"/>
  <c r="C123"/>
  <c r="D123"/>
  <c r="F119"/>
  <c r="G119"/>
  <c r="C119"/>
  <c r="D119"/>
  <c r="F115"/>
  <c r="G115"/>
  <c r="C115"/>
  <c r="D115"/>
  <c r="F111"/>
  <c r="G111"/>
  <c r="C111"/>
  <c r="D111"/>
  <c r="F107"/>
  <c r="G107"/>
  <c r="C107"/>
  <c r="D107"/>
  <c r="F103"/>
  <c r="G103"/>
  <c r="C103"/>
  <c r="D103"/>
  <c r="F99"/>
  <c r="G99"/>
  <c r="C99"/>
  <c r="D99"/>
  <c r="F95"/>
  <c r="G95"/>
  <c r="C95"/>
  <c r="D95"/>
  <c r="F91"/>
  <c r="G91"/>
  <c r="C91"/>
  <c r="D91"/>
  <c r="F87"/>
  <c r="G87"/>
  <c r="C87"/>
  <c r="D87"/>
  <c r="F83"/>
  <c r="G83"/>
  <c r="C83"/>
  <c r="D83"/>
  <c r="F79"/>
  <c r="G79"/>
  <c r="C79"/>
  <c r="D79"/>
  <c r="F75"/>
  <c r="G75"/>
  <c r="C75"/>
  <c r="D75"/>
  <c r="F71"/>
  <c r="G71"/>
  <c r="C71"/>
  <c r="D71"/>
  <c r="F67"/>
  <c r="G67"/>
  <c r="C67"/>
  <c r="D67"/>
  <c r="F63"/>
  <c r="G63"/>
  <c r="C63"/>
  <c r="D63"/>
  <c r="F59"/>
  <c r="G59"/>
  <c r="C59"/>
  <c r="D59"/>
  <c r="F55"/>
  <c r="G55"/>
  <c r="C55"/>
  <c r="D55"/>
  <c r="F51"/>
  <c r="G51"/>
  <c r="C51"/>
  <c r="D51"/>
  <c r="F47"/>
  <c r="G47"/>
  <c r="C47"/>
  <c r="D47"/>
  <c r="F43"/>
  <c r="G43"/>
  <c r="C43"/>
  <c r="D43"/>
  <c r="F39"/>
  <c r="G39"/>
  <c r="C39"/>
  <c r="D39"/>
  <c r="F35"/>
  <c r="G35"/>
  <c r="C35"/>
  <c r="D35"/>
  <c r="F31"/>
  <c r="G31"/>
  <c r="E31"/>
  <c r="C31"/>
  <c r="D31"/>
  <c r="F27"/>
  <c r="G27"/>
  <c r="E27"/>
  <c r="C27"/>
  <c r="D27"/>
  <c r="F23"/>
  <c r="G23"/>
  <c r="E23"/>
  <c r="C23"/>
  <c r="D23"/>
  <c r="F19"/>
  <c r="G19"/>
  <c r="E19"/>
  <c r="C19"/>
  <c r="D19"/>
  <c r="F15"/>
  <c r="G15"/>
  <c r="E15"/>
  <c r="C15"/>
  <c r="D15"/>
  <c r="F11"/>
  <c r="G11"/>
  <c r="E11"/>
  <c r="C11"/>
  <c r="D11"/>
  <c r="G7"/>
  <c r="F7"/>
  <c r="E7"/>
  <c r="C7"/>
  <c r="D7"/>
  <c r="F204"/>
  <c r="G204"/>
  <c r="C204"/>
  <c r="D204"/>
  <c r="F200"/>
  <c r="G200"/>
  <c r="C200"/>
  <c r="D200"/>
  <c r="F196"/>
  <c r="G196"/>
  <c r="C196"/>
  <c r="D196"/>
  <c r="F192"/>
  <c r="G192"/>
  <c r="C192"/>
  <c r="D192"/>
  <c r="F188"/>
  <c r="G188"/>
  <c r="C188"/>
  <c r="D188"/>
  <c r="F184"/>
  <c r="G184"/>
  <c r="C184"/>
  <c r="D184"/>
  <c r="F180"/>
  <c r="G180"/>
  <c r="C180"/>
  <c r="D180"/>
  <c r="F176"/>
  <c r="G176"/>
  <c r="C176"/>
  <c r="D176"/>
  <c r="F172"/>
  <c r="G172"/>
  <c r="C172"/>
  <c r="D172"/>
  <c r="F168"/>
  <c r="G168"/>
  <c r="C168"/>
  <c r="D168"/>
  <c r="F164"/>
  <c r="G164"/>
  <c r="C164"/>
  <c r="D164"/>
  <c r="F160"/>
  <c r="G160"/>
  <c r="C160"/>
  <c r="D160"/>
  <c r="F156"/>
  <c r="G156"/>
  <c r="C156"/>
  <c r="D156"/>
  <c r="F152"/>
  <c r="G152"/>
  <c r="C152"/>
  <c r="D152"/>
  <c r="F148"/>
  <c r="G148"/>
  <c r="C148"/>
  <c r="D148"/>
  <c r="F144"/>
  <c r="G144"/>
  <c r="C144"/>
  <c r="D144"/>
  <c r="F140"/>
  <c r="G140"/>
  <c r="C140"/>
  <c r="D140"/>
  <c r="F136"/>
  <c r="G136"/>
  <c r="C136"/>
  <c r="D136"/>
  <c r="F132"/>
  <c r="G132"/>
  <c r="C132"/>
  <c r="D132"/>
  <c r="F128"/>
  <c r="G128"/>
  <c r="C128"/>
  <c r="D128"/>
  <c r="F124"/>
  <c r="G124"/>
  <c r="C124"/>
  <c r="D124"/>
  <c r="F120"/>
  <c r="G120"/>
  <c r="C120"/>
  <c r="D120"/>
  <c r="F116"/>
  <c r="G116"/>
  <c r="C116"/>
  <c r="D116"/>
  <c r="F112"/>
  <c r="G112"/>
  <c r="C112"/>
  <c r="D112"/>
  <c r="F108"/>
  <c r="G108"/>
  <c r="C108"/>
  <c r="D108"/>
  <c r="F104"/>
  <c r="G104"/>
  <c r="C104"/>
  <c r="D104"/>
  <c r="F100"/>
  <c r="G100"/>
  <c r="C100"/>
  <c r="D100"/>
  <c r="F96"/>
  <c r="G96"/>
  <c r="C96"/>
  <c r="D96"/>
  <c r="F92"/>
  <c r="G92"/>
  <c r="C92"/>
  <c r="D92"/>
  <c r="F88"/>
  <c r="G88"/>
  <c r="C88"/>
  <c r="D88"/>
  <c r="F84"/>
  <c r="G84"/>
  <c r="C84"/>
  <c r="D84"/>
  <c r="F80"/>
  <c r="G80"/>
  <c r="C80"/>
  <c r="D80"/>
  <c r="F76"/>
  <c r="G76"/>
  <c r="C76"/>
  <c r="D76"/>
  <c r="F72"/>
  <c r="G72"/>
  <c r="C72"/>
  <c r="D72"/>
  <c r="F68"/>
  <c r="G68"/>
  <c r="C68"/>
  <c r="D68"/>
  <c r="F64"/>
  <c r="G64"/>
  <c r="C64"/>
  <c r="D64"/>
  <c r="F60"/>
  <c r="G60"/>
  <c r="C60"/>
  <c r="D60"/>
  <c r="F56"/>
  <c r="G56"/>
  <c r="C56"/>
  <c r="D56"/>
  <c r="F52"/>
  <c r="G52"/>
  <c r="C52"/>
  <c r="D52"/>
  <c r="F48"/>
  <c r="G48"/>
  <c r="C48"/>
  <c r="D48"/>
  <c r="F44"/>
  <c r="G44"/>
  <c r="C44"/>
  <c r="D44"/>
  <c r="F40"/>
  <c r="G40"/>
  <c r="C40"/>
  <c r="D40"/>
  <c r="F36"/>
  <c r="G36"/>
  <c r="C36"/>
  <c r="D36"/>
  <c r="F32"/>
  <c r="G32"/>
  <c r="E32"/>
  <c r="C32"/>
  <c r="D32"/>
  <c r="F28"/>
  <c r="G28"/>
  <c r="E28"/>
  <c r="C28"/>
  <c r="D28"/>
  <c r="F24"/>
  <c r="G24"/>
  <c r="E24"/>
  <c r="C24"/>
  <c r="D24"/>
  <c r="F20"/>
  <c r="G20"/>
  <c r="E20"/>
  <c r="C20"/>
  <c r="D20"/>
  <c r="F16"/>
  <c r="G16"/>
  <c r="E16"/>
  <c r="C16"/>
  <c r="D16"/>
  <c r="F12"/>
  <c r="G12"/>
  <c r="E12"/>
  <c r="C12"/>
  <c r="D12"/>
  <c r="G8"/>
  <c r="F8"/>
  <c r="E8"/>
  <c r="C8"/>
  <c r="D8"/>
  <c r="G201"/>
  <c r="C201"/>
  <c r="D201"/>
  <c r="F201"/>
  <c r="G197"/>
  <c r="C197"/>
  <c r="D197"/>
  <c r="F197"/>
  <c r="G193"/>
  <c r="C193"/>
  <c r="D193"/>
  <c r="F193"/>
  <c r="G189"/>
  <c r="C189"/>
  <c r="D189"/>
  <c r="F189"/>
  <c r="G185"/>
  <c r="C185"/>
  <c r="D185"/>
  <c r="F185"/>
  <c r="G181"/>
  <c r="C181"/>
  <c r="D181"/>
  <c r="F181"/>
  <c r="G177"/>
  <c r="C177"/>
  <c r="D177"/>
  <c r="F177"/>
  <c r="G173"/>
  <c r="C173"/>
  <c r="D173"/>
  <c r="F173"/>
  <c r="G169"/>
  <c r="C169"/>
  <c r="D169"/>
  <c r="F169"/>
  <c r="G165"/>
  <c r="C165"/>
  <c r="D165"/>
  <c r="F165"/>
  <c r="G161"/>
  <c r="C161"/>
  <c r="D161"/>
  <c r="F161"/>
  <c r="G157"/>
  <c r="C157"/>
  <c r="D157"/>
  <c r="F157"/>
  <c r="G153"/>
  <c r="C153"/>
  <c r="D153"/>
  <c r="F153"/>
  <c r="G149"/>
  <c r="C149"/>
  <c r="D149"/>
  <c r="F149"/>
  <c r="G145"/>
  <c r="C145"/>
  <c r="D145"/>
  <c r="F145"/>
  <c r="G141"/>
  <c r="C141"/>
  <c r="D141"/>
  <c r="F141"/>
  <c r="G137"/>
  <c r="C137"/>
  <c r="D137"/>
  <c r="F137"/>
  <c r="G133"/>
  <c r="C133"/>
  <c r="D133"/>
  <c r="F133"/>
  <c r="G129"/>
  <c r="C129"/>
  <c r="D129"/>
  <c r="F129"/>
  <c r="G125"/>
  <c r="C125"/>
  <c r="D125"/>
  <c r="F125"/>
  <c r="G121"/>
  <c r="C121"/>
  <c r="D121"/>
  <c r="F121"/>
  <c r="G117"/>
  <c r="C117"/>
  <c r="D117"/>
  <c r="F117"/>
  <c r="G113"/>
  <c r="C113"/>
  <c r="D113"/>
  <c r="F113"/>
  <c r="G109"/>
  <c r="C109"/>
  <c r="D109"/>
  <c r="F109"/>
  <c r="G105"/>
  <c r="C105"/>
  <c r="D105"/>
  <c r="F105"/>
  <c r="G101"/>
  <c r="C101"/>
  <c r="D101"/>
  <c r="F101"/>
  <c r="G97"/>
  <c r="C97"/>
  <c r="D97"/>
  <c r="F97"/>
  <c r="G93"/>
  <c r="C93"/>
  <c r="D93"/>
  <c r="F93"/>
  <c r="G89"/>
  <c r="C89"/>
  <c r="D89"/>
  <c r="F89"/>
  <c r="G85"/>
  <c r="C85"/>
  <c r="D85"/>
  <c r="F85"/>
  <c r="G81"/>
  <c r="C81"/>
  <c r="D81"/>
  <c r="F81"/>
  <c r="G77"/>
  <c r="C77"/>
  <c r="D77"/>
  <c r="F77"/>
  <c r="G73"/>
  <c r="C73"/>
  <c r="D73"/>
  <c r="F73"/>
  <c r="G69"/>
  <c r="C69"/>
  <c r="D69"/>
  <c r="F69"/>
  <c r="G65"/>
  <c r="C65"/>
  <c r="D65"/>
  <c r="F65"/>
  <c r="G61"/>
  <c r="C61"/>
  <c r="D61"/>
  <c r="F61"/>
  <c r="G57"/>
  <c r="C57"/>
  <c r="D57"/>
  <c r="F57"/>
  <c r="G53"/>
  <c r="C53"/>
  <c r="D53"/>
  <c r="F53"/>
  <c r="G49"/>
  <c r="C49"/>
  <c r="D49"/>
  <c r="F49"/>
  <c r="G45"/>
  <c r="C45"/>
  <c r="D45"/>
  <c r="F45"/>
  <c r="G41"/>
  <c r="C41"/>
  <c r="D41"/>
  <c r="F41"/>
  <c r="G37"/>
  <c r="C37"/>
  <c r="D37"/>
  <c r="F37"/>
  <c r="G33"/>
  <c r="E33"/>
  <c r="C33"/>
  <c r="D33"/>
  <c r="F33"/>
  <c r="G29"/>
  <c r="E29"/>
  <c r="C29"/>
  <c r="D29"/>
  <c r="F29"/>
  <c r="G25"/>
  <c r="E25"/>
  <c r="C25"/>
  <c r="D25"/>
  <c r="F25"/>
  <c r="G21"/>
  <c r="E21"/>
  <c r="C21"/>
  <c r="D21"/>
  <c r="F21"/>
  <c r="G17"/>
  <c r="E17"/>
  <c r="C17"/>
  <c r="D17"/>
  <c r="F17"/>
  <c r="G13"/>
  <c r="E13"/>
  <c r="C13"/>
  <c r="D13"/>
  <c r="F13"/>
  <c r="G9"/>
  <c r="E9"/>
  <c r="C9"/>
  <c r="D9"/>
  <c r="F9"/>
  <c r="G9" i="22"/>
  <c r="G8"/>
  <c r="G7"/>
  <c r="AL5" i="10"/>
  <c r="AK5"/>
  <c r="AJ5"/>
  <c r="AF5"/>
  <c r="AE5"/>
  <c r="AD5"/>
  <c r="AC5"/>
  <c r="AE4"/>
  <c r="AC4"/>
  <c r="Y5"/>
  <c r="X5"/>
  <c r="W5"/>
  <c r="V5"/>
  <c r="X4"/>
  <c r="V4"/>
  <c r="R5"/>
  <c r="Q5"/>
  <c r="G6" i="22"/>
  <c r="K4" i="10"/>
  <c r="J4"/>
  <c r="I4"/>
  <c r="H4"/>
  <c r="G4"/>
  <c r="F4"/>
  <c r="E4"/>
  <c r="D4"/>
  <c r="B4"/>
  <c r="C4"/>
  <c r="A2"/>
  <c r="A3"/>
  <c r="G17" i="22"/>
  <c r="G16"/>
  <c r="G15"/>
  <c r="G14"/>
  <c r="M98" i="26" l="1"/>
  <c r="E97"/>
  <c r="E99"/>
  <c r="M97"/>
  <c r="E98"/>
  <c r="E96"/>
  <c r="G98"/>
  <c r="M96"/>
  <c r="M132"/>
  <c r="E130"/>
  <c r="E132"/>
  <c r="E131"/>
  <c r="E133"/>
  <c r="G132"/>
  <c r="M130"/>
  <c r="M131"/>
  <c r="CJ160" i="17"/>
  <c r="CJ173"/>
  <c r="CJ205"/>
  <c r="CR169"/>
  <c r="CZ81"/>
  <c r="CX101"/>
  <c r="CY117"/>
  <c r="CY149"/>
  <c r="K17" i="27"/>
  <c r="M13"/>
  <c r="CJ197" i="17"/>
  <c r="CS41"/>
  <c r="CY81"/>
  <c r="CZ97"/>
  <c r="CK85"/>
  <c r="BG7"/>
  <c r="CR41"/>
  <c r="CS67"/>
  <c r="CX61"/>
  <c r="CK197"/>
  <c r="CK160"/>
  <c r="W17" i="27"/>
  <c r="L18" i="26"/>
  <c r="L17" i="27"/>
  <c r="F206" i="24"/>
  <c r="M17" i="27"/>
  <c r="AA13"/>
  <c r="AA14"/>
  <c r="AA19"/>
  <c r="C51"/>
  <c r="E48"/>
  <c r="C46"/>
  <c r="I45"/>
  <c r="G51"/>
  <c r="G48"/>
  <c r="E46"/>
  <c r="C45"/>
  <c r="I48"/>
  <c r="G46"/>
  <c r="E45"/>
  <c r="C48"/>
  <c r="K48" s="1"/>
  <c r="I46"/>
  <c r="G45"/>
  <c r="U17"/>
  <c r="Y17"/>
  <c r="AB14"/>
  <c r="AB16"/>
  <c r="AC16" s="1"/>
  <c r="C119" i="26"/>
  <c r="I117"/>
  <c r="G116"/>
  <c r="C122"/>
  <c r="E119"/>
  <c r="C117"/>
  <c r="I116"/>
  <c r="G122"/>
  <c r="G119"/>
  <c r="E117"/>
  <c r="C116"/>
  <c r="I119"/>
  <c r="G117"/>
  <c r="E116"/>
  <c r="E120" s="1"/>
  <c r="K116"/>
  <c r="G88"/>
  <c r="G85"/>
  <c r="E83"/>
  <c r="C82"/>
  <c r="I85"/>
  <c r="G83"/>
  <c r="E82"/>
  <c r="C85"/>
  <c r="I83"/>
  <c r="G82"/>
  <c r="C88"/>
  <c r="E85"/>
  <c r="L85" s="1"/>
  <c r="C83"/>
  <c r="K83" s="1"/>
  <c r="I82"/>
  <c r="K82"/>
  <c r="M17"/>
  <c r="E71"/>
  <c r="A69"/>
  <c r="A70" s="1"/>
  <c r="A71" s="1"/>
  <c r="A72" s="1"/>
  <c r="A73" s="1"/>
  <c r="A74" s="1"/>
  <c r="A75" s="1"/>
  <c r="A76" s="1"/>
  <c r="A77" s="1"/>
  <c r="A78" s="1"/>
  <c r="A79" s="1"/>
  <c r="A80" s="1"/>
  <c r="A81" s="1"/>
  <c r="A82" s="1"/>
  <c r="A83" s="1"/>
  <c r="A84" s="1"/>
  <c r="A85" s="1"/>
  <c r="A86" s="1"/>
  <c r="A87" s="1"/>
  <c r="A88" s="1"/>
  <c r="E74"/>
  <c r="B92"/>
  <c r="G92"/>
  <c r="O94"/>
  <c r="H73"/>
  <c r="E75"/>
  <c r="F100"/>
  <c r="N73"/>
  <c r="K92"/>
  <c r="C73"/>
  <c r="B100" s="1"/>
  <c r="N74"/>
  <c r="E72"/>
  <c r="E76"/>
  <c r="C92"/>
  <c r="M92"/>
  <c r="K48"/>
  <c r="M48" s="1"/>
  <c r="K49"/>
  <c r="K54"/>
  <c r="M14"/>
  <c r="M18" s="1"/>
  <c r="K18"/>
  <c r="C52"/>
  <c r="G52"/>
  <c r="I52"/>
  <c r="L49"/>
  <c r="M49" s="1"/>
  <c r="L51"/>
  <c r="M51" s="1"/>
  <c r="E52"/>
  <c r="CZ89" i="17"/>
  <c r="E25" i="27"/>
  <c r="E26" i="26"/>
  <c r="E55" i="27"/>
  <c r="E58"/>
  <c r="C55"/>
  <c r="M58"/>
  <c r="F62"/>
  <c r="E40"/>
  <c r="C37"/>
  <c r="B62" s="1"/>
  <c r="AD40"/>
  <c r="B55"/>
  <c r="M55"/>
  <c r="E61"/>
  <c r="O55"/>
  <c r="K62"/>
  <c r="N37"/>
  <c r="A33"/>
  <c r="A34" s="1"/>
  <c r="A35" s="1"/>
  <c r="A36" s="1"/>
  <c r="A37" s="1"/>
  <c r="A38" s="1"/>
  <c r="A39" s="1"/>
  <c r="A40" s="1"/>
  <c r="A41" s="1"/>
  <c r="A42" s="1"/>
  <c r="A43" s="1"/>
  <c r="A44" s="1"/>
  <c r="A45" s="1"/>
  <c r="A46" s="1"/>
  <c r="K55"/>
  <c r="G55"/>
  <c r="I55"/>
  <c r="H37"/>
  <c r="N39"/>
  <c r="E35"/>
  <c r="O57"/>
  <c r="E39"/>
  <c r="N38"/>
  <c r="E36"/>
  <c r="E38"/>
  <c r="Z25"/>
  <c r="U25"/>
  <c r="J128" i="26"/>
  <c r="K126"/>
  <c r="C126"/>
  <c r="M126"/>
  <c r="E126"/>
  <c r="O126"/>
  <c r="G126"/>
  <c r="I126"/>
  <c r="B126"/>
  <c r="O25" i="27"/>
  <c r="O26" i="26"/>
  <c r="O60"/>
  <c r="A56"/>
  <c r="A57" s="1"/>
  <c r="A58" s="1"/>
  <c r="A59" s="1"/>
  <c r="A60" s="1"/>
  <c r="A61" s="1"/>
  <c r="A62" s="1"/>
  <c r="A63" s="1"/>
  <c r="A64" s="1"/>
  <c r="A65" s="1"/>
  <c r="A66" s="1"/>
  <c r="A67" s="1"/>
  <c r="AH8"/>
  <c r="E9" s="1"/>
  <c r="AH9"/>
  <c r="AH10" s="1"/>
  <c r="AO8" i="17"/>
  <c r="AH41" i="26"/>
  <c r="AH43"/>
  <c r="N109"/>
  <c r="AH107" s="1"/>
  <c r="C107"/>
  <c r="B134" s="1"/>
  <c r="N108"/>
  <c r="A103"/>
  <c r="A104" s="1"/>
  <c r="A105" s="1"/>
  <c r="A106" s="1"/>
  <c r="A107" s="1"/>
  <c r="A108" s="1"/>
  <c r="A109" s="1"/>
  <c r="A110" s="1"/>
  <c r="A111" s="1"/>
  <c r="A112" s="1"/>
  <c r="A113" s="1"/>
  <c r="A114" s="1"/>
  <c r="E108"/>
  <c r="N144"/>
  <c r="N107"/>
  <c r="H107"/>
  <c r="K134"/>
  <c r="E109"/>
  <c r="E105"/>
  <c r="E106"/>
  <c r="E110"/>
  <c r="F134"/>
  <c r="AG41"/>
  <c r="AG43"/>
  <c r="AI74"/>
  <c r="AG74"/>
  <c r="AH74"/>
  <c r="AI41"/>
  <c r="AI43"/>
  <c r="BU61" i="17"/>
  <c r="CJ172"/>
  <c r="CJ204"/>
  <c r="CQ36"/>
  <c r="CR155"/>
  <c r="CS53"/>
  <c r="CQ121"/>
  <c r="CY65"/>
  <c r="CZ85"/>
  <c r="CJ77"/>
  <c r="CJ161"/>
  <c r="CZ93"/>
  <c r="CX129"/>
  <c r="CZ161"/>
  <c r="CX193"/>
  <c r="CX65"/>
  <c r="CX133"/>
  <c r="CZ201"/>
  <c r="CJ65"/>
  <c r="CY153"/>
  <c r="CX205"/>
  <c r="BU57"/>
  <c r="BU69"/>
  <c r="CZ205"/>
  <c r="BU89"/>
  <c r="CL180"/>
  <c r="CJ180"/>
  <c r="V69"/>
  <c r="W69" s="1"/>
  <c r="AC69" s="1"/>
  <c r="P66" i="24" s="1"/>
  <c r="AT75" i="17"/>
  <c r="Q72" i="24" s="1"/>
  <c r="AT99" i="17"/>
  <c r="Q96" i="24" s="1"/>
  <c r="AR173" i="17"/>
  <c r="AR19"/>
  <c r="AN145"/>
  <c r="AO145" s="1"/>
  <c r="AU145" s="1"/>
  <c r="R142" i="24" s="1"/>
  <c r="AR157" i="17"/>
  <c r="AN153"/>
  <c r="AO153" s="1"/>
  <c r="AU153" s="1"/>
  <c r="R150" i="24" s="1"/>
  <c r="AN155" i="17"/>
  <c r="AO155" s="1"/>
  <c r="AU155" s="1"/>
  <c r="R152" i="24" s="1"/>
  <c r="AN13" i="17"/>
  <c r="AN41"/>
  <c r="AO41" s="1"/>
  <c r="AU41" s="1"/>
  <c r="R38" i="24" s="1"/>
  <c r="AN73" i="17"/>
  <c r="AO73" s="1"/>
  <c r="AU73" s="1"/>
  <c r="R70" i="24" s="1"/>
  <c r="AR85" i="17"/>
  <c r="AP89"/>
  <c r="BB198"/>
  <c r="BB206"/>
  <c r="BF104"/>
  <c r="BG104" s="1"/>
  <c r="BM104" s="1"/>
  <c r="T101" i="24" s="1"/>
  <c r="CV45" i="17"/>
  <c r="CK96"/>
  <c r="CK192"/>
  <c r="CH20"/>
  <c r="CO28"/>
  <c r="CV126"/>
  <c r="CX126" s="1"/>
  <c r="CO178"/>
  <c r="CO206"/>
  <c r="CV91"/>
  <c r="CV107"/>
  <c r="CV139"/>
  <c r="CV155"/>
  <c r="CV171"/>
  <c r="CV18"/>
  <c r="CV30"/>
  <c r="CO34"/>
  <c r="CV94"/>
  <c r="CO174"/>
  <c r="CQ174" s="1"/>
  <c r="CK77"/>
  <c r="V23"/>
  <c r="V73"/>
  <c r="W73" s="1"/>
  <c r="AC73" s="1"/>
  <c r="P70" i="24" s="1"/>
  <c r="AT127" i="17"/>
  <c r="Q124" i="24" s="1"/>
  <c r="AN167" i="17"/>
  <c r="AO167" s="1"/>
  <c r="AU167" s="1"/>
  <c r="R164" i="24" s="1"/>
  <c r="AT175" i="17"/>
  <c r="Q172" i="24" s="1"/>
  <c r="AN137" i="17"/>
  <c r="AO137" s="1"/>
  <c r="AU137" s="1"/>
  <c r="R134" i="24" s="1"/>
  <c r="AT165" i="17"/>
  <c r="Q162" i="24" s="1"/>
  <c r="AT173" i="17"/>
  <c r="Q170" i="24" s="1"/>
  <c r="AJ134" i="17"/>
  <c r="AJ159"/>
  <c r="AJ168"/>
  <c r="AK168" s="1"/>
  <c r="AJ170"/>
  <c r="AJ175"/>
  <c r="AN185"/>
  <c r="AO185" s="1"/>
  <c r="AU185" s="1"/>
  <c r="R182" i="24" s="1"/>
  <c r="AN205" i="17"/>
  <c r="AO205" s="1"/>
  <c r="AU205" s="1"/>
  <c r="R202" i="24" s="1"/>
  <c r="AJ182" i="17"/>
  <c r="BK41"/>
  <c r="BL41" s="1"/>
  <c r="S38" i="24" s="1"/>
  <c r="BK57" i="17"/>
  <c r="BL57" s="1"/>
  <c r="S54" i="24" s="1"/>
  <c r="CB15" i="17"/>
  <c r="CH169"/>
  <c r="CK173"/>
  <c r="AT143"/>
  <c r="Q140" i="24" s="1"/>
  <c r="AN161" i="17"/>
  <c r="AO161" s="1"/>
  <c r="AU161" s="1"/>
  <c r="R158" i="24" s="1"/>
  <c r="AN177" i="17"/>
  <c r="AO177" s="1"/>
  <c r="AU177" s="1"/>
  <c r="R174" i="24" s="1"/>
  <c r="AN179" i="17"/>
  <c r="AO179" s="1"/>
  <c r="AU179" s="1"/>
  <c r="R176" i="24" s="1"/>
  <c r="AP178" i="17"/>
  <c r="AR31"/>
  <c r="AR51"/>
  <c r="AR55"/>
  <c r="AR83"/>
  <c r="AP150"/>
  <c r="AR163"/>
  <c r="AN121"/>
  <c r="AO121" s="1"/>
  <c r="AU121" s="1"/>
  <c r="R118" i="24" s="1"/>
  <c r="AN123" i="17"/>
  <c r="AO123" s="1"/>
  <c r="AU123" s="1"/>
  <c r="R120" i="24" s="1"/>
  <c r="AR145" i="17"/>
  <c r="AR169"/>
  <c r="AN25"/>
  <c r="AR57"/>
  <c r="AR93"/>
  <c r="BH116"/>
  <c r="BB121"/>
  <c r="BF133"/>
  <c r="BG133" s="1"/>
  <c r="BM133" s="1"/>
  <c r="T130" i="24" s="1"/>
  <c r="BH136" i="17"/>
  <c r="BB153"/>
  <c r="BJ49"/>
  <c r="BJ65"/>
  <c r="BJ81"/>
  <c r="BJ157"/>
  <c r="BJ164"/>
  <c r="BJ180"/>
  <c r="BB201"/>
  <c r="BF139"/>
  <c r="BG139" s="1"/>
  <c r="BM139" s="1"/>
  <c r="T136" i="24" s="1"/>
  <c r="BJ168" i="17"/>
  <c r="BJ172"/>
  <c r="BJ182"/>
  <c r="BJ184"/>
  <c r="BH186"/>
  <c r="BJ188"/>
  <c r="BJ23"/>
  <c r="BJ27"/>
  <c r="BJ35"/>
  <c r="BJ59"/>
  <c r="BJ67"/>
  <c r="BF157"/>
  <c r="BG157" s="1"/>
  <c r="BM157" s="1"/>
  <c r="T154" i="24" s="1"/>
  <c r="BZ160" i="17"/>
  <c r="CV41"/>
  <c r="CX41" s="1"/>
  <c r="CV49"/>
  <c r="CX49" s="1"/>
  <c r="CO57"/>
  <c r="CO73"/>
  <c r="CV181"/>
  <c r="CV197"/>
  <c r="CO32"/>
  <c r="CR32" s="1"/>
  <c r="CS32" s="1"/>
  <c r="CV36"/>
  <c r="CO90"/>
  <c r="CS90" s="1"/>
  <c r="CO49"/>
  <c r="CR49" s="1"/>
  <c r="CO181"/>
  <c r="CV87"/>
  <c r="CV103"/>
  <c r="CV119"/>
  <c r="CV151"/>
  <c r="CV167"/>
  <c r="CO183"/>
  <c r="CO199"/>
  <c r="CV98"/>
  <c r="CV146"/>
  <c r="BZ94"/>
  <c r="BZ98"/>
  <c r="BZ102"/>
  <c r="CB134"/>
  <c r="BZ158"/>
  <c r="BZ174"/>
  <c r="BZ178"/>
  <c r="CB184"/>
  <c r="CB13"/>
  <c r="CB29"/>
  <c r="BU77"/>
  <c r="BZ85"/>
  <c r="BZ93"/>
  <c r="BU97"/>
  <c r="BZ101"/>
  <c r="BZ105"/>
  <c r="BZ109"/>
  <c r="BZ113"/>
  <c r="BZ129"/>
  <c r="BZ133"/>
  <c r="BZ149"/>
  <c r="BZ157"/>
  <c r="BZ165"/>
  <c r="BZ173"/>
  <c r="CO201"/>
  <c r="CO106"/>
  <c r="CR106" s="1"/>
  <c r="CO8"/>
  <c r="CV71"/>
  <c r="CK161"/>
  <c r="E57" i="24"/>
  <c r="N57"/>
  <c r="E73"/>
  <c r="N73"/>
  <c r="E121"/>
  <c r="N121"/>
  <c r="E185"/>
  <c r="N185"/>
  <c r="E60"/>
  <c r="E92"/>
  <c r="N92"/>
  <c r="E140"/>
  <c r="N140"/>
  <c r="E172"/>
  <c r="N172"/>
  <c r="E204"/>
  <c r="E51"/>
  <c r="N51"/>
  <c r="E83"/>
  <c r="N83"/>
  <c r="E115"/>
  <c r="N115"/>
  <c r="E131"/>
  <c r="E163"/>
  <c r="N163"/>
  <c r="E195"/>
  <c r="N195"/>
  <c r="E42"/>
  <c r="N42"/>
  <c r="E74"/>
  <c r="N74"/>
  <c r="E106"/>
  <c r="N106"/>
  <c r="E154"/>
  <c r="N154"/>
  <c r="E170"/>
  <c r="N170"/>
  <c r="CC188" i="17"/>
  <c r="CD188" s="1"/>
  <c r="U185" i="24" s="1"/>
  <c r="BX188" i="17"/>
  <c r="BY188" s="1"/>
  <c r="CE188" s="1"/>
  <c r="V185" i="24" s="1"/>
  <c r="CB188" i="17"/>
  <c r="CC200"/>
  <c r="CD200" s="1"/>
  <c r="U197" i="24" s="1"/>
  <c r="BX200" i="17"/>
  <c r="BY200" s="1"/>
  <c r="CE200" s="1"/>
  <c r="V197" i="24" s="1"/>
  <c r="CB88" i="17"/>
  <c r="BZ88"/>
  <c r="CB39"/>
  <c r="CB43"/>
  <c r="BU43"/>
  <c r="CB47"/>
  <c r="BU47"/>
  <c r="BX51"/>
  <c r="BY51" s="1"/>
  <c r="CE51" s="1"/>
  <c r="V48" i="24" s="1"/>
  <c r="CC51" i="17"/>
  <c r="CD51" s="1"/>
  <c r="U48" i="24" s="1"/>
  <c r="CB51" i="17"/>
  <c r="BU51"/>
  <c r="CB55"/>
  <c r="BZ59"/>
  <c r="CB59"/>
  <c r="BU59"/>
  <c r="CB63"/>
  <c r="BT67"/>
  <c r="BU67" s="1"/>
  <c r="CB67"/>
  <c r="BX71"/>
  <c r="BY71" s="1"/>
  <c r="CE71" s="1"/>
  <c r="V68" i="24" s="1"/>
  <c r="CC71" i="17"/>
  <c r="CD71" s="1"/>
  <c r="U68" i="24" s="1"/>
  <c r="CB71" i="17"/>
  <c r="BU71"/>
  <c r="CB75"/>
  <c r="BZ79"/>
  <c r="CB79"/>
  <c r="BU79"/>
  <c r="CB83"/>
  <c r="BZ107"/>
  <c r="CB135"/>
  <c r="BZ135"/>
  <c r="CB139"/>
  <c r="CC151"/>
  <c r="CD151" s="1"/>
  <c r="U148" i="24" s="1"/>
  <c r="BX151" i="17"/>
  <c r="BY151" s="1"/>
  <c r="CE151" s="1"/>
  <c r="V148" i="24" s="1"/>
  <c r="CC167" i="17"/>
  <c r="CD167" s="1"/>
  <c r="U164" i="24" s="1"/>
  <c r="BX167" i="17"/>
  <c r="BY167" s="1"/>
  <c r="CE167" s="1"/>
  <c r="V164" i="24" s="1"/>
  <c r="CC181" i="17"/>
  <c r="CD181" s="1"/>
  <c r="U178" i="24" s="1"/>
  <c r="BX181" i="17"/>
  <c r="BY181" s="1"/>
  <c r="CE181" s="1"/>
  <c r="V178" i="24" s="1"/>
  <c r="BZ86" i="17"/>
  <c r="BU86"/>
  <c r="CC90"/>
  <c r="CD90" s="1"/>
  <c r="U87" i="24" s="1"/>
  <c r="BX90" i="17"/>
  <c r="BY90" s="1"/>
  <c r="CE90" s="1"/>
  <c r="V87" i="24" s="1"/>
  <c r="CQ197" i="17"/>
  <c r="CR197"/>
  <c r="CS197"/>
  <c r="CL132"/>
  <c r="CK132"/>
  <c r="CJ132"/>
  <c r="CY48"/>
  <c r="CZ48"/>
  <c r="CX48"/>
  <c r="CL48"/>
  <c r="CJ48"/>
  <c r="CK48"/>
  <c r="CL113"/>
  <c r="CK113"/>
  <c r="CJ113"/>
  <c r="BZ100"/>
  <c r="BZ104"/>
  <c r="CB116"/>
  <c r="CB144"/>
  <c r="CB176"/>
  <c r="BZ127"/>
  <c r="BZ143"/>
  <c r="BU147"/>
  <c r="BZ163"/>
  <c r="BZ179"/>
  <c r="BZ90"/>
  <c r="E41" i="24"/>
  <c r="N41"/>
  <c r="E89"/>
  <c r="N89"/>
  <c r="E153"/>
  <c r="E44"/>
  <c r="N44"/>
  <c r="E76"/>
  <c r="N76"/>
  <c r="E108"/>
  <c r="N108"/>
  <c r="E124"/>
  <c r="E156"/>
  <c r="N156"/>
  <c r="E188"/>
  <c r="N188"/>
  <c r="E35"/>
  <c r="N35"/>
  <c r="E67"/>
  <c r="N67"/>
  <c r="E99"/>
  <c r="N99"/>
  <c r="E147"/>
  <c r="N147"/>
  <c r="E179"/>
  <c r="N179"/>
  <c r="E58"/>
  <c r="N58"/>
  <c r="E90"/>
  <c r="N90"/>
  <c r="E122"/>
  <c r="N122"/>
  <c r="E138"/>
  <c r="N138"/>
  <c r="E186"/>
  <c r="E202"/>
  <c r="N202"/>
  <c r="E45"/>
  <c r="N45"/>
  <c r="E61"/>
  <c r="N61"/>
  <c r="E77"/>
  <c r="E93"/>
  <c r="N93"/>
  <c r="E109"/>
  <c r="N109"/>
  <c r="E125"/>
  <c r="N125"/>
  <c r="E141"/>
  <c r="E157"/>
  <c r="N157"/>
  <c r="E173"/>
  <c r="N173"/>
  <c r="E189"/>
  <c r="N189"/>
  <c r="E48"/>
  <c r="E64"/>
  <c r="N64"/>
  <c r="E80"/>
  <c r="N80"/>
  <c r="E96"/>
  <c r="N96"/>
  <c r="E112"/>
  <c r="E128"/>
  <c r="N128"/>
  <c r="E144"/>
  <c r="N144"/>
  <c r="E160"/>
  <c r="N160"/>
  <c r="E176"/>
  <c r="E192"/>
  <c r="N192"/>
  <c r="E39"/>
  <c r="N39"/>
  <c r="E55"/>
  <c r="N55"/>
  <c r="E71"/>
  <c r="E87"/>
  <c r="N87"/>
  <c r="E103"/>
  <c r="N103"/>
  <c r="E119"/>
  <c r="N119"/>
  <c r="E135"/>
  <c r="E151"/>
  <c r="N151"/>
  <c r="E167"/>
  <c r="N167"/>
  <c r="E183"/>
  <c r="N183"/>
  <c r="E199"/>
  <c r="E46"/>
  <c r="N46"/>
  <c r="E62"/>
  <c r="N62"/>
  <c r="E78"/>
  <c r="N78"/>
  <c r="E94"/>
  <c r="N94"/>
  <c r="E110"/>
  <c r="N110"/>
  <c r="E126"/>
  <c r="N126"/>
  <c r="E142"/>
  <c r="N142"/>
  <c r="E158"/>
  <c r="N158"/>
  <c r="E174"/>
  <c r="N174"/>
  <c r="E190"/>
  <c r="N190"/>
  <c r="R8" i="17"/>
  <c r="CK73"/>
  <c r="CL73"/>
  <c r="CJ73"/>
  <c r="CL185"/>
  <c r="CK185"/>
  <c r="CJ185"/>
  <c r="CQ37"/>
  <c r="CR37"/>
  <c r="CS37" s="1"/>
  <c r="CQ101"/>
  <c r="CR101"/>
  <c r="CS101"/>
  <c r="CQ133"/>
  <c r="CR133"/>
  <c r="CS133"/>
  <c r="CQ165"/>
  <c r="CR165"/>
  <c r="CS165"/>
  <c r="CL52"/>
  <c r="CK52"/>
  <c r="CJ52"/>
  <c r="CY104"/>
  <c r="CZ104"/>
  <c r="CX104"/>
  <c r="CY120"/>
  <c r="CZ120"/>
  <c r="CX120"/>
  <c r="CY168"/>
  <c r="CZ168"/>
  <c r="CX168"/>
  <c r="V41"/>
  <c r="W41" s="1"/>
  <c r="AC41" s="1"/>
  <c r="P38" i="24" s="1"/>
  <c r="V75" i="17"/>
  <c r="W75" s="1"/>
  <c r="AC75" s="1"/>
  <c r="P72" i="24" s="1"/>
  <c r="V33" i="17"/>
  <c r="V49"/>
  <c r="W49" s="1"/>
  <c r="AC49" s="1"/>
  <c r="P46" i="24" s="1"/>
  <c r="V57" i="17"/>
  <c r="W57" s="1"/>
  <c r="AC57" s="1"/>
  <c r="P54" i="24" s="1"/>
  <c r="V65" i="17"/>
  <c r="W65" s="1"/>
  <c r="AC65" s="1"/>
  <c r="P62" i="24" s="1"/>
  <c r="AR95" i="17"/>
  <c r="AN113"/>
  <c r="AO113" s="1"/>
  <c r="AU113" s="1"/>
  <c r="R110" i="24" s="1"/>
  <c r="AT51" i="17"/>
  <c r="Q48" i="24" s="1"/>
  <c r="AN119" i="17"/>
  <c r="AO119" s="1"/>
  <c r="AU119" s="1"/>
  <c r="R116" i="24" s="1"/>
  <c r="AJ124" i="17"/>
  <c r="AJ154"/>
  <c r="AN112"/>
  <c r="AO112" s="1"/>
  <c r="AU112" s="1"/>
  <c r="R109" i="24" s="1"/>
  <c r="BJ96" i="17"/>
  <c r="BK67"/>
  <c r="BL67" s="1"/>
  <c r="S64" i="24" s="1"/>
  <c r="BJ91" i="17"/>
  <c r="BJ103"/>
  <c r="BH168"/>
  <c r="CB147"/>
  <c r="BX196"/>
  <c r="BY196" s="1"/>
  <c r="CE196" s="1"/>
  <c r="V193" i="24" s="1"/>
  <c r="CB196" i="17"/>
  <c r="E105" i="24"/>
  <c r="N105"/>
  <c r="E169"/>
  <c r="E201"/>
  <c r="N201"/>
  <c r="E81"/>
  <c r="N81"/>
  <c r="E129"/>
  <c r="N129"/>
  <c r="E145"/>
  <c r="N145"/>
  <c r="E177"/>
  <c r="N177"/>
  <c r="E193"/>
  <c r="N193"/>
  <c r="E36"/>
  <c r="N36"/>
  <c r="E84"/>
  <c r="E116"/>
  <c r="N116"/>
  <c r="E132"/>
  <c r="N132"/>
  <c r="E180"/>
  <c r="N180"/>
  <c r="E107"/>
  <c r="E123"/>
  <c r="N123"/>
  <c r="E155"/>
  <c r="N155"/>
  <c r="E171"/>
  <c r="N171"/>
  <c r="E187"/>
  <c r="N187"/>
  <c r="E82"/>
  <c r="N82"/>
  <c r="E98"/>
  <c r="N98"/>
  <c r="E114"/>
  <c r="N114"/>
  <c r="E146"/>
  <c r="N146"/>
  <c r="E162"/>
  <c r="N162"/>
  <c r="CK37" i="17"/>
  <c r="CL37" s="1"/>
  <c r="CJ37"/>
  <c r="CK57"/>
  <c r="CL57"/>
  <c r="CJ57"/>
  <c r="CK137"/>
  <c r="CL137"/>
  <c r="CJ137"/>
  <c r="CS45"/>
  <c r="CQ45"/>
  <c r="CR45"/>
  <c r="CJ28"/>
  <c r="CK28"/>
  <c r="CL28" s="1"/>
  <c r="CL84"/>
  <c r="CK84"/>
  <c r="CJ84"/>
  <c r="CL148"/>
  <c r="CK148"/>
  <c r="CJ148"/>
  <c r="CR180"/>
  <c r="CS180"/>
  <c r="CQ180"/>
  <c r="AP142"/>
  <c r="BZ151"/>
  <c r="BZ139"/>
  <c r="BZ176"/>
  <c r="E137" i="24"/>
  <c r="N137"/>
  <c r="E49"/>
  <c r="N49"/>
  <c r="E65"/>
  <c r="N65"/>
  <c r="E97"/>
  <c r="N97"/>
  <c r="E113"/>
  <c r="N113"/>
  <c r="E161"/>
  <c r="N161"/>
  <c r="E52"/>
  <c r="E68"/>
  <c r="N68"/>
  <c r="E100"/>
  <c r="N100"/>
  <c r="E148"/>
  <c r="N148"/>
  <c r="E164"/>
  <c r="E196"/>
  <c r="N196"/>
  <c r="E43"/>
  <c r="N43"/>
  <c r="E59"/>
  <c r="N59"/>
  <c r="E75"/>
  <c r="E91"/>
  <c r="N91"/>
  <c r="E139"/>
  <c r="N139"/>
  <c r="E203"/>
  <c r="N203"/>
  <c r="E50"/>
  <c r="N50"/>
  <c r="E66"/>
  <c r="N66"/>
  <c r="E130"/>
  <c r="N130"/>
  <c r="E178"/>
  <c r="N178"/>
  <c r="E194"/>
  <c r="N194"/>
  <c r="E37"/>
  <c r="N37"/>
  <c r="E53"/>
  <c r="N53"/>
  <c r="E69"/>
  <c r="N69"/>
  <c r="E85"/>
  <c r="N85"/>
  <c r="E101"/>
  <c r="N101"/>
  <c r="E117"/>
  <c r="N117"/>
  <c r="E133"/>
  <c r="N133"/>
  <c r="E149"/>
  <c r="N149"/>
  <c r="E165"/>
  <c r="N165"/>
  <c r="E181"/>
  <c r="N181"/>
  <c r="E197"/>
  <c r="N197"/>
  <c r="E40"/>
  <c r="E56"/>
  <c r="N56"/>
  <c r="E72"/>
  <c r="N72"/>
  <c r="E88"/>
  <c r="N88"/>
  <c r="E104"/>
  <c r="E120"/>
  <c r="N120"/>
  <c r="E136"/>
  <c r="N136"/>
  <c r="E152"/>
  <c r="N152"/>
  <c r="E168"/>
  <c r="E184"/>
  <c r="N184"/>
  <c r="E200"/>
  <c r="N200"/>
  <c r="E47"/>
  <c r="N47"/>
  <c r="E63"/>
  <c r="E79"/>
  <c r="N79"/>
  <c r="E95"/>
  <c r="N95"/>
  <c r="E111"/>
  <c r="N111"/>
  <c r="E127"/>
  <c r="E143"/>
  <c r="N143"/>
  <c r="E159"/>
  <c r="N159"/>
  <c r="E175"/>
  <c r="N175"/>
  <c r="E191"/>
  <c r="E38"/>
  <c r="N38"/>
  <c r="E54"/>
  <c r="N54"/>
  <c r="E70"/>
  <c r="N70"/>
  <c r="E86"/>
  <c r="N86"/>
  <c r="E102"/>
  <c r="N102"/>
  <c r="E118"/>
  <c r="N118"/>
  <c r="E134"/>
  <c r="N134"/>
  <c r="E150"/>
  <c r="N150"/>
  <c r="E166"/>
  <c r="N166"/>
  <c r="E182"/>
  <c r="N182"/>
  <c r="E198"/>
  <c r="N198"/>
  <c r="CL121" i="17"/>
  <c r="CK121"/>
  <c r="CJ121"/>
  <c r="CY105"/>
  <c r="CZ105"/>
  <c r="CX105"/>
  <c r="CX137"/>
  <c r="CY137"/>
  <c r="CZ137"/>
  <c r="CX169"/>
  <c r="CY169"/>
  <c r="CZ169"/>
  <c r="CL196"/>
  <c r="CK196"/>
  <c r="CJ196"/>
  <c r="CR100"/>
  <c r="CS100"/>
  <c r="CQ100"/>
  <c r="CR164"/>
  <c r="CS164"/>
  <c r="CQ164"/>
  <c r="CY184"/>
  <c r="CZ184"/>
  <c r="CX184"/>
  <c r="CL49"/>
  <c r="CK49"/>
  <c r="CJ49"/>
  <c r="CL97"/>
  <c r="CK97"/>
  <c r="CJ97"/>
  <c r="CL129"/>
  <c r="CJ129"/>
  <c r="CK129"/>
  <c r="R42"/>
  <c r="S42" s="1"/>
  <c r="R58"/>
  <c r="R74"/>
  <c r="R90"/>
  <c r="R106"/>
  <c r="S106" s="1"/>
  <c r="R122"/>
  <c r="R138"/>
  <c r="AR47"/>
  <c r="AR87"/>
  <c r="AP147"/>
  <c r="AR149"/>
  <c r="AT129"/>
  <c r="Q126" i="24" s="1"/>
  <c r="AN190" i="17"/>
  <c r="AO190" s="1"/>
  <c r="AU190" s="1"/>
  <c r="R187" i="24" s="1"/>
  <c r="AN148" i="17"/>
  <c r="AO148" s="1"/>
  <c r="AU148" s="1"/>
  <c r="R145" i="24" s="1"/>
  <c r="BK59" i="17"/>
  <c r="BL59" s="1"/>
  <c r="S56" i="24" s="1"/>
  <c r="BH164" i="17"/>
  <c r="BH172"/>
  <c r="BB115"/>
  <c r="BB123"/>
  <c r="BB135"/>
  <c r="BB140"/>
  <c r="CB31"/>
  <c r="BZ167"/>
  <c r="CB131"/>
  <c r="CO132"/>
  <c r="CO196"/>
  <c r="CH42"/>
  <c r="CL42" s="1"/>
  <c r="CH51"/>
  <c r="CJ51" s="1"/>
  <c r="CH74"/>
  <c r="CL74" s="1"/>
  <c r="CH83"/>
  <c r="CH106"/>
  <c r="CK106" s="1"/>
  <c r="CH115"/>
  <c r="CJ115" s="1"/>
  <c r="CH138"/>
  <c r="CK138" s="1"/>
  <c r="CH147"/>
  <c r="CH170"/>
  <c r="CJ170" s="1"/>
  <c r="CH179"/>
  <c r="CL179" s="1"/>
  <c r="CH202"/>
  <c r="CK202" s="1"/>
  <c r="CY44"/>
  <c r="CZ44"/>
  <c r="CV88"/>
  <c r="CH15"/>
  <c r="CH38"/>
  <c r="CH79"/>
  <c r="CK79" s="1"/>
  <c r="CH102"/>
  <c r="CK102" s="1"/>
  <c r="CH111"/>
  <c r="CL111" s="1"/>
  <c r="CH120"/>
  <c r="CK169"/>
  <c r="CL169"/>
  <c r="CH207"/>
  <c r="CK207" s="1"/>
  <c r="CH94"/>
  <c r="CH174"/>
  <c r="CL174" s="1"/>
  <c r="CH12"/>
  <c r="CV12"/>
  <c r="CH16"/>
  <c r="CO20"/>
  <c r="CV28"/>
  <c r="CO52"/>
  <c r="CV76"/>
  <c r="CV80"/>
  <c r="CO88"/>
  <c r="CV92"/>
  <c r="CV96"/>
  <c r="CV108"/>
  <c r="CV124"/>
  <c r="CV140"/>
  <c r="CV156"/>
  <c r="CV172"/>
  <c r="CV180"/>
  <c r="CV196"/>
  <c r="CR116"/>
  <c r="CS116"/>
  <c r="CH66"/>
  <c r="CJ66" s="1"/>
  <c r="CH91"/>
  <c r="CL91" s="1"/>
  <c r="CH123"/>
  <c r="CL123" s="1"/>
  <c r="CH158"/>
  <c r="CY64"/>
  <c r="CZ64"/>
  <c r="CK201"/>
  <c r="CL201"/>
  <c r="CL41"/>
  <c r="CK41"/>
  <c r="CH56"/>
  <c r="CH88"/>
  <c r="CK157"/>
  <c r="CH164"/>
  <c r="CK189"/>
  <c r="CK81"/>
  <c r="CY56"/>
  <c r="CZ56"/>
  <c r="CH36"/>
  <c r="CH92"/>
  <c r="CH126"/>
  <c r="CJ126" s="1"/>
  <c r="CH10"/>
  <c r="E94" i="26" s="1"/>
  <c r="CH47" i="17"/>
  <c r="CL47" s="1"/>
  <c r="CH54"/>
  <c r="CH95"/>
  <c r="CL95" s="1"/>
  <c r="CH118"/>
  <c r="CJ118" s="1"/>
  <c r="CY68"/>
  <c r="CZ68"/>
  <c r="CH206"/>
  <c r="CJ206" s="1"/>
  <c r="CO16"/>
  <c r="CO56"/>
  <c r="CV84"/>
  <c r="CV100"/>
  <c r="CV116"/>
  <c r="CV132"/>
  <c r="CV148"/>
  <c r="CV164"/>
  <c r="CO184"/>
  <c r="CV188"/>
  <c r="CO200"/>
  <c r="CV204"/>
  <c r="CH35"/>
  <c r="CJ35" s="1"/>
  <c r="CH75"/>
  <c r="CK75" s="1"/>
  <c r="CH146"/>
  <c r="CH162"/>
  <c r="CK162" s="1"/>
  <c r="CH171"/>
  <c r="CL171" s="1"/>
  <c r="CH22"/>
  <c r="CH62"/>
  <c r="CH142"/>
  <c r="CK142" s="1"/>
  <c r="BB155"/>
  <c r="BC155" s="1"/>
  <c r="BZ45"/>
  <c r="BZ61"/>
  <c r="BZ77"/>
  <c r="CB37"/>
  <c r="BZ150"/>
  <c r="BZ166"/>
  <c r="BZ145"/>
  <c r="BZ177"/>
  <c r="BZ181"/>
  <c r="CB183"/>
  <c r="BZ186"/>
  <c r="CB190"/>
  <c r="CB192"/>
  <c r="CB194"/>
  <c r="CB198"/>
  <c r="CB200"/>
  <c r="CB202"/>
  <c r="BT12"/>
  <c r="BU12" s="1"/>
  <c r="BT28"/>
  <c r="BU28" s="1"/>
  <c r="BT44"/>
  <c r="BT68"/>
  <c r="CJ80"/>
  <c r="CJ144"/>
  <c r="CJ81"/>
  <c r="CJ177"/>
  <c r="CO10"/>
  <c r="J94" i="26" s="1"/>
  <c r="CO18" i="17"/>
  <c r="CO50"/>
  <c r="CQ50" s="1"/>
  <c r="CO186"/>
  <c r="CS186" s="1"/>
  <c r="CO15"/>
  <c r="CO51"/>
  <c r="CR51" s="1"/>
  <c r="CS31"/>
  <c r="CQ91"/>
  <c r="CQ155"/>
  <c r="CQ181"/>
  <c r="CS185"/>
  <c r="CQ57"/>
  <c r="CQ73"/>
  <c r="CR179"/>
  <c r="CV26"/>
  <c r="CV58"/>
  <c r="CX58" s="1"/>
  <c r="CV66"/>
  <c r="CX66" s="1"/>
  <c r="CV162"/>
  <c r="CY162" s="1"/>
  <c r="CV202"/>
  <c r="CZ202" s="1"/>
  <c r="CY43"/>
  <c r="CX187"/>
  <c r="CZ79"/>
  <c r="CY89"/>
  <c r="CX153"/>
  <c r="CZ207"/>
  <c r="CO85"/>
  <c r="CO149"/>
  <c r="CV17"/>
  <c r="CO33"/>
  <c r="CV53"/>
  <c r="CV57"/>
  <c r="CO69"/>
  <c r="CO77"/>
  <c r="CO81"/>
  <c r="CO93"/>
  <c r="CO97"/>
  <c r="CO109"/>
  <c r="CO113"/>
  <c r="CO125"/>
  <c r="CO129"/>
  <c r="CO141"/>
  <c r="CO145"/>
  <c r="CO157"/>
  <c r="CO161"/>
  <c r="CO173"/>
  <c r="CO177"/>
  <c r="CO193"/>
  <c r="CO107"/>
  <c r="CH136"/>
  <c r="CH153"/>
  <c r="CH168"/>
  <c r="CK176"/>
  <c r="CH184"/>
  <c r="CO40"/>
  <c r="CV37"/>
  <c r="CV121"/>
  <c r="CV191"/>
  <c r="CO123"/>
  <c r="CH21"/>
  <c r="CK45"/>
  <c r="CH101"/>
  <c r="CK156"/>
  <c r="CV143"/>
  <c r="CO27"/>
  <c r="CO35"/>
  <c r="CO83"/>
  <c r="CO87"/>
  <c r="CO99"/>
  <c r="CO103"/>
  <c r="CO115"/>
  <c r="CO119"/>
  <c r="CO131"/>
  <c r="CO135"/>
  <c r="CO147"/>
  <c r="CO151"/>
  <c r="CO163"/>
  <c r="CV183"/>
  <c r="CV199"/>
  <c r="CK60"/>
  <c r="CK172"/>
  <c r="CK177"/>
  <c r="CK125"/>
  <c r="CK141"/>
  <c r="CH27"/>
  <c r="CJ27" s="1"/>
  <c r="CH34"/>
  <c r="CK34" s="1"/>
  <c r="CL34" s="1"/>
  <c r="CH58"/>
  <c r="CK58" s="1"/>
  <c r="CH67"/>
  <c r="CL67" s="1"/>
  <c r="CH90"/>
  <c r="CJ90" s="1"/>
  <c r="CH99"/>
  <c r="CL99" s="1"/>
  <c r="CH122"/>
  <c r="CJ122" s="1"/>
  <c r="CH131"/>
  <c r="CL131" s="1"/>
  <c r="CH154"/>
  <c r="CK154" s="1"/>
  <c r="CH163"/>
  <c r="CL163" s="1"/>
  <c r="CH186"/>
  <c r="CJ186" s="1"/>
  <c r="CH195"/>
  <c r="CL195" s="1"/>
  <c r="CV152"/>
  <c r="CO148"/>
  <c r="CH23"/>
  <c r="CH63"/>
  <c r="CK63" s="1"/>
  <c r="CH127"/>
  <c r="CL127" s="1"/>
  <c r="CH134"/>
  <c r="CL134" s="1"/>
  <c r="CH152"/>
  <c r="CH166"/>
  <c r="CL166" s="1"/>
  <c r="CH175"/>
  <c r="CL175" s="1"/>
  <c r="CH182"/>
  <c r="CK182" s="1"/>
  <c r="CH78"/>
  <c r="CK78" s="1"/>
  <c r="CH110"/>
  <c r="CK110" s="1"/>
  <c r="CV32"/>
  <c r="CR44"/>
  <c r="CS44"/>
  <c r="CO92"/>
  <c r="CO108"/>
  <c r="CO124"/>
  <c r="CO140"/>
  <c r="CO156"/>
  <c r="CO172"/>
  <c r="CH14"/>
  <c r="CH100"/>
  <c r="CH130"/>
  <c r="CK130" s="1"/>
  <c r="CH155"/>
  <c r="CK155" s="1"/>
  <c r="CH190"/>
  <c r="CK190" s="1"/>
  <c r="CH11"/>
  <c r="E128" i="26" s="1"/>
  <c r="CH18" i="17"/>
  <c r="BB200"/>
  <c r="CB25"/>
  <c r="BZ97"/>
  <c r="BZ184"/>
  <c r="BT14"/>
  <c r="BU14" s="1"/>
  <c r="BT30"/>
  <c r="BU30" s="1"/>
  <c r="BT94"/>
  <c r="BU94" s="1"/>
  <c r="BT98"/>
  <c r="BT21"/>
  <c r="BU21" s="1"/>
  <c r="BY21" s="1"/>
  <c r="BT37"/>
  <c r="BU37" s="1"/>
  <c r="BY37" s="1"/>
  <c r="BT45"/>
  <c r="BU45" s="1"/>
  <c r="CJ61"/>
  <c r="CJ93"/>
  <c r="CJ125"/>
  <c r="CJ157"/>
  <c r="CJ189"/>
  <c r="CK24"/>
  <c r="CL24" s="1"/>
  <c r="CQ32"/>
  <c r="CR67"/>
  <c r="CR171"/>
  <c r="CR185"/>
  <c r="CS201"/>
  <c r="CQ179"/>
  <c r="CX64"/>
  <c r="CV11"/>
  <c r="O128" i="26" s="1"/>
  <c r="CV19" i="17"/>
  <c r="CV27"/>
  <c r="CY27" s="1"/>
  <c r="CZ27" s="1"/>
  <c r="CV35"/>
  <c r="CY35" s="1"/>
  <c r="CZ35" s="1"/>
  <c r="CX43"/>
  <c r="CY41"/>
  <c r="CZ45"/>
  <c r="CZ61"/>
  <c r="CY203"/>
  <c r="CY175"/>
  <c r="CK149"/>
  <c r="CO17"/>
  <c r="CO65"/>
  <c r="CV69"/>
  <c r="CV77"/>
  <c r="CO105"/>
  <c r="CO137"/>
  <c r="CV141"/>
  <c r="CV165"/>
  <c r="CO189"/>
  <c r="CO205"/>
  <c r="CV111"/>
  <c r="CH72"/>
  <c r="CH105"/>
  <c r="CK144"/>
  <c r="CH200"/>
  <c r="CO24"/>
  <c r="CV185"/>
  <c r="CO117"/>
  <c r="CK44"/>
  <c r="CK93"/>
  <c r="CK109"/>
  <c r="CO43"/>
  <c r="CV51"/>
  <c r="CV55"/>
  <c r="CV59"/>
  <c r="CV63"/>
  <c r="CV179"/>
  <c r="CK124"/>
  <c r="CK204"/>
  <c r="CK65"/>
  <c r="CK205"/>
  <c r="CY40"/>
  <c r="CZ40"/>
  <c r="CV72"/>
  <c r="CV136"/>
  <c r="CV200"/>
  <c r="CH76"/>
  <c r="CH108"/>
  <c r="CH140"/>
  <c r="CY52"/>
  <c r="CZ52"/>
  <c r="CH46"/>
  <c r="CJ46" s="1"/>
  <c r="CY60"/>
  <c r="CZ60"/>
  <c r="CO84"/>
  <c r="CH31"/>
  <c r="CJ31" s="1"/>
  <c r="CH70"/>
  <c r="CL70" s="1"/>
  <c r="CH143"/>
  <c r="CL143" s="1"/>
  <c r="CH150"/>
  <c r="CK150" s="1"/>
  <c r="CH159"/>
  <c r="CK159" s="1"/>
  <c r="CH191"/>
  <c r="CK191" s="1"/>
  <c r="CH198"/>
  <c r="CL198" s="1"/>
  <c r="CO12"/>
  <c r="CV16"/>
  <c r="CV20"/>
  <c r="CR48"/>
  <c r="CS48"/>
  <c r="CR76"/>
  <c r="CS76"/>
  <c r="CO80"/>
  <c r="CO96"/>
  <c r="CO104"/>
  <c r="CO112"/>
  <c r="CV112"/>
  <c r="CO120"/>
  <c r="CO128"/>
  <c r="CV128"/>
  <c r="CO136"/>
  <c r="CO144"/>
  <c r="CV144"/>
  <c r="CO152"/>
  <c r="CO160"/>
  <c r="CV160"/>
  <c r="CO168"/>
  <c r="CO176"/>
  <c r="CV176"/>
  <c r="CO188"/>
  <c r="CO192"/>
  <c r="CV192"/>
  <c r="CO204"/>
  <c r="CH43"/>
  <c r="CJ43" s="1"/>
  <c r="CH59"/>
  <c r="CL59" s="1"/>
  <c r="CH82"/>
  <c r="CL82" s="1"/>
  <c r="CH98"/>
  <c r="CJ98" s="1"/>
  <c r="CH107"/>
  <c r="CK107" s="1"/>
  <c r="CH114"/>
  <c r="CJ114" s="1"/>
  <c r="CH139"/>
  <c r="CL139" s="1"/>
  <c r="CH187"/>
  <c r="CL187" s="1"/>
  <c r="CH203"/>
  <c r="CL203" s="1"/>
  <c r="CH30"/>
  <c r="CK30" s="1"/>
  <c r="CL30" s="1"/>
  <c r="BZ53"/>
  <c r="BZ69"/>
  <c r="CB141"/>
  <c r="BT122"/>
  <c r="BU122" s="1"/>
  <c r="BX122"/>
  <c r="BY122" s="1"/>
  <c r="CE122" s="1"/>
  <c r="V119" i="24" s="1"/>
  <c r="BT142" i="17"/>
  <c r="CJ41"/>
  <c r="CJ169"/>
  <c r="CJ201"/>
  <c r="CO22"/>
  <c r="CO54"/>
  <c r="CR54" s="1"/>
  <c r="CO86"/>
  <c r="CS86" s="1"/>
  <c r="CO102"/>
  <c r="CQ102" s="1"/>
  <c r="CO134"/>
  <c r="CS134" s="1"/>
  <c r="CO182"/>
  <c r="CQ182" s="1"/>
  <c r="CO23"/>
  <c r="CO167"/>
  <c r="CQ167" s="1"/>
  <c r="CV46"/>
  <c r="CZ46" s="1"/>
  <c r="CV78"/>
  <c r="CZ78" s="1"/>
  <c r="CV110"/>
  <c r="CZ110" s="1"/>
  <c r="CV134"/>
  <c r="CY134" s="1"/>
  <c r="CV142"/>
  <c r="CY142" s="1"/>
  <c r="CV158"/>
  <c r="CY158" s="1"/>
  <c r="CX33"/>
  <c r="CV95"/>
  <c r="CV159"/>
  <c r="CK25"/>
  <c r="CL25" s="1"/>
  <c r="CK180"/>
  <c r="CO61"/>
  <c r="CH40"/>
  <c r="CK80"/>
  <c r="CH89"/>
  <c r="CH104"/>
  <c r="CO139"/>
  <c r="CO60"/>
  <c r="CO64"/>
  <c r="CO68"/>
  <c r="CO72"/>
  <c r="CO21"/>
  <c r="CH165"/>
  <c r="CO39"/>
  <c r="CV47"/>
  <c r="CV83"/>
  <c r="CO95"/>
  <c r="CV99"/>
  <c r="CO111"/>
  <c r="CO143"/>
  <c r="CV147"/>
  <c r="CO159"/>
  <c r="CV163"/>
  <c r="CO175"/>
  <c r="CO207"/>
  <c r="CH68"/>
  <c r="CH116"/>
  <c r="CK188"/>
  <c r="CK145"/>
  <c r="CH64"/>
  <c r="CK61"/>
  <c r="CK193"/>
  <c r="CY31"/>
  <c r="CZ31" s="1"/>
  <c r="CX31"/>
  <c r="CY39"/>
  <c r="CX39"/>
  <c r="CZ39"/>
  <c r="CY115"/>
  <c r="CX115"/>
  <c r="CZ115"/>
  <c r="CY135"/>
  <c r="CX135"/>
  <c r="CZ135"/>
  <c r="CX34"/>
  <c r="CY34"/>
  <c r="CZ34" s="1"/>
  <c r="CX42"/>
  <c r="CZ42"/>
  <c r="CY42"/>
  <c r="CX50"/>
  <c r="CZ50"/>
  <c r="CY50"/>
  <c r="CZ58"/>
  <c r="CY58"/>
  <c r="CX74"/>
  <c r="CZ74"/>
  <c r="CY74"/>
  <c r="CX82"/>
  <c r="CZ82"/>
  <c r="CY82"/>
  <c r="CX90"/>
  <c r="CZ90"/>
  <c r="CY90"/>
  <c r="CX98"/>
  <c r="CZ98"/>
  <c r="CY98"/>
  <c r="CX106"/>
  <c r="CZ106"/>
  <c r="CY106"/>
  <c r="CX114"/>
  <c r="CZ114"/>
  <c r="CY114"/>
  <c r="CX122"/>
  <c r="CZ122"/>
  <c r="CY122"/>
  <c r="CX130"/>
  <c r="CZ130"/>
  <c r="CY130"/>
  <c r="CX138"/>
  <c r="CZ138"/>
  <c r="CY138"/>
  <c r="CX146"/>
  <c r="CZ146"/>
  <c r="CY146"/>
  <c r="CX154"/>
  <c r="CZ154"/>
  <c r="CY154"/>
  <c r="CX170"/>
  <c r="CZ170"/>
  <c r="CY170"/>
  <c r="CX178"/>
  <c r="CZ178"/>
  <c r="CY178"/>
  <c r="CX186"/>
  <c r="CZ186"/>
  <c r="CY186"/>
  <c r="CX194"/>
  <c r="CZ194"/>
  <c r="CY194"/>
  <c r="CY202"/>
  <c r="CY75"/>
  <c r="CX75"/>
  <c r="CZ75"/>
  <c r="CY131"/>
  <c r="CX131"/>
  <c r="CZ131"/>
  <c r="CY71"/>
  <c r="CX71"/>
  <c r="CZ71"/>
  <c r="CY127"/>
  <c r="CX127"/>
  <c r="CZ127"/>
  <c r="CX30"/>
  <c r="CY30"/>
  <c r="CZ30" s="1"/>
  <c r="CX38"/>
  <c r="CZ38"/>
  <c r="CY38"/>
  <c r="CX54"/>
  <c r="CZ54"/>
  <c r="CY54"/>
  <c r="CX62"/>
  <c r="CZ62"/>
  <c r="CY62"/>
  <c r="CX70"/>
  <c r="CZ70"/>
  <c r="CY70"/>
  <c r="CX86"/>
  <c r="CZ86"/>
  <c r="CY86"/>
  <c r="CX94"/>
  <c r="CZ94"/>
  <c r="CY94"/>
  <c r="CX102"/>
  <c r="CZ102"/>
  <c r="CY102"/>
  <c r="CX118"/>
  <c r="CZ118"/>
  <c r="CY118"/>
  <c r="CZ126"/>
  <c r="CX150"/>
  <c r="CZ150"/>
  <c r="CY150"/>
  <c r="CX166"/>
  <c r="CZ166"/>
  <c r="CY166"/>
  <c r="CX174"/>
  <c r="CZ174"/>
  <c r="CY174"/>
  <c r="CX182"/>
  <c r="CZ182"/>
  <c r="CY182"/>
  <c r="CX190"/>
  <c r="CZ190"/>
  <c r="CY190"/>
  <c r="CX198"/>
  <c r="CZ198"/>
  <c r="CY198"/>
  <c r="CX206"/>
  <c r="CZ206"/>
  <c r="CY206"/>
  <c r="CY67"/>
  <c r="CX67"/>
  <c r="CZ67"/>
  <c r="CY123"/>
  <c r="CX123"/>
  <c r="CZ123"/>
  <c r="CR55"/>
  <c r="CQ55"/>
  <c r="CS55"/>
  <c r="CR79"/>
  <c r="CQ79"/>
  <c r="CS79"/>
  <c r="CQ26"/>
  <c r="CR26"/>
  <c r="CS26" s="1"/>
  <c r="CQ34"/>
  <c r="CR34"/>
  <c r="CS34" s="1"/>
  <c r="CQ42"/>
  <c r="CS42"/>
  <c r="CR42"/>
  <c r="CQ58"/>
  <c r="CS58"/>
  <c r="CR58"/>
  <c r="CQ66"/>
  <c r="CS66"/>
  <c r="CR66"/>
  <c r="CQ74"/>
  <c r="CS74"/>
  <c r="CR74"/>
  <c r="CQ82"/>
  <c r="CS82"/>
  <c r="CR82"/>
  <c r="CR90"/>
  <c r="CQ98"/>
  <c r="CS98"/>
  <c r="CR98"/>
  <c r="CQ114"/>
  <c r="CS114"/>
  <c r="CR114"/>
  <c r="CQ122"/>
  <c r="CS122"/>
  <c r="CR122"/>
  <c r="CQ130"/>
  <c r="CS130"/>
  <c r="CR130"/>
  <c r="CQ138"/>
  <c r="CS138"/>
  <c r="CR138"/>
  <c r="CQ146"/>
  <c r="CS146"/>
  <c r="CR146"/>
  <c r="CQ154"/>
  <c r="CS154"/>
  <c r="CR154"/>
  <c r="CQ162"/>
  <c r="CS162"/>
  <c r="CR162"/>
  <c r="CQ170"/>
  <c r="CS170"/>
  <c r="CR170"/>
  <c r="CQ178"/>
  <c r="CS178"/>
  <c r="CR178"/>
  <c r="CR186"/>
  <c r="CQ194"/>
  <c r="CS194"/>
  <c r="CR194"/>
  <c r="CQ202"/>
  <c r="CS202"/>
  <c r="CR202"/>
  <c r="CR75"/>
  <c r="CQ75"/>
  <c r="CS75"/>
  <c r="CR195"/>
  <c r="CQ195"/>
  <c r="CS195"/>
  <c r="CR47"/>
  <c r="CQ47"/>
  <c r="CS47"/>
  <c r="CR71"/>
  <c r="CQ71"/>
  <c r="CS71"/>
  <c r="CR191"/>
  <c r="CQ191"/>
  <c r="CS191"/>
  <c r="CQ30"/>
  <c r="CR30"/>
  <c r="CS30" s="1"/>
  <c r="CQ38"/>
  <c r="CS38"/>
  <c r="CR38"/>
  <c r="CQ46"/>
  <c r="CS46"/>
  <c r="CR46"/>
  <c r="CQ62"/>
  <c r="CS62"/>
  <c r="CR62"/>
  <c r="CQ70"/>
  <c r="CS70"/>
  <c r="CR70"/>
  <c r="CQ78"/>
  <c r="CS78"/>
  <c r="CR78"/>
  <c r="CQ94"/>
  <c r="CS94"/>
  <c r="CR94"/>
  <c r="CS102"/>
  <c r="CQ110"/>
  <c r="CS110"/>
  <c r="CR110"/>
  <c r="CQ118"/>
  <c r="CS118"/>
  <c r="CR118"/>
  <c r="CQ126"/>
  <c r="CS126"/>
  <c r="CR126"/>
  <c r="CQ142"/>
  <c r="CS142"/>
  <c r="CR142"/>
  <c r="CQ150"/>
  <c r="CS150"/>
  <c r="CR150"/>
  <c r="CQ158"/>
  <c r="CS158"/>
  <c r="CR158"/>
  <c r="CQ166"/>
  <c r="CS166"/>
  <c r="CR166"/>
  <c r="CS174"/>
  <c r="CQ190"/>
  <c r="CS190"/>
  <c r="CR190"/>
  <c r="CQ198"/>
  <c r="CS198"/>
  <c r="CR198"/>
  <c r="CQ206"/>
  <c r="CS206"/>
  <c r="CR206"/>
  <c r="CR59"/>
  <c r="CQ59"/>
  <c r="CS59"/>
  <c r="CK39"/>
  <c r="CJ39"/>
  <c r="CL39"/>
  <c r="CK47"/>
  <c r="CK55"/>
  <c r="CJ55"/>
  <c r="CL55"/>
  <c r="CL63"/>
  <c r="CK71"/>
  <c r="CJ71"/>
  <c r="CL71"/>
  <c r="CJ79"/>
  <c r="CK87"/>
  <c r="CJ87"/>
  <c r="CL87"/>
  <c r="CK103"/>
  <c r="CJ103"/>
  <c r="CL103"/>
  <c r="CK119"/>
  <c r="CJ119"/>
  <c r="CL119"/>
  <c r="CK127"/>
  <c r="CK135"/>
  <c r="CJ135"/>
  <c r="CL135"/>
  <c r="CK143"/>
  <c r="CK151"/>
  <c r="CJ151"/>
  <c r="CL151"/>
  <c r="CK167"/>
  <c r="CJ167"/>
  <c r="CL167"/>
  <c r="CK183"/>
  <c r="CJ183"/>
  <c r="CL183"/>
  <c r="CK199"/>
  <c r="CJ199"/>
  <c r="CL199"/>
  <c r="CJ26"/>
  <c r="CK26"/>
  <c r="CL26" s="1"/>
  <c r="CK42"/>
  <c r="CJ50"/>
  <c r="CL50"/>
  <c r="CK50"/>
  <c r="CK98"/>
  <c r="CL122"/>
  <c r="CJ130"/>
  <c r="CJ146"/>
  <c r="CL146"/>
  <c r="CK146"/>
  <c r="CL170"/>
  <c r="CJ178"/>
  <c r="CL178"/>
  <c r="CK178"/>
  <c r="CL186"/>
  <c r="CJ194"/>
  <c r="CL194"/>
  <c r="CK194"/>
  <c r="CJ67"/>
  <c r="CL75"/>
  <c r="CK83"/>
  <c r="CJ83"/>
  <c r="CL83"/>
  <c r="CJ107"/>
  <c r="CK115"/>
  <c r="CK123"/>
  <c r="CJ131"/>
  <c r="CK139"/>
  <c r="CK147"/>
  <c r="CJ147"/>
  <c r="CL147"/>
  <c r="CJ155"/>
  <c r="CJ179"/>
  <c r="CJ195"/>
  <c r="CJ38"/>
  <c r="CL38"/>
  <c r="CK38"/>
  <c r="CJ54"/>
  <c r="CL54"/>
  <c r="CK54"/>
  <c r="CJ62"/>
  <c r="CL62"/>
  <c r="CK62"/>
  <c r="CJ86"/>
  <c r="CL86"/>
  <c r="CK86"/>
  <c r="CJ94"/>
  <c r="CL94"/>
  <c r="CK94"/>
  <c r="CJ110"/>
  <c r="CL118"/>
  <c r="CL126"/>
  <c r="CJ158"/>
  <c r="CL158"/>
  <c r="CK158"/>
  <c r="CK174"/>
  <c r="BX20"/>
  <c r="BX36"/>
  <c r="BT56"/>
  <c r="BU56" s="1"/>
  <c r="BT104"/>
  <c r="BT100"/>
  <c r="BT81"/>
  <c r="BU81" s="1"/>
  <c r="AN151"/>
  <c r="AO151" s="1"/>
  <c r="AU151" s="1"/>
  <c r="R148" i="24" s="1"/>
  <c r="BF135" i="17"/>
  <c r="BG135" s="1"/>
  <c r="BM135" s="1"/>
  <c r="T132" i="24" s="1"/>
  <c r="BF137" i="17"/>
  <c r="BG137" s="1"/>
  <c r="BM137" s="1"/>
  <c r="T134" i="24" s="1"/>
  <c r="BT16" i="17"/>
  <c r="S170"/>
  <c r="AN149"/>
  <c r="AO149" s="1"/>
  <c r="AU149" s="1"/>
  <c r="R146" i="24" s="1"/>
  <c r="AR162" i="17"/>
  <c r="AR178"/>
  <c r="AP146"/>
  <c r="BT115"/>
  <c r="BU115" s="1"/>
  <c r="BX119"/>
  <c r="BY119" s="1"/>
  <c r="CE119" s="1"/>
  <c r="V116" i="24" s="1"/>
  <c r="BX135" i="17"/>
  <c r="BY135" s="1"/>
  <c r="CE135" s="1"/>
  <c r="V132" i="24" s="1"/>
  <c r="BT150" i="17"/>
  <c r="BX150"/>
  <c r="BY150" s="1"/>
  <c r="CE150" s="1"/>
  <c r="V147" i="24" s="1"/>
  <c r="BZ207" i="17"/>
  <c r="BT58"/>
  <c r="BT78"/>
  <c r="BU78" s="1"/>
  <c r="BT90"/>
  <c r="BU90" s="1"/>
  <c r="BT117"/>
  <c r="BX121"/>
  <c r="BY121" s="1"/>
  <c r="CE121" s="1"/>
  <c r="V118" i="24" s="1"/>
  <c r="BX16" i="17"/>
  <c r="BX32"/>
  <c r="BT60"/>
  <c r="BT80"/>
  <c r="BU80" s="1"/>
  <c r="BX145"/>
  <c r="BY145" s="1"/>
  <c r="CE145" s="1"/>
  <c r="V142" i="24" s="1"/>
  <c r="BT173" i="17"/>
  <c r="V84"/>
  <c r="W84" s="1"/>
  <c r="AC84" s="1"/>
  <c r="P81" i="24" s="1"/>
  <c r="V59" i="17"/>
  <c r="W59" s="1"/>
  <c r="AC59" s="1"/>
  <c r="P56" i="24" s="1"/>
  <c r="V91" i="17"/>
  <c r="W91" s="1"/>
  <c r="AC91" s="1"/>
  <c r="P88" i="24" s="1"/>
  <c r="V107" i="17"/>
  <c r="W107" s="1"/>
  <c r="AC107" s="1"/>
  <c r="P104" i="24" s="1"/>
  <c r="V123" i="17"/>
  <c r="W123" s="1"/>
  <c r="AC123" s="1"/>
  <c r="P120" i="24" s="1"/>
  <c r="V139" i="17"/>
  <c r="W139" s="1"/>
  <c r="AC139" s="1"/>
  <c r="P136" i="24" s="1"/>
  <c r="V155" i="17"/>
  <c r="W155" s="1"/>
  <c r="AC155" s="1"/>
  <c r="P152" i="24" s="1"/>
  <c r="BZ24" i="17"/>
  <c r="CA24" s="1"/>
  <c r="BT54"/>
  <c r="BU54" s="1"/>
  <c r="BT130"/>
  <c r="BU130" s="1"/>
  <c r="BX179"/>
  <c r="BY179" s="1"/>
  <c r="CE179" s="1"/>
  <c r="V176" i="24" s="1"/>
  <c r="BT132" i="17"/>
  <c r="BX132"/>
  <c r="BY132" s="1"/>
  <c r="CE132" s="1"/>
  <c r="V129" i="24" s="1"/>
  <c r="BX172" i="17"/>
  <c r="BY172" s="1"/>
  <c r="CE172" s="1"/>
  <c r="V169" i="24" s="1"/>
  <c r="BT113" i="17"/>
  <c r="BT121"/>
  <c r="AP192"/>
  <c r="AR137"/>
  <c r="BT128"/>
  <c r="BT148"/>
  <c r="BT23"/>
  <c r="BT166"/>
  <c r="BX166"/>
  <c r="BY166" s="1"/>
  <c r="CE166" s="1"/>
  <c r="V163" i="24" s="1"/>
  <c r="BT153" i="17"/>
  <c r="BB114"/>
  <c r="BT103"/>
  <c r="BT149"/>
  <c r="BF143"/>
  <c r="BG143" s="1"/>
  <c r="BM143" s="1"/>
  <c r="T140" i="24" s="1"/>
  <c r="BF32" i="17"/>
  <c r="BB35"/>
  <c r="BC35" s="1"/>
  <c r="BG35" s="1"/>
  <c r="BB39"/>
  <c r="BB47"/>
  <c r="BB55"/>
  <c r="BB63"/>
  <c r="BB71"/>
  <c r="BB79"/>
  <c r="BC79" s="1"/>
  <c r="BT24"/>
  <c r="BU24" s="1"/>
  <c r="BT187"/>
  <c r="BU187" s="1"/>
  <c r="BT195"/>
  <c r="BT177"/>
  <c r="BT25"/>
  <c r="BU25" s="1"/>
  <c r="BY25" s="1"/>
  <c r="BT49"/>
  <c r="BU49" s="1"/>
  <c r="CB121"/>
  <c r="BT161"/>
  <c r="BU161" s="1"/>
  <c r="BT165"/>
  <c r="BT32"/>
  <c r="BU32" s="1"/>
  <c r="BZ48"/>
  <c r="CB64"/>
  <c r="BT152"/>
  <c r="BT172"/>
  <c r="CB172"/>
  <c r="BX107"/>
  <c r="BY107" s="1"/>
  <c r="CE107" s="1"/>
  <c r="V104" i="24" s="1"/>
  <c r="BT109" i="17"/>
  <c r="BX137"/>
  <c r="BY137" s="1"/>
  <c r="CE137" s="1"/>
  <c r="V134" i="24" s="1"/>
  <c r="BB27" i="17"/>
  <c r="BB43"/>
  <c r="BC43" s="1"/>
  <c r="BB59"/>
  <c r="BZ108"/>
  <c r="BT136"/>
  <c r="BU136" s="1"/>
  <c r="BU148"/>
  <c r="BZ156"/>
  <c r="BX160"/>
  <c r="BY160" s="1"/>
  <c r="CE160" s="1"/>
  <c r="V157" i="24" s="1"/>
  <c r="BT160" i="17"/>
  <c r="BT164"/>
  <c r="BT19"/>
  <c r="BT35"/>
  <c r="BU35" s="1"/>
  <c r="BY35" s="1"/>
  <c r="BT39"/>
  <c r="BU39" s="1"/>
  <c r="BT75"/>
  <c r="BT123"/>
  <c r="BU123" s="1"/>
  <c r="BX127"/>
  <c r="BY127" s="1"/>
  <c r="CE127" s="1"/>
  <c r="V124" i="24" s="1"/>
  <c r="BT139" i="17"/>
  <c r="BU139" s="1"/>
  <c r="BX143"/>
  <c r="BY143" s="1"/>
  <c r="CE143" s="1"/>
  <c r="V140" i="24" s="1"/>
  <c r="CB155" i="17"/>
  <c r="CB171"/>
  <c r="CB14"/>
  <c r="BT18"/>
  <c r="BU18" s="1"/>
  <c r="CB30"/>
  <c r="BT34"/>
  <c r="BU34" s="1"/>
  <c r="BT42"/>
  <c r="BZ62"/>
  <c r="BZ66"/>
  <c r="BT66"/>
  <c r="BU66" s="1"/>
  <c r="CB78"/>
  <c r="BT134"/>
  <c r="BX154"/>
  <c r="BY154" s="1"/>
  <c r="CE154" s="1"/>
  <c r="V151" i="24" s="1"/>
  <c r="BT154" i="17"/>
  <c r="BX170"/>
  <c r="BY170" s="1"/>
  <c r="CE170" s="1"/>
  <c r="V167" i="24" s="1"/>
  <c r="BT170" i="17"/>
  <c r="BU109"/>
  <c r="BT157"/>
  <c r="BU157" s="1"/>
  <c r="BH131"/>
  <c r="BH161"/>
  <c r="BH165"/>
  <c r="BH177"/>
  <c r="BH181"/>
  <c r="BH193"/>
  <c r="BF17"/>
  <c r="BF25"/>
  <c r="BF33"/>
  <c r="BF49"/>
  <c r="BG49" s="1"/>
  <c r="BM49" s="1"/>
  <c r="T46" i="24" s="1"/>
  <c r="BF65" i="17"/>
  <c r="BG65" s="1"/>
  <c r="BM65" s="1"/>
  <c r="T62" i="24" s="1"/>
  <c r="BF81" i="17"/>
  <c r="BG81" s="1"/>
  <c r="BM81" s="1"/>
  <c r="T78" i="24" s="1"/>
  <c r="BF101" i="17"/>
  <c r="BG101" s="1"/>
  <c r="BM101" s="1"/>
  <c r="T98" i="24" s="1"/>
  <c r="BX192" i="17"/>
  <c r="BY192" s="1"/>
  <c r="CE192" s="1"/>
  <c r="V189" i="24" s="1"/>
  <c r="BX108" i="17"/>
  <c r="BY108" s="1"/>
  <c r="CE108" s="1"/>
  <c r="V105" i="24" s="1"/>
  <c r="BZ112" i="17"/>
  <c r="BT120"/>
  <c r="BT140"/>
  <c r="BT144"/>
  <c r="BX156"/>
  <c r="BY156" s="1"/>
  <c r="CE156" s="1"/>
  <c r="V153" i="24" s="1"/>
  <c r="BT156" i="17"/>
  <c r="CB156"/>
  <c r="BT168"/>
  <c r="BT83"/>
  <c r="BU83" s="1"/>
  <c r="BT99"/>
  <c r="BU99" s="1"/>
  <c r="BT111"/>
  <c r="BU111" s="1"/>
  <c r="BX123"/>
  <c r="BY123" s="1"/>
  <c r="CE123" s="1"/>
  <c r="V120" i="24" s="1"/>
  <c r="BX131" i="17"/>
  <c r="BY131" s="1"/>
  <c r="CE131" s="1"/>
  <c r="V128" i="24" s="1"/>
  <c r="BX139" i="17"/>
  <c r="BY139" s="1"/>
  <c r="CE139" s="1"/>
  <c r="V136" i="24" s="1"/>
  <c r="CB159" i="17"/>
  <c r="BX158"/>
  <c r="BY158" s="1"/>
  <c r="CE158" s="1"/>
  <c r="V155" i="24" s="1"/>
  <c r="BT158" i="17"/>
  <c r="BU158" s="1"/>
  <c r="BX174"/>
  <c r="BY174" s="1"/>
  <c r="CE174" s="1"/>
  <c r="V171" i="24" s="1"/>
  <c r="BT174" i="17"/>
  <c r="BU174" s="1"/>
  <c r="BT129"/>
  <c r="BJ13"/>
  <c r="BJ21"/>
  <c r="BJ37"/>
  <c r="BJ45"/>
  <c r="BJ61"/>
  <c r="BJ77"/>
  <c r="BJ93"/>
  <c r="BJ105"/>
  <c r="CB20"/>
  <c r="CB36"/>
  <c r="CB40"/>
  <c r="CB52"/>
  <c r="CB60"/>
  <c r="CC76"/>
  <c r="CD76" s="1"/>
  <c r="U73" i="24" s="1"/>
  <c r="BX76" i="17"/>
  <c r="BY76" s="1"/>
  <c r="CE76" s="1"/>
  <c r="V73" i="24" s="1"/>
  <c r="CB84" i="17"/>
  <c r="BZ194"/>
  <c r="BZ15"/>
  <c r="CA15" s="1"/>
  <c r="BZ31"/>
  <c r="CA31" s="1"/>
  <c r="CC87"/>
  <c r="CD87" s="1"/>
  <c r="U84" i="24" s="1"/>
  <c r="BX87" i="17"/>
  <c r="BY87" s="1"/>
  <c r="CE87" s="1"/>
  <c r="V84" i="24" s="1"/>
  <c r="CB91" i="17"/>
  <c r="BZ91"/>
  <c r="CC99"/>
  <c r="CD99" s="1"/>
  <c r="U96" i="24" s="1"/>
  <c r="BX99" i="17"/>
  <c r="BY99" s="1"/>
  <c r="CE99" s="1"/>
  <c r="V96" i="24" s="1"/>
  <c r="CB103" i="17"/>
  <c r="BZ103"/>
  <c r="CC187"/>
  <c r="CD187" s="1"/>
  <c r="U184" i="24" s="1"/>
  <c r="BX187" i="17"/>
  <c r="BY187" s="1"/>
  <c r="CE187" s="1"/>
  <c r="V184" i="24" s="1"/>
  <c r="CC195" i="17"/>
  <c r="CD195" s="1"/>
  <c r="U192" i="24" s="1"/>
  <c r="BX195" i="17"/>
  <c r="BY195" s="1"/>
  <c r="CE195" s="1"/>
  <c r="V192" i="24" s="1"/>
  <c r="CC42" i="17"/>
  <c r="CD42" s="1"/>
  <c r="U39" i="24" s="1"/>
  <c r="BX42" i="17"/>
  <c r="BY42" s="1"/>
  <c r="CE42" s="1"/>
  <c r="V39" i="24" s="1"/>
  <c r="CC46" i="17"/>
  <c r="CD46" s="1"/>
  <c r="U43" i="24" s="1"/>
  <c r="BX46" i="17"/>
  <c r="BY46" s="1"/>
  <c r="CE46" s="1"/>
  <c r="V43" i="24" s="1"/>
  <c r="CC50" i="17"/>
  <c r="CD50" s="1"/>
  <c r="U47" i="24" s="1"/>
  <c r="BX50" i="17"/>
  <c r="BY50" s="1"/>
  <c r="CE50" s="1"/>
  <c r="V47" i="24" s="1"/>
  <c r="CC58" i="17"/>
  <c r="CD58" s="1"/>
  <c r="U55" i="24" s="1"/>
  <c r="BX58" i="17"/>
  <c r="BY58" s="1"/>
  <c r="CE58" s="1"/>
  <c r="V55" i="24" s="1"/>
  <c r="CC70" i="17"/>
  <c r="CD70" s="1"/>
  <c r="U67" i="24" s="1"/>
  <c r="BX70" i="17"/>
  <c r="BY70" s="1"/>
  <c r="CE70" s="1"/>
  <c r="V67" i="24" s="1"/>
  <c r="CC78" i="17"/>
  <c r="CD78" s="1"/>
  <c r="U75" i="24" s="1"/>
  <c r="BX78" i="17"/>
  <c r="BY78" s="1"/>
  <c r="CE78" s="1"/>
  <c r="V75" i="24" s="1"/>
  <c r="CC205" i="17"/>
  <c r="CD205" s="1"/>
  <c r="U202" i="24" s="1"/>
  <c r="BX205" i="17"/>
  <c r="BY205" s="1"/>
  <c r="CE205" s="1"/>
  <c r="V202" i="24" s="1"/>
  <c r="BZ9" i="17"/>
  <c r="CA9" s="1"/>
  <c r="CB9"/>
  <c r="BZ17"/>
  <c r="CA17" s="1"/>
  <c r="BZ33"/>
  <c r="CA33" s="1"/>
  <c r="CB85"/>
  <c r="CB149"/>
  <c r="CB161"/>
  <c r="CB165"/>
  <c r="AK159"/>
  <c r="BC117"/>
  <c r="BZ20"/>
  <c r="CA20" s="1"/>
  <c r="BZ36"/>
  <c r="CA36" s="1"/>
  <c r="BZ40"/>
  <c r="BT48"/>
  <c r="BU48" s="1"/>
  <c r="BT52"/>
  <c r="BZ56"/>
  <c r="BZ64"/>
  <c r="BZ68"/>
  <c r="BT72"/>
  <c r="BU72" s="1"/>
  <c r="CB72"/>
  <c r="CB80"/>
  <c r="BT112"/>
  <c r="BZ132"/>
  <c r="BU182"/>
  <c r="BT189"/>
  <c r="BT197"/>
  <c r="BU197" s="1"/>
  <c r="BZ202"/>
  <c r="BZ75"/>
  <c r="CC107"/>
  <c r="CD107" s="1"/>
  <c r="U104" i="24" s="1"/>
  <c r="CB119" i="17"/>
  <c r="CC123"/>
  <c r="CD123" s="1"/>
  <c r="U120" i="24" s="1"/>
  <c r="CB127" i="17"/>
  <c r="CC139"/>
  <c r="CD139" s="1"/>
  <c r="U136" i="24" s="1"/>
  <c r="CC147" i="17"/>
  <c r="CD147" s="1"/>
  <c r="U144" i="24" s="1"/>
  <c r="CB151" i="17"/>
  <c r="CB163"/>
  <c r="CB167"/>
  <c r="CB175"/>
  <c r="BT179"/>
  <c r="BU179" s="1"/>
  <c r="BT190"/>
  <c r="BZ193"/>
  <c r="BT198"/>
  <c r="BZ201"/>
  <c r="BT203"/>
  <c r="CB10"/>
  <c r="BX18"/>
  <c r="BZ22"/>
  <c r="CA22" s="1"/>
  <c r="CB26"/>
  <c r="BX34"/>
  <c r="CB54"/>
  <c r="BZ82"/>
  <c r="CB90"/>
  <c r="BT106"/>
  <c r="BX110"/>
  <c r="BY110" s="1"/>
  <c r="CE110" s="1"/>
  <c r="V107" i="24" s="1"/>
  <c r="BX114" i="17"/>
  <c r="BY114" s="1"/>
  <c r="CE114" s="1"/>
  <c r="V111" i="24" s="1"/>
  <c r="BT162" i="17"/>
  <c r="BU162" s="1"/>
  <c r="BZ203"/>
  <c r="BT105"/>
  <c r="BU105" s="1"/>
  <c r="BT169"/>
  <c r="AR190"/>
  <c r="BU185"/>
  <c r="BZ185"/>
  <c r="CB8"/>
  <c r="BZ8"/>
  <c r="CA8" s="1"/>
  <c r="CB24"/>
  <c r="CC40"/>
  <c r="CD40" s="1"/>
  <c r="U37" i="24" s="1"/>
  <c r="BX40" i="17"/>
  <c r="BY40" s="1"/>
  <c r="CE40" s="1"/>
  <c r="V37" i="24" s="1"/>
  <c r="CC56" i="17"/>
  <c r="CD56" s="1"/>
  <c r="U53" i="24" s="1"/>
  <c r="BX56" i="17"/>
  <c r="BY56" s="1"/>
  <c r="CE56" s="1"/>
  <c r="V53" i="24" s="1"/>
  <c r="CC60" i="17"/>
  <c r="CD60" s="1"/>
  <c r="U57" i="24" s="1"/>
  <c r="BX60" i="17"/>
  <c r="BY60" s="1"/>
  <c r="CE60" s="1"/>
  <c r="V57" i="24" s="1"/>
  <c r="CC68" i="17"/>
  <c r="CD68" s="1"/>
  <c r="U65" i="24" s="1"/>
  <c r="BX68" i="17"/>
  <c r="BY68" s="1"/>
  <c r="CE68" s="1"/>
  <c r="V65" i="24" s="1"/>
  <c r="CC80" i="17"/>
  <c r="CD80" s="1"/>
  <c r="U77" i="24" s="1"/>
  <c r="BX80" i="17"/>
  <c r="BY80" s="1"/>
  <c r="CE80" s="1"/>
  <c r="V77" i="24" s="1"/>
  <c r="CC88" i="17"/>
  <c r="CD88" s="1"/>
  <c r="U85" i="24" s="1"/>
  <c r="BX88" i="17"/>
  <c r="BY88" s="1"/>
  <c r="CE88" s="1"/>
  <c r="V85" i="24" s="1"/>
  <c r="CC92" i="17"/>
  <c r="CD92" s="1"/>
  <c r="U89" i="24" s="1"/>
  <c r="BX92" i="17"/>
  <c r="BY92" s="1"/>
  <c r="CE92" s="1"/>
  <c r="V89" i="24" s="1"/>
  <c r="CC96" i="17"/>
  <c r="CD96" s="1"/>
  <c r="U93" i="24" s="1"/>
  <c r="BX96" i="17"/>
  <c r="BY96" s="1"/>
  <c r="CE96" s="1"/>
  <c r="V93" i="24" s="1"/>
  <c r="BZ192" i="17"/>
  <c r="BZ200"/>
  <c r="BZ19"/>
  <c r="CA19" s="1"/>
  <c r="BZ35"/>
  <c r="CA35" s="1"/>
  <c r="BZ99"/>
  <c r="CB99"/>
  <c r="CC103"/>
  <c r="CD103" s="1"/>
  <c r="U100" i="24" s="1"/>
  <c r="BX103" i="17"/>
  <c r="BY103" s="1"/>
  <c r="CE103" s="1"/>
  <c r="V100" i="24" s="1"/>
  <c r="CC189" i="17"/>
  <c r="CD189" s="1"/>
  <c r="U186" i="24" s="1"/>
  <c r="BX189" i="17"/>
  <c r="BY189" s="1"/>
  <c r="CE189" s="1"/>
  <c r="V186" i="24" s="1"/>
  <c r="CC197" i="17"/>
  <c r="CD197" s="1"/>
  <c r="U194" i="24" s="1"/>
  <c r="BX197" i="17"/>
  <c r="BY197" s="1"/>
  <c r="CE197" s="1"/>
  <c r="V194" i="24" s="1"/>
  <c r="CC54" i="17"/>
  <c r="CD54" s="1"/>
  <c r="U51" i="24" s="1"/>
  <c r="BX54" i="17"/>
  <c r="BY54" s="1"/>
  <c r="CE54" s="1"/>
  <c r="V51" i="24" s="1"/>
  <c r="CB58" i="17"/>
  <c r="CB82"/>
  <c r="BZ21"/>
  <c r="CA21" s="1"/>
  <c r="V29"/>
  <c r="AK147"/>
  <c r="BC115"/>
  <c r="BC123"/>
  <c r="BZ124"/>
  <c r="BT183"/>
  <c r="BZ39"/>
  <c r="BZ51"/>
  <c r="BZ71"/>
  <c r="BZ83"/>
  <c r="BZ187"/>
  <c r="BT192"/>
  <c r="BZ195"/>
  <c r="BT200"/>
  <c r="BZ206"/>
  <c r="BZ10"/>
  <c r="CA10" s="1"/>
  <c r="BX22"/>
  <c r="BZ26"/>
  <c r="CA26" s="1"/>
  <c r="BZ38"/>
  <c r="BZ74"/>
  <c r="CB94"/>
  <c r="BZ110"/>
  <c r="BZ114"/>
  <c r="BZ118"/>
  <c r="BZ126"/>
  <c r="BZ138"/>
  <c r="BZ146"/>
  <c r="BU150"/>
  <c r="BT180"/>
  <c r="BU180" s="1"/>
  <c r="BT186"/>
  <c r="BZ205"/>
  <c r="BT207"/>
  <c r="BU207" s="1"/>
  <c r="BZ49"/>
  <c r="BZ81"/>
  <c r="CB89"/>
  <c r="BT93"/>
  <c r="BU93" s="1"/>
  <c r="CB109"/>
  <c r="BT125"/>
  <c r="CB129"/>
  <c r="AR155"/>
  <c r="CB186"/>
  <c r="CC207"/>
  <c r="CD207" s="1"/>
  <c r="U204" i="24" s="1"/>
  <c r="BX207" i="17"/>
  <c r="BY207" s="1"/>
  <c r="CE207" s="1"/>
  <c r="V204" i="24" s="1"/>
  <c r="CB12" i="17"/>
  <c r="CB28"/>
  <c r="CC44"/>
  <c r="CD44" s="1"/>
  <c r="U41" i="24" s="1"/>
  <c r="BX44" i="17"/>
  <c r="BY44" s="1"/>
  <c r="CE44" s="1"/>
  <c r="V41" i="24" s="1"/>
  <c r="BU44" i="17"/>
  <c r="CB44"/>
  <c r="CC64"/>
  <c r="CD64" s="1"/>
  <c r="U61" i="24" s="1"/>
  <c r="BX64" i="17"/>
  <c r="BY64" s="1"/>
  <c r="CE64" s="1"/>
  <c r="V61" i="24" s="1"/>
  <c r="CB68" i="17"/>
  <c r="CC100"/>
  <c r="CD100" s="1"/>
  <c r="U97" i="24" s="1"/>
  <c r="BX100" i="17"/>
  <c r="BY100" s="1"/>
  <c r="CE100" s="1"/>
  <c r="V97" i="24" s="1"/>
  <c r="BZ190" i="17"/>
  <c r="BZ198"/>
  <c r="CB203"/>
  <c r="CB205"/>
  <c r="BZ23"/>
  <c r="CA23" s="1"/>
  <c r="CC91"/>
  <c r="CD91" s="1"/>
  <c r="U88" i="24" s="1"/>
  <c r="BX91" i="17"/>
  <c r="BY91" s="1"/>
  <c r="CE91" s="1"/>
  <c r="V88" i="24" s="1"/>
  <c r="BZ95" i="17"/>
  <c r="CB95"/>
  <c r="CB177"/>
  <c r="CC191"/>
  <c r="CD191" s="1"/>
  <c r="U188" i="24" s="1"/>
  <c r="BX191" i="17"/>
  <c r="BY191" s="1"/>
  <c r="CE191" s="1"/>
  <c r="V188" i="24" s="1"/>
  <c r="CC199" i="17"/>
  <c r="CD199" s="1"/>
  <c r="U196" i="24" s="1"/>
  <c r="BX199" i="17"/>
  <c r="BY199" s="1"/>
  <c r="CE199" s="1"/>
  <c r="V196" i="24" s="1"/>
  <c r="BZ204" i="17"/>
  <c r="CC38"/>
  <c r="CD38" s="1"/>
  <c r="U35" i="24" s="1"/>
  <c r="BX38" i="17"/>
  <c r="BY38" s="1"/>
  <c r="CE38" s="1"/>
  <c r="V35" i="24" s="1"/>
  <c r="CC62" i="17"/>
  <c r="CD62" s="1"/>
  <c r="U59" i="24" s="1"/>
  <c r="BX62" i="17"/>
  <c r="BY62" s="1"/>
  <c r="CE62" s="1"/>
  <c r="V59" i="24" s="1"/>
  <c r="CB66" i="17"/>
  <c r="CC74"/>
  <c r="CD74" s="1"/>
  <c r="U71" i="24" s="1"/>
  <c r="BX74" i="17"/>
  <c r="BY74" s="1"/>
  <c r="CE74" s="1"/>
  <c r="V71" i="24" s="1"/>
  <c r="CC82" i="17"/>
  <c r="CD82" s="1"/>
  <c r="U79" i="24" s="1"/>
  <c r="BX82" i="17"/>
  <c r="BY82" s="1"/>
  <c r="CE82" s="1"/>
  <c r="V79" i="24" s="1"/>
  <c r="BZ25" i="17"/>
  <c r="CA25" s="1"/>
  <c r="AP130"/>
  <c r="AR187"/>
  <c r="AN12"/>
  <c r="AN28"/>
  <c r="BF8"/>
  <c r="AP138"/>
  <c r="AK182"/>
  <c r="AN186"/>
  <c r="AO186" s="1"/>
  <c r="AU186" s="1"/>
  <c r="R183" i="24" s="1"/>
  <c r="AK194" i="17"/>
  <c r="BJ125"/>
  <c r="BH120"/>
  <c r="BH152"/>
  <c r="BF170"/>
  <c r="BG170" s="1"/>
  <c r="BM170" s="1"/>
  <c r="T167" i="24" s="1"/>
  <c r="BF186" i="17"/>
  <c r="BG186" s="1"/>
  <c r="BM186" s="1"/>
  <c r="T183" i="24" s="1"/>
  <c r="BB13" i="17"/>
  <c r="BC29"/>
  <c r="BG29" s="1"/>
  <c r="BC195"/>
  <c r="BB197"/>
  <c r="BC197" s="1"/>
  <c r="BC203"/>
  <c r="BB205"/>
  <c r="BB107"/>
  <c r="BF107"/>
  <c r="BG107" s="1"/>
  <c r="BM107" s="1"/>
  <c r="T104" i="24" s="1"/>
  <c r="BB111" i="17"/>
  <c r="BF111"/>
  <c r="BG111" s="1"/>
  <c r="BM111" s="1"/>
  <c r="T108" i="24" s="1"/>
  <c r="BB102" i="17"/>
  <c r="BZ164"/>
  <c r="BZ172"/>
  <c r="BZ180"/>
  <c r="BZ12"/>
  <c r="CA12" s="1"/>
  <c r="BT20"/>
  <c r="BU20" s="1"/>
  <c r="BY20" s="1"/>
  <c r="BX24"/>
  <c r="BZ28"/>
  <c r="CA28" s="1"/>
  <c r="BT36"/>
  <c r="BU36" s="1"/>
  <c r="BT40"/>
  <c r="CB48"/>
  <c r="BZ52"/>
  <c r="CB56"/>
  <c r="BT64"/>
  <c r="BU64" s="1"/>
  <c r="BZ72"/>
  <c r="BZ76"/>
  <c r="BT76"/>
  <c r="BZ84"/>
  <c r="BT88"/>
  <c r="BT92"/>
  <c r="BT96"/>
  <c r="BU104"/>
  <c r="BZ116"/>
  <c r="BZ120"/>
  <c r="BT124"/>
  <c r="BZ128"/>
  <c r="BZ136"/>
  <c r="BZ144"/>
  <c r="BU160"/>
  <c r="BT181"/>
  <c r="BT193"/>
  <c r="BT201"/>
  <c r="BT15"/>
  <c r="BT31"/>
  <c r="BZ63"/>
  <c r="BT91"/>
  <c r="BT95"/>
  <c r="BT107"/>
  <c r="BU107" s="1"/>
  <c r="BX111"/>
  <c r="BY111" s="1"/>
  <c r="CE111" s="1"/>
  <c r="V108" i="24" s="1"/>
  <c r="CC119" i="17"/>
  <c r="CD119" s="1"/>
  <c r="U116" i="24" s="1"/>
  <c r="CB123" i="17"/>
  <c r="CC127"/>
  <c r="CD127" s="1"/>
  <c r="U124" i="24" s="1"/>
  <c r="CC131" i="17"/>
  <c r="CD131" s="1"/>
  <c r="U128" i="24" s="1"/>
  <c r="CC135" i="17"/>
  <c r="CD135" s="1"/>
  <c r="U132" i="24" s="1"/>
  <c r="CC143" i="17"/>
  <c r="CD143" s="1"/>
  <c r="U140" i="24" s="1"/>
  <c r="BT155" i="17"/>
  <c r="BT171"/>
  <c r="BZ189"/>
  <c r="BT194"/>
  <c r="BZ197"/>
  <c r="BT202"/>
  <c r="BT10"/>
  <c r="BX10"/>
  <c r="BZ14"/>
  <c r="CA14" s="1"/>
  <c r="CB18"/>
  <c r="BT22"/>
  <c r="BU22" s="1"/>
  <c r="BT26"/>
  <c r="BU26" s="1"/>
  <c r="BX26"/>
  <c r="BZ30"/>
  <c r="CA30" s="1"/>
  <c r="CB34"/>
  <c r="CB38"/>
  <c r="BT46"/>
  <c r="BU46" s="1"/>
  <c r="BZ50"/>
  <c r="BZ70"/>
  <c r="BT74"/>
  <c r="BT102"/>
  <c r="BX106"/>
  <c r="BY106" s="1"/>
  <c r="CE106" s="1"/>
  <c r="V103" i="24" s="1"/>
  <c r="BT110" i="17"/>
  <c r="BT114"/>
  <c r="BT118"/>
  <c r="BU118" s="1"/>
  <c r="BT126"/>
  <c r="BU126" s="1"/>
  <c r="BX138"/>
  <c r="BY138" s="1"/>
  <c r="CE138" s="1"/>
  <c r="V135" i="24" s="1"/>
  <c r="BT138" i="17"/>
  <c r="BU142"/>
  <c r="BX146"/>
  <c r="BY146" s="1"/>
  <c r="CE146" s="1"/>
  <c r="V143" i="24" s="1"/>
  <c r="BT146" i="17"/>
  <c r="BT178"/>
  <c r="BU184"/>
  <c r="BT204"/>
  <c r="BT9"/>
  <c r="BT17"/>
  <c r="BT33"/>
  <c r="BT41"/>
  <c r="BU41" s="1"/>
  <c r="BZ57"/>
  <c r="CB101"/>
  <c r="CB113"/>
  <c r="BX117"/>
  <c r="BY117" s="1"/>
  <c r="CE117" s="1"/>
  <c r="V114" i="24" s="1"/>
  <c r="BX125" i="17"/>
  <c r="BY125" s="1"/>
  <c r="CE125" s="1"/>
  <c r="V122" i="24" s="1"/>
  <c r="BT133" i="17"/>
  <c r="BU133" s="1"/>
  <c r="BX133"/>
  <c r="BY133" s="1"/>
  <c r="CE133" s="1"/>
  <c r="V130" i="24" s="1"/>
  <c r="BT141" i="17"/>
  <c r="BU141" s="1"/>
  <c r="BX141"/>
  <c r="BY141" s="1"/>
  <c r="CE141" s="1"/>
  <c r="V138" i="24" s="1"/>
  <c r="BH47" i="17"/>
  <c r="BH63"/>
  <c r="CB187"/>
  <c r="CB189"/>
  <c r="CB191"/>
  <c r="CB193"/>
  <c r="CB195"/>
  <c r="CB197"/>
  <c r="CB199"/>
  <c r="BU201"/>
  <c r="CB201"/>
  <c r="CB16"/>
  <c r="CB32"/>
  <c r="CC48"/>
  <c r="CD48" s="1"/>
  <c r="U45" i="24" s="1"/>
  <c r="BX48" i="17"/>
  <c r="BY48" s="1"/>
  <c r="CE48" s="1"/>
  <c r="V45" i="24" s="1"/>
  <c r="CC52" i="17"/>
  <c r="CD52" s="1"/>
  <c r="U49" i="24" s="1"/>
  <c r="BX52" i="17"/>
  <c r="BY52" s="1"/>
  <c r="CE52" s="1"/>
  <c r="V49" i="24" s="1"/>
  <c r="CC72" i="17"/>
  <c r="CD72" s="1"/>
  <c r="U69" i="24" s="1"/>
  <c r="BX72" i="17"/>
  <c r="BY72" s="1"/>
  <c r="CE72" s="1"/>
  <c r="V69" i="24" s="1"/>
  <c r="CB76" i="17"/>
  <c r="CC84"/>
  <c r="CD84" s="1"/>
  <c r="U81" i="24" s="1"/>
  <c r="BX84" i="17"/>
  <c r="BY84" s="1"/>
  <c r="CE84" s="1"/>
  <c r="V81" i="24" s="1"/>
  <c r="CC104" i="17"/>
  <c r="CD104" s="1"/>
  <c r="U101" i="24" s="1"/>
  <c r="BX104" i="17"/>
  <c r="BY104" s="1"/>
  <c r="CE104" s="1"/>
  <c r="V101" i="24" s="1"/>
  <c r="CB181" i="17"/>
  <c r="BZ188"/>
  <c r="BZ196"/>
  <c r="BU11"/>
  <c r="BY11" s="1"/>
  <c r="BZ11"/>
  <c r="CA11" s="1"/>
  <c r="BU27"/>
  <c r="BY27" s="1"/>
  <c r="BZ27"/>
  <c r="CA27" s="1"/>
  <c r="BU87"/>
  <c r="CB87"/>
  <c r="BZ87"/>
  <c r="CC95"/>
  <c r="CD95" s="1"/>
  <c r="U92" i="24" s="1"/>
  <c r="BX95" i="17"/>
  <c r="BY95" s="1"/>
  <c r="CE95" s="1"/>
  <c r="V92" i="24" s="1"/>
  <c r="CC193" i="17"/>
  <c r="CD193" s="1"/>
  <c r="U190" i="24" s="1"/>
  <c r="BX193" i="17"/>
  <c r="BY193" s="1"/>
  <c r="CE193" s="1"/>
  <c r="V190" i="24" s="1"/>
  <c r="CC201" i="17"/>
  <c r="CD201" s="1"/>
  <c r="U198" i="24" s="1"/>
  <c r="BX201" i="17"/>
  <c r="BY201" s="1"/>
  <c r="CE201" s="1"/>
  <c r="V198" i="24" s="1"/>
  <c r="CB207" i="17"/>
  <c r="CB42"/>
  <c r="CB50"/>
  <c r="CC66"/>
  <c r="CD66" s="1"/>
  <c r="U63" i="24" s="1"/>
  <c r="BX66" i="17"/>
  <c r="BY66" s="1"/>
  <c r="CE66" s="1"/>
  <c r="V63" i="24" s="1"/>
  <c r="CB74" i="17"/>
  <c r="CC203"/>
  <c r="CD203" s="1"/>
  <c r="U200" i="24" s="1"/>
  <c r="BX203" i="17"/>
  <c r="BY203" s="1"/>
  <c r="CE203" s="1"/>
  <c r="V200" i="24" s="1"/>
  <c r="BU13" i="17"/>
  <c r="BY13" s="1"/>
  <c r="BZ13"/>
  <c r="CA13" s="1"/>
  <c r="BU29"/>
  <c r="BY29" s="1"/>
  <c r="BZ29"/>
  <c r="CA29" s="1"/>
  <c r="CB153"/>
  <c r="CB157"/>
  <c r="CB169"/>
  <c r="CB173"/>
  <c r="BU173"/>
  <c r="AP183"/>
  <c r="AR171"/>
  <c r="AR129"/>
  <c r="AK112"/>
  <c r="AR113"/>
  <c r="AR117"/>
  <c r="AR135"/>
  <c r="AN18"/>
  <c r="AN34"/>
  <c r="AN45"/>
  <c r="AO45" s="1"/>
  <c r="AU45" s="1"/>
  <c r="R42" i="24" s="1"/>
  <c r="AN53" i="17"/>
  <c r="AO53" s="1"/>
  <c r="AU53" s="1"/>
  <c r="R50" i="24" s="1"/>
  <c r="AN61" i="17"/>
  <c r="AO61" s="1"/>
  <c r="AU61" s="1"/>
  <c r="R58" i="24" s="1"/>
  <c r="AN69" i="17"/>
  <c r="AO69" s="1"/>
  <c r="AU69" s="1"/>
  <c r="R66" i="24" s="1"/>
  <c r="AN77" i="17"/>
  <c r="AO77" s="1"/>
  <c r="AU77" s="1"/>
  <c r="R74" i="24" s="1"/>
  <c r="AN85" i="17"/>
  <c r="AO85" s="1"/>
  <c r="AU85" s="1"/>
  <c r="R82" i="24" s="1"/>
  <c r="AN93" i="17"/>
  <c r="AO93" s="1"/>
  <c r="AU93" s="1"/>
  <c r="R90" i="24" s="1"/>
  <c r="BB199" i="17"/>
  <c r="BB207"/>
  <c r="BB19"/>
  <c r="BC19" s="1"/>
  <c r="BG19" s="1"/>
  <c r="BB51"/>
  <c r="BC51" s="1"/>
  <c r="BC55"/>
  <c r="BC71"/>
  <c r="BC107"/>
  <c r="BC119"/>
  <c r="BC124"/>
  <c r="BC139"/>
  <c r="BC151"/>
  <c r="BF18"/>
  <c r="BH106"/>
  <c r="BH110"/>
  <c r="BZ175"/>
  <c r="BZ183"/>
  <c r="BU131"/>
  <c r="CB185"/>
  <c r="BX190"/>
  <c r="BY190" s="1"/>
  <c r="CE190" s="1"/>
  <c r="V187" i="24" s="1"/>
  <c r="BX194" i="17"/>
  <c r="BY194" s="1"/>
  <c r="CE194" s="1"/>
  <c r="V191" i="24" s="1"/>
  <c r="BX198" i="17"/>
  <c r="BY198" s="1"/>
  <c r="CE198" s="1"/>
  <c r="V195" i="24" s="1"/>
  <c r="BX202" i="17"/>
  <c r="BY202" s="1"/>
  <c r="CE202" s="1"/>
  <c r="V199" i="24" s="1"/>
  <c r="CB164" i="17"/>
  <c r="CB180"/>
  <c r="BT176"/>
  <c r="BX12"/>
  <c r="BZ16"/>
  <c r="CA16" s="1"/>
  <c r="BX28"/>
  <c r="BZ32"/>
  <c r="CA32" s="1"/>
  <c r="BZ44"/>
  <c r="BZ60"/>
  <c r="BZ80"/>
  <c r="BT84"/>
  <c r="BU108"/>
  <c r="BX116"/>
  <c r="BY116" s="1"/>
  <c r="CE116" s="1"/>
  <c r="V113" i="24" s="1"/>
  <c r="BT116" i="17"/>
  <c r="BU116" s="1"/>
  <c r="BX120"/>
  <c r="BY120" s="1"/>
  <c r="CE120" s="1"/>
  <c r="V117" i="24" s="1"/>
  <c r="BX124" i="17"/>
  <c r="BY124" s="1"/>
  <c r="CE124" s="1"/>
  <c r="V121" i="24" s="1"/>
  <c r="BU128" i="17"/>
  <c r="BX128"/>
  <c r="BY128" s="1"/>
  <c r="CE128" s="1"/>
  <c r="V125" i="24" s="1"/>
  <c r="BX136" i="17"/>
  <c r="BY136" s="1"/>
  <c r="CE136" s="1"/>
  <c r="V133" i="24" s="1"/>
  <c r="BZ140" i="17"/>
  <c r="BX140"/>
  <c r="BY140" s="1"/>
  <c r="CE140" s="1"/>
  <c r="V137" i="24" s="1"/>
  <c r="BX144" i="17"/>
  <c r="BY144" s="1"/>
  <c r="CE144" s="1"/>
  <c r="V141" i="24" s="1"/>
  <c r="BZ148" i="17"/>
  <c r="BX148"/>
  <c r="BY148" s="1"/>
  <c r="CE148" s="1"/>
  <c r="V145" i="24" s="1"/>
  <c r="BX152" i="17"/>
  <c r="BY152" s="1"/>
  <c r="CE152" s="1"/>
  <c r="V149" i="24" s="1"/>
  <c r="BU156" i="17"/>
  <c r="BX164"/>
  <c r="BY164" s="1"/>
  <c r="CE164" s="1"/>
  <c r="V161" i="24" s="1"/>
  <c r="BX168" i="17"/>
  <c r="BY168" s="1"/>
  <c r="CE168" s="1"/>
  <c r="V165" i="24" s="1"/>
  <c r="CB179" i="17"/>
  <c r="BT191"/>
  <c r="BT199"/>
  <c r="BZ43"/>
  <c r="BZ47"/>
  <c r="BT55"/>
  <c r="BU55" s="1"/>
  <c r="BZ55"/>
  <c r="BT63"/>
  <c r="BZ67"/>
  <c r="CB107"/>
  <c r="CB111"/>
  <c r="CB115"/>
  <c r="BX115"/>
  <c r="BY115" s="1"/>
  <c r="CE115" s="1"/>
  <c r="V112" i="24" s="1"/>
  <c r="BT119" i="17"/>
  <c r="BT127"/>
  <c r="BT135"/>
  <c r="BU135" s="1"/>
  <c r="BT143"/>
  <c r="BU143" s="1"/>
  <c r="BT151"/>
  <c r="BT159"/>
  <c r="BT163"/>
  <c r="BT167"/>
  <c r="BU175"/>
  <c r="BT188"/>
  <c r="BZ191"/>
  <c r="BT196"/>
  <c r="BZ199"/>
  <c r="BT205"/>
  <c r="BX14"/>
  <c r="BZ18"/>
  <c r="CA18" s="1"/>
  <c r="CB22"/>
  <c r="BX30"/>
  <c r="BZ34"/>
  <c r="CA34" s="1"/>
  <c r="BT38"/>
  <c r="BU38" s="1"/>
  <c r="BZ42"/>
  <c r="CB46"/>
  <c r="BZ46"/>
  <c r="BT50"/>
  <c r="BZ54"/>
  <c r="BZ58"/>
  <c r="BT62"/>
  <c r="BU62" s="1"/>
  <c r="CB62"/>
  <c r="CB70"/>
  <c r="BT70"/>
  <c r="BU70" s="1"/>
  <c r="BZ78"/>
  <c r="BT82"/>
  <c r="CB86"/>
  <c r="CB98"/>
  <c r="CB102"/>
  <c r="BZ106"/>
  <c r="BX118"/>
  <c r="BY118" s="1"/>
  <c r="CE118" s="1"/>
  <c r="V115" i="24" s="1"/>
  <c r="BZ122" i="17"/>
  <c r="BX126"/>
  <c r="BY126" s="1"/>
  <c r="CE126" s="1"/>
  <c r="V123" i="24" s="1"/>
  <c r="BZ130" i="17"/>
  <c r="BX130"/>
  <c r="BY130" s="1"/>
  <c r="CE130" s="1"/>
  <c r="V127" i="24" s="1"/>
  <c r="BZ134" i="17"/>
  <c r="BX134"/>
  <c r="BY134" s="1"/>
  <c r="CE134" s="1"/>
  <c r="V131" i="24" s="1"/>
  <c r="BZ142" i="17"/>
  <c r="BX142"/>
  <c r="BY142" s="1"/>
  <c r="CE142" s="1"/>
  <c r="V139" i="24" s="1"/>
  <c r="BX162" i="17"/>
  <c r="BY162" s="1"/>
  <c r="CE162" s="1"/>
  <c r="V159" i="24" s="1"/>
  <c r="BT206" i="17"/>
  <c r="BU206" s="1"/>
  <c r="BZ41"/>
  <c r="BT53"/>
  <c r="BT65"/>
  <c r="BU65" s="1"/>
  <c r="BZ65"/>
  <c r="BT73"/>
  <c r="BU73" s="1"/>
  <c r="BT85"/>
  <c r="CB93"/>
  <c r="CB97"/>
  <c r="BT101"/>
  <c r="BU101" s="1"/>
  <c r="BX105"/>
  <c r="BY105" s="1"/>
  <c r="CE105" s="1"/>
  <c r="V102" i="24" s="1"/>
  <c r="BX109" i="17"/>
  <c r="BY109" s="1"/>
  <c r="CE109" s="1"/>
  <c r="V106" i="24" s="1"/>
  <c r="CC109" i="17"/>
  <c r="CD109" s="1"/>
  <c r="U106" i="24" s="1"/>
  <c r="BX113" i="17"/>
  <c r="BY113" s="1"/>
  <c r="CE113" s="1"/>
  <c r="V110" i="24" s="1"/>
  <c r="CB117" i="17"/>
  <c r="CC121"/>
  <c r="CD121" s="1"/>
  <c r="U118" i="24" s="1"/>
  <c r="BU121" i="17"/>
  <c r="CB125"/>
  <c r="CB133"/>
  <c r="CC137"/>
  <c r="CD137" s="1"/>
  <c r="U134" i="24" s="1"/>
  <c r="BT137" i="17"/>
  <c r="BU137" s="1"/>
  <c r="CC145"/>
  <c r="CD145" s="1"/>
  <c r="U142" i="24" s="1"/>
  <c r="BT145" i="17"/>
  <c r="BU145" s="1"/>
  <c r="AN14"/>
  <c r="AN30"/>
  <c r="AN9"/>
  <c r="AP122"/>
  <c r="AP191"/>
  <c r="AJ19"/>
  <c r="AK19" s="1"/>
  <c r="AO19" s="1"/>
  <c r="AJ35"/>
  <c r="AJ75"/>
  <c r="AK75" s="1"/>
  <c r="AJ99"/>
  <c r="AK99" s="1"/>
  <c r="AR41"/>
  <c r="AR73"/>
  <c r="BF175"/>
  <c r="BG175" s="1"/>
  <c r="BM175" s="1"/>
  <c r="T172" i="24" s="1"/>
  <c r="BF145" i="17"/>
  <c r="BG145" s="1"/>
  <c r="BM145" s="1"/>
  <c r="T142" i="24" s="1"/>
  <c r="BJ167" i="17"/>
  <c r="V148"/>
  <c r="W148" s="1"/>
  <c r="AC148" s="1"/>
  <c r="P145" i="24" s="1"/>
  <c r="BF28" i="17"/>
  <c r="BB98"/>
  <c r="BJ29"/>
  <c r="BJ53"/>
  <c r="BJ69"/>
  <c r="BJ85"/>
  <c r="BJ97"/>
  <c r="BJ101"/>
  <c r="BJ123"/>
  <c r="BJ127"/>
  <c r="BJ151"/>
  <c r="BJ155"/>
  <c r="BH160"/>
  <c r="BH162"/>
  <c r="BH169"/>
  <c r="BJ171"/>
  <c r="BH173"/>
  <c r="BH176"/>
  <c r="BH178"/>
  <c r="BH185"/>
  <c r="BJ187"/>
  <c r="BH189"/>
  <c r="BH192"/>
  <c r="BJ194"/>
  <c r="BH199"/>
  <c r="BH207"/>
  <c r="AN139"/>
  <c r="AO139" s="1"/>
  <c r="AU139" s="1"/>
  <c r="R136" i="24" s="1"/>
  <c r="AR143" i="17"/>
  <c r="AR151"/>
  <c r="AP165"/>
  <c r="AJ43"/>
  <c r="AJ47"/>
  <c r="AJ59"/>
  <c r="AK59" s="1"/>
  <c r="AJ63"/>
  <c r="AK63" s="1"/>
  <c r="AJ87"/>
  <c r="AK87" s="1"/>
  <c r="AJ95"/>
  <c r="AR125"/>
  <c r="AP174"/>
  <c r="AJ191"/>
  <c r="AK191" s="1"/>
  <c r="AN193"/>
  <c r="AO193" s="1"/>
  <c r="AU193" s="1"/>
  <c r="R190" i="24" s="1"/>
  <c r="AP195" i="17"/>
  <c r="AR13"/>
  <c r="AR17"/>
  <c r="AR25"/>
  <c r="AR29"/>
  <c r="AR33"/>
  <c r="AR49"/>
  <c r="AR65"/>
  <c r="AR89"/>
  <c r="AP97"/>
  <c r="AR105"/>
  <c r="AR109"/>
  <c r="BF191"/>
  <c r="BG191" s="1"/>
  <c r="BM191" s="1"/>
  <c r="T188" i="24" s="1"/>
  <c r="BJ159" i="17"/>
  <c r="BJ191"/>
  <c r="BF22"/>
  <c r="AR161"/>
  <c r="AR179"/>
  <c r="AJ187"/>
  <c r="AK187" s="1"/>
  <c r="AN15"/>
  <c r="AN23"/>
  <c r="AN31"/>
  <c r="AN39"/>
  <c r="AO39" s="1"/>
  <c r="AU39" s="1"/>
  <c r="R36" i="24" s="1"/>
  <c r="AR43" i="17"/>
  <c r="AN51"/>
  <c r="AO51" s="1"/>
  <c r="AU51" s="1"/>
  <c r="R48" i="24" s="1"/>
  <c r="AN55" i="17"/>
  <c r="AO55" s="1"/>
  <c r="AU55" s="1"/>
  <c r="R52" i="24" s="1"/>
  <c r="AR59" i="17"/>
  <c r="AN67"/>
  <c r="AO67" s="1"/>
  <c r="AU67" s="1"/>
  <c r="R64" i="24" s="1"/>
  <c r="AN71" i="17"/>
  <c r="AO71" s="1"/>
  <c r="AU71" s="1"/>
  <c r="R68" i="24" s="1"/>
  <c r="AR75" i="17"/>
  <c r="AN79"/>
  <c r="AO79" s="1"/>
  <c r="AU79" s="1"/>
  <c r="R76" i="24" s="1"/>
  <c r="AN83" i="17"/>
  <c r="AO83" s="1"/>
  <c r="AU83" s="1"/>
  <c r="R80" i="24" s="1"/>
  <c r="AR91" i="17"/>
  <c r="AN91"/>
  <c r="AO91" s="1"/>
  <c r="AU91" s="1"/>
  <c r="R88" i="24" s="1"/>
  <c r="AR99" i="17"/>
  <c r="AP103"/>
  <c r="AR103"/>
  <c r="AN107"/>
  <c r="AO107" s="1"/>
  <c r="AU107" s="1"/>
  <c r="R104" i="24" s="1"/>
  <c r="AN111" i="17"/>
  <c r="AO111" s="1"/>
  <c r="AU111" s="1"/>
  <c r="R108" i="24" s="1"/>
  <c r="AR119" i="17"/>
  <c r="AR127"/>
  <c r="BH205"/>
  <c r="BJ183"/>
  <c r="BB21"/>
  <c r="BB37"/>
  <c r="BC37" s="1"/>
  <c r="BG37" s="1"/>
  <c r="BB97"/>
  <c r="BC97" s="1"/>
  <c r="BB96"/>
  <c r="BC96" s="1"/>
  <c r="V11"/>
  <c r="V19"/>
  <c r="V95"/>
  <c r="W95" s="1"/>
  <c r="AC95" s="1"/>
  <c r="P92" i="24" s="1"/>
  <c r="V127" i="17"/>
  <c r="W127" s="1"/>
  <c r="AC127" s="1"/>
  <c r="P124" i="24" s="1"/>
  <c r="V143" i="17"/>
  <c r="W143" s="1"/>
  <c r="AC143" s="1"/>
  <c r="P140" i="24" s="1"/>
  <c r="V159" i="17"/>
  <c r="W159" s="1"/>
  <c r="AC159" s="1"/>
  <c r="P156" i="24" s="1"/>
  <c r="V9" i="17"/>
  <c r="AN189"/>
  <c r="AO189" s="1"/>
  <c r="AU189" s="1"/>
  <c r="R186" i="24" s="1"/>
  <c r="AJ190" i="17"/>
  <c r="AR133"/>
  <c r="AR147"/>
  <c r="AP160"/>
  <c r="AP162"/>
  <c r="AP181"/>
  <c r="AK183"/>
  <c r="AP186"/>
  <c r="BH197"/>
  <c r="BJ175"/>
  <c r="BJ145"/>
  <c r="BJ153"/>
  <c r="BB69"/>
  <c r="BB77"/>
  <c r="BB85"/>
  <c r="BC85" s="1"/>
  <c r="BB93"/>
  <c r="BC93" s="1"/>
  <c r="BB105"/>
  <c r="BF105"/>
  <c r="BG105" s="1"/>
  <c r="BM105" s="1"/>
  <c r="T102" i="24" s="1"/>
  <c r="BB109" i="17"/>
  <c r="BC109" s="1"/>
  <c r="BF109"/>
  <c r="BG109" s="1"/>
  <c r="BM109" s="1"/>
  <c r="T106" i="24" s="1"/>
  <c r="BB113" i="17"/>
  <c r="BC113" s="1"/>
  <c r="BB87"/>
  <c r="BC87" s="1"/>
  <c r="V71"/>
  <c r="W71" s="1"/>
  <c r="AC71" s="1"/>
  <c r="P68" i="24" s="1"/>
  <c r="V31" i="17"/>
  <c r="V39"/>
  <c r="W39" s="1"/>
  <c r="AC39" s="1"/>
  <c r="P36" i="24" s="1"/>
  <c r="V47" i="17"/>
  <c r="W47" s="1"/>
  <c r="AC47" s="1"/>
  <c r="P44" i="24" s="1"/>
  <c r="V55" i="17"/>
  <c r="W55" s="1"/>
  <c r="AC55" s="1"/>
  <c r="P52" i="24" s="1"/>
  <c r="V63" i="17"/>
  <c r="W63" s="1"/>
  <c r="AC63" s="1"/>
  <c r="P60" i="24" s="1"/>
  <c r="V87" i="17"/>
  <c r="W87" s="1"/>
  <c r="AC87" s="1"/>
  <c r="P84" i="24" s="1"/>
  <c r="V103" i="17"/>
  <c r="W103" s="1"/>
  <c r="AC103" s="1"/>
  <c r="P100" i="24" s="1"/>
  <c r="V119" i="17"/>
  <c r="W119" s="1"/>
  <c r="AC119" s="1"/>
  <c r="P116" i="24" s="1"/>
  <c r="V135" i="17"/>
  <c r="W135" s="1"/>
  <c r="AC135" s="1"/>
  <c r="P132" i="24" s="1"/>
  <c r="V151" i="17"/>
  <c r="W151" s="1"/>
  <c r="AC151" s="1"/>
  <c r="P148" i="24" s="1"/>
  <c r="V167" i="17"/>
  <c r="W167" s="1"/>
  <c r="AC167" s="1"/>
  <c r="P164" i="24" s="1"/>
  <c r="R34" i="17"/>
  <c r="R50"/>
  <c r="S50" s="1"/>
  <c r="R66"/>
  <c r="R82"/>
  <c r="S82" s="1"/>
  <c r="R98"/>
  <c r="R114"/>
  <c r="S114" s="1"/>
  <c r="R130"/>
  <c r="R146"/>
  <c r="S146" s="1"/>
  <c r="AN117"/>
  <c r="AO117" s="1"/>
  <c r="AU117" s="1"/>
  <c r="R114" i="24" s="1"/>
  <c r="AN47" i="17"/>
  <c r="AO47" s="1"/>
  <c r="AU47" s="1"/>
  <c r="R44" i="24" s="1"/>
  <c r="AN63" i="17"/>
  <c r="AO63" s="1"/>
  <c r="AU63" s="1"/>
  <c r="R60" i="24" s="1"/>
  <c r="AN87" i="17"/>
  <c r="AO87" s="1"/>
  <c r="AU87" s="1"/>
  <c r="R84" i="24" s="1"/>
  <c r="AN95" i="17"/>
  <c r="AO95" s="1"/>
  <c r="AU95" s="1"/>
  <c r="R92" i="24" s="1"/>
  <c r="AP123" i="17"/>
  <c r="AP155"/>
  <c r="AP126"/>
  <c r="AR175"/>
  <c r="AR181"/>
  <c r="AR183"/>
  <c r="AR191"/>
  <c r="AT195"/>
  <c r="Q192" i="24" s="1"/>
  <c r="AR123" i="17"/>
  <c r="AR131"/>
  <c r="AR139"/>
  <c r="AR177"/>
  <c r="AR160"/>
  <c r="AP164"/>
  <c r="AR176"/>
  <c r="AN201"/>
  <c r="AO201" s="1"/>
  <c r="AU201" s="1"/>
  <c r="R198" i="24" s="1"/>
  <c r="AN203" i="17"/>
  <c r="AO203" s="1"/>
  <c r="AU203" s="1"/>
  <c r="R200" i="24" s="1"/>
  <c r="AP39" i="17"/>
  <c r="AP51"/>
  <c r="AP71"/>
  <c r="AP83"/>
  <c r="BJ174"/>
  <c r="BJ190"/>
  <c r="BK131"/>
  <c r="BL131" s="1"/>
  <c r="S128" i="24" s="1"/>
  <c r="BF171" i="17"/>
  <c r="BG171" s="1"/>
  <c r="BM171" s="1"/>
  <c r="T168" i="24" s="1"/>
  <c r="BF187" i="17"/>
  <c r="BG187" s="1"/>
  <c r="BM187" s="1"/>
  <c r="T184" i="24" s="1"/>
  <c r="BC201" i="17"/>
  <c r="BJ129"/>
  <c r="BJ137"/>
  <c r="BF159"/>
  <c r="BG159" s="1"/>
  <c r="BM159" s="1"/>
  <c r="T156" i="24" s="1"/>
  <c r="BB20" i="17"/>
  <c r="BB36"/>
  <c r="BC36" s="1"/>
  <c r="BB40"/>
  <c r="BC40" s="1"/>
  <c r="BB48"/>
  <c r="BB56"/>
  <c r="BC56" s="1"/>
  <c r="BB64"/>
  <c r="BB72"/>
  <c r="BC72" s="1"/>
  <c r="BB80"/>
  <c r="BB88"/>
  <c r="BH104"/>
  <c r="BB67"/>
  <c r="BB75"/>
  <c r="BH79"/>
  <c r="BB83"/>
  <c r="BB91"/>
  <c r="BC91" s="1"/>
  <c r="BB99"/>
  <c r="BB103"/>
  <c r="BC103" s="1"/>
  <c r="BB14"/>
  <c r="BC14" s="1"/>
  <c r="BB22"/>
  <c r="BC22" s="1"/>
  <c r="BJ30"/>
  <c r="BB42"/>
  <c r="BC42" s="1"/>
  <c r="BH46"/>
  <c r="BB50"/>
  <c r="BC50" s="1"/>
  <c r="BB58"/>
  <c r="BB66"/>
  <c r="BC66" s="1"/>
  <c r="BB74"/>
  <c r="BC74" s="1"/>
  <c r="BB82"/>
  <c r="BC82" s="1"/>
  <c r="BB90"/>
  <c r="V61"/>
  <c r="W61" s="1"/>
  <c r="AC61" s="1"/>
  <c r="P58" i="24" s="1"/>
  <c r="V76" i="17"/>
  <c r="W76" s="1"/>
  <c r="AC76" s="1"/>
  <c r="P73" i="24" s="1"/>
  <c r="V92" i="17"/>
  <c r="W92" s="1"/>
  <c r="AC92" s="1"/>
  <c r="P89" i="24" s="1"/>
  <c r="V100" i="17"/>
  <c r="W100" s="1"/>
  <c r="AC100" s="1"/>
  <c r="P97" i="24" s="1"/>
  <c r="V108" i="17"/>
  <c r="W108" s="1"/>
  <c r="AC108" s="1"/>
  <c r="P105" i="24" s="1"/>
  <c r="V116" i="17"/>
  <c r="W116" s="1"/>
  <c r="AC116" s="1"/>
  <c r="P113" i="24" s="1"/>
  <c r="V124" i="17"/>
  <c r="W124" s="1"/>
  <c r="AC124" s="1"/>
  <c r="P121" i="24" s="1"/>
  <c r="V132" i="17"/>
  <c r="W132" s="1"/>
  <c r="AC132" s="1"/>
  <c r="P129" i="24" s="1"/>
  <c r="V140" i="17"/>
  <c r="W140" s="1"/>
  <c r="AC140" s="1"/>
  <c r="P137" i="24" s="1"/>
  <c r="V156" i="17"/>
  <c r="W156" s="1"/>
  <c r="AC156" s="1"/>
  <c r="P153" i="24" s="1"/>
  <c r="V164" i="17"/>
  <c r="W164" s="1"/>
  <c r="AC164" s="1"/>
  <c r="P161" i="24" s="1"/>
  <c r="AT45" i="17"/>
  <c r="Q42" i="24" s="1"/>
  <c r="AT61" i="17"/>
  <c r="Q58" i="24" s="1"/>
  <c r="AT85" i="17"/>
  <c r="Q82" i="24" s="1"/>
  <c r="AN115" i="17"/>
  <c r="AO115" s="1"/>
  <c r="AU115" s="1"/>
  <c r="R112" i="24" s="1"/>
  <c r="AN43" i="17"/>
  <c r="AO43" s="1"/>
  <c r="AU43" s="1"/>
  <c r="R40" i="24" s="1"/>
  <c r="AN59" i="17"/>
  <c r="AO59" s="1"/>
  <c r="AU59" s="1"/>
  <c r="R56" i="24" s="1"/>
  <c r="AR97" i="17"/>
  <c r="AP139"/>
  <c r="AP176"/>
  <c r="AT131"/>
  <c r="Q128" i="24" s="1"/>
  <c r="AT139" i="17"/>
  <c r="Q136" i="24" s="1"/>
  <c r="AT201" i="17"/>
  <c r="Q198" i="24" s="1"/>
  <c r="AJ144" i="17"/>
  <c r="AK144" s="1"/>
  <c r="AN163"/>
  <c r="AO163" s="1"/>
  <c r="AU163" s="1"/>
  <c r="R160" i="24" s="1"/>
  <c r="AP166" i="17"/>
  <c r="AJ12"/>
  <c r="AK12" s="1"/>
  <c r="AN16"/>
  <c r="AJ28"/>
  <c r="AK28" s="1"/>
  <c r="AN32"/>
  <c r="AJ39"/>
  <c r="AJ51"/>
  <c r="AJ55"/>
  <c r="AK55" s="1"/>
  <c r="AJ67"/>
  <c r="AK67" s="1"/>
  <c r="AJ71"/>
  <c r="AJ79"/>
  <c r="AJ103"/>
  <c r="AK103" s="1"/>
  <c r="BJ17"/>
  <c r="BJ25"/>
  <c r="BK101"/>
  <c r="BL101" s="1"/>
  <c r="S98" i="24" s="1"/>
  <c r="BJ162" i="17"/>
  <c r="BJ178"/>
  <c r="BF163"/>
  <c r="BG163" s="1"/>
  <c r="BM163" s="1"/>
  <c r="T160" i="24" s="1"/>
  <c r="BH174" i="17"/>
  <c r="BF179"/>
  <c r="BG179" s="1"/>
  <c r="BM179" s="1"/>
  <c r="T176" i="24" s="1"/>
  <c r="BH190" i="17"/>
  <c r="BH195"/>
  <c r="BH203"/>
  <c r="BF129"/>
  <c r="BG129" s="1"/>
  <c r="BM129" s="1"/>
  <c r="T126" i="24" s="1"/>
  <c r="BF127" i="17"/>
  <c r="BG127" s="1"/>
  <c r="BM127" s="1"/>
  <c r="T124" i="24" s="1"/>
  <c r="BB41" i="17"/>
  <c r="BB57"/>
  <c r="BC57" s="1"/>
  <c r="BB73"/>
  <c r="BC73" s="1"/>
  <c r="BH20"/>
  <c r="BI20" s="1"/>
  <c r="BB28"/>
  <c r="BH36"/>
  <c r="BI36" s="1"/>
  <c r="BH40"/>
  <c r="BB44"/>
  <c r="BB52"/>
  <c r="BC52" s="1"/>
  <c r="BH56"/>
  <c r="BB60"/>
  <c r="BC60" s="1"/>
  <c r="BB68"/>
  <c r="BH72"/>
  <c r="BB76"/>
  <c r="BB84"/>
  <c r="BC84" s="1"/>
  <c r="BH88"/>
  <c r="BB92"/>
  <c r="BC92" s="1"/>
  <c r="BH96"/>
  <c r="BF26"/>
  <c r="BB94"/>
  <c r="BF98"/>
  <c r="BG98" s="1"/>
  <c r="BM98" s="1"/>
  <c r="T95" i="24" s="1"/>
  <c r="V45" i="17"/>
  <c r="W45" s="1"/>
  <c r="AC45" s="1"/>
  <c r="P42" i="24" s="1"/>
  <c r="V79" i="17"/>
  <c r="W79" s="1"/>
  <c r="AC79" s="1"/>
  <c r="P76" i="24" s="1"/>
  <c r="AP131" i="17"/>
  <c r="AP189"/>
  <c r="AP134"/>
  <c r="AP168"/>
  <c r="AR159"/>
  <c r="AR167"/>
  <c r="AR189"/>
  <c r="AP170"/>
  <c r="AT205"/>
  <c r="Q202" i="24" s="1"/>
  <c r="AN181" i="17"/>
  <c r="AO181" s="1"/>
  <c r="AU181" s="1"/>
  <c r="R178" i="24" s="1"/>
  <c r="AR184" i="17"/>
  <c r="AP188"/>
  <c r="AR195"/>
  <c r="AN197"/>
  <c r="AO197" s="1"/>
  <c r="AU197" s="1"/>
  <c r="R194" i="24" s="1"/>
  <c r="AN199" i="17"/>
  <c r="AO199" s="1"/>
  <c r="AU199" s="1"/>
  <c r="R196" i="24" s="1"/>
  <c r="AJ108" i="17"/>
  <c r="AJ83"/>
  <c r="AK83" s="1"/>
  <c r="AJ107"/>
  <c r="AJ111"/>
  <c r="BF131"/>
  <c r="BG131" s="1"/>
  <c r="BM131" s="1"/>
  <c r="T128" i="24" s="1"/>
  <c r="BF167" i="17"/>
  <c r="BG167" s="1"/>
  <c r="BM167" s="1"/>
  <c r="T164" i="24" s="1"/>
  <c r="BF183" i="17"/>
  <c r="BG183" s="1"/>
  <c r="BM183" s="1"/>
  <c r="T180" i="24" s="1"/>
  <c r="BH201" i="17"/>
  <c r="BJ163"/>
  <c r="BJ179"/>
  <c r="BJ121"/>
  <c r="BH147"/>
  <c r="BF174"/>
  <c r="BG174" s="1"/>
  <c r="BM174" s="1"/>
  <c r="T171" i="24" s="1"/>
  <c r="BF190" i="17"/>
  <c r="BG190" s="1"/>
  <c r="BM190" s="1"/>
  <c r="T187" i="24" s="1"/>
  <c r="BF9" i="17"/>
  <c r="BF12"/>
  <c r="BF20"/>
  <c r="BF36"/>
  <c r="BB95"/>
  <c r="BF30"/>
  <c r="BH98"/>
  <c r="BK118"/>
  <c r="BL118" s="1"/>
  <c r="S115" i="24" s="1"/>
  <c r="BF118" i="17"/>
  <c r="BG118" s="1"/>
  <c r="BM118" s="1"/>
  <c r="T115" i="24" s="1"/>
  <c r="BK138" i="17"/>
  <c r="BL138" s="1"/>
  <c r="S135" i="24" s="1"/>
  <c r="BF138" i="17"/>
  <c r="BG138" s="1"/>
  <c r="BM138" s="1"/>
  <c r="T135" i="24" s="1"/>
  <c r="BK150" i="17"/>
  <c r="BL150" s="1"/>
  <c r="S147" i="24" s="1"/>
  <c r="BF150" i="17"/>
  <c r="BG150" s="1"/>
  <c r="BM150" s="1"/>
  <c r="T147" i="24" s="1"/>
  <c r="BK161" i="17"/>
  <c r="BL161" s="1"/>
  <c r="S158" i="24" s="1"/>
  <c r="BF161" i="17"/>
  <c r="BG161" s="1"/>
  <c r="BM161" s="1"/>
  <c r="T158" i="24" s="1"/>
  <c r="BK165" i="17"/>
  <c r="BL165" s="1"/>
  <c r="S162" i="24" s="1"/>
  <c r="BF165" i="17"/>
  <c r="BG165" s="1"/>
  <c r="BM165" s="1"/>
  <c r="T162" i="24" s="1"/>
  <c r="BK169" i="17"/>
  <c r="BL169" s="1"/>
  <c r="S166" i="24" s="1"/>
  <c r="BF169" i="17"/>
  <c r="BG169" s="1"/>
  <c r="BM169" s="1"/>
  <c r="T166" i="24" s="1"/>
  <c r="BK173" i="17"/>
  <c r="BL173" s="1"/>
  <c r="S170" i="24" s="1"/>
  <c r="BF173" i="17"/>
  <c r="BG173" s="1"/>
  <c r="BM173" s="1"/>
  <c r="T170" i="24" s="1"/>
  <c r="BK177" i="17"/>
  <c r="BL177" s="1"/>
  <c r="S174" i="24" s="1"/>
  <c r="BF177" i="17"/>
  <c r="BG177" s="1"/>
  <c r="BM177" s="1"/>
  <c r="T174" i="24" s="1"/>
  <c r="BK181" i="17"/>
  <c r="BL181" s="1"/>
  <c r="S178" i="24" s="1"/>
  <c r="BF181" i="17"/>
  <c r="BG181" s="1"/>
  <c r="BM181" s="1"/>
  <c r="T178" i="24" s="1"/>
  <c r="BK185" i="17"/>
  <c r="BL185" s="1"/>
  <c r="S182" i="24" s="1"/>
  <c r="BF185" i="17"/>
  <c r="BG185" s="1"/>
  <c r="BM185" s="1"/>
  <c r="T182" i="24" s="1"/>
  <c r="BK189" i="17"/>
  <c r="BL189" s="1"/>
  <c r="S186" i="24" s="1"/>
  <c r="BF189" i="17"/>
  <c r="BG189" s="1"/>
  <c r="BM189" s="1"/>
  <c r="T186" i="24" s="1"/>
  <c r="BK193" i="17"/>
  <c r="BL193" s="1"/>
  <c r="S190" i="24" s="1"/>
  <c r="BF193" i="17"/>
  <c r="BG193" s="1"/>
  <c r="BM193" s="1"/>
  <c r="T190" i="24" s="1"/>
  <c r="BC13" i="17"/>
  <c r="BG13" s="1"/>
  <c r="BH13"/>
  <c r="BI13" s="1"/>
  <c r="BH21"/>
  <c r="BI21" s="1"/>
  <c r="BH105"/>
  <c r="BJ109"/>
  <c r="BH109"/>
  <c r="BJ113"/>
  <c r="BH113"/>
  <c r="BJ132"/>
  <c r="BH159"/>
  <c r="BJ173"/>
  <c r="BJ189"/>
  <c r="BJ28"/>
  <c r="BJ44"/>
  <c r="BJ52"/>
  <c r="BJ60"/>
  <c r="BJ68"/>
  <c r="BJ76"/>
  <c r="BJ84"/>
  <c r="BJ92"/>
  <c r="BK130"/>
  <c r="BL130" s="1"/>
  <c r="S127" i="24" s="1"/>
  <c r="BF130" i="17"/>
  <c r="BG130" s="1"/>
  <c r="BM130" s="1"/>
  <c r="T127" i="24" s="1"/>
  <c r="BK142" i="17"/>
  <c r="BL142" s="1"/>
  <c r="S139" i="24" s="1"/>
  <c r="BF142" i="17"/>
  <c r="BG142" s="1"/>
  <c r="BM142" s="1"/>
  <c r="T139" i="24" s="1"/>
  <c r="BK164" i="17"/>
  <c r="BL164" s="1"/>
  <c r="S161" i="24" s="1"/>
  <c r="BF164" i="17"/>
  <c r="BG164" s="1"/>
  <c r="BM164" s="1"/>
  <c r="T161" i="24" s="1"/>
  <c r="BH167" i="17"/>
  <c r="BK180"/>
  <c r="BL180" s="1"/>
  <c r="S177" i="24" s="1"/>
  <c r="BF180" i="17"/>
  <c r="BG180" s="1"/>
  <c r="BM180" s="1"/>
  <c r="T177" i="24" s="1"/>
  <c r="BH183" i="17"/>
  <c r="BC27"/>
  <c r="BG27" s="1"/>
  <c r="BH27"/>
  <c r="BI27" s="1"/>
  <c r="BJ115"/>
  <c r="BH115"/>
  <c r="BC140"/>
  <c r="BJ140"/>
  <c r="BJ42"/>
  <c r="BJ50"/>
  <c r="BJ58"/>
  <c r="BJ66"/>
  <c r="BJ74"/>
  <c r="BJ82"/>
  <c r="BC90"/>
  <c r="BJ90"/>
  <c r="BK106"/>
  <c r="BL106" s="1"/>
  <c r="S103" i="24" s="1"/>
  <c r="BF106" i="17"/>
  <c r="BG106" s="1"/>
  <c r="BM106" s="1"/>
  <c r="T103" i="24" s="1"/>
  <c r="BK110" i="17"/>
  <c r="BL110" s="1"/>
  <c r="S107" i="24" s="1"/>
  <c r="BF110" i="17"/>
  <c r="BG110" s="1"/>
  <c r="BM110" s="1"/>
  <c r="T107" i="24" s="1"/>
  <c r="AN20" i="17"/>
  <c r="AN36"/>
  <c r="AP116"/>
  <c r="AP121"/>
  <c r="AJ41"/>
  <c r="BH37"/>
  <c r="BI37" s="1"/>
  <c r="BH45"/>
  <c r="BB49"/>
  <c r="BC49" s="1"/>
  <c r="BH53"/>
  <c r="BH61"/>
  <c r="BB65"/>
  <c r="BC65" s="1"/>
  <c r="BH69"/>
  <c r="BH77"/>
  <c r="BB81"/>
  <c r="BC81" s="1"/>
  <c r="BH85"/>
  <c r="BH93"/>
  <c r="BB101"/>
  <c r="BC101" s="1"/>
  <c r="BB125"/>
  <c r="BC125" s="1"/>
  <c r="BH127"/>
  <c r="BB130"/>
  <c r="BC130" s="1"/>
  <c r="BH140"/>
  <c r="BB142"/>
  <c r="BC142" s="1"/>
  <c r="BB157"/>
  <c r="BC157" s="1"/>
  <c r="BB164"/>
  <c r="BC164" s="1"/>
  <c r="BB180"/>
  <c r="BC180" s="1"/>
  <c r="BB12"/>
  <c r="BC12" s="1"/>
  <c r="BF16"/>
  <c r="BF24"/>
  <c r="BH28"/>
  <c r="BI28" s="1"/>
  <c r="BH44"/>
  <c r="BH52"/>
  <c r="BH60"/>
  <c r="BH68"/>
  <c r="BH76"/>
  <c r="BH84"/>
  <c r="BH92"/>
  <c r="BF100"/>
  <c r="BG100" s="1"/>
  <c r="BM100" s="1"/>
  <c r="T97" i="24" s="1"/>
  <c r="BF115" i="17"/>
  <c r="BG115" s="1"/>
  <c r="BM115" s="1"/>
  <c r="T112" i="24" s="1"/>
  <c r="BF117" i="17"/>
  <c r="BG117" s="1"/>
  <c r="BM117" s="1"/>
  <c r="T114" i="24" s="1"/>
  <c r="BF119" i="17"/>
  <c r="BG119" s="1"/>
  <c r="BM119" s="1"/>
  <c r="T116" i="24" s="1"/>
  <c r="BH123" i="17"/>
  <c r="BH128"/>
  <c r="BB145"/>
  <c r="BH155"/>
  <c r="BB169"/>
  <c r="BB185"/>
  <c r="BC185" s="1"/>
  <c r="BF202"/>
  <c r="BG202" s="1"/>
  <c r="BM202" s="1"/>
  <c r="T199" i="24" s="1"/>
  <c r="BB11" i="17"/>
  <c r="BH43"/>
  <c r="BH51"/>
  <c r="BH59"/>
  <c r="BH67"/>
  <c r="BH75"/>
  <c r="BH83"/>
  <c r="BH91"/>
  <c r="BH99"/>
  <c r="BH103"/>
  <c r="BB118"/>
  <c r="BB133"/>
  <c r="BC133" s="1"/>
  <c r="BH135"/>
  <c r="BB138"/>
  <c r="BH148"/>
  <c r="BB150"/>
  <c r="BB163"/>
  <c r="BB167"/>
  <c r="BB171"/>
  <c r="BC171" s="1"/>
  <c r="BB175"/>
  <c r="BC175" s="1"/>
  <c r="BB179"/>
  <c r="BB183"/>
  <c r="BB187"/>
  <c r="BB191"/>
  <c r="BF201"/>
  <c r="BG201" s="1"/>
  <c r="BM201" s="1"/>
  <c r="T198" i="24" s="1"/>
  <c r="BF10" i="17"/>
  <c r="BH14"/>
  <c r="BI14" s="1"/>
  <c r="BJ14"/>
  <c r="BJ22"/>
  <c r="BB30"/>
  <c r="BC30" s="1"/>
  <c r="BH34"/>
  <c r="BI34" s="1"/>
  <c r="BB38"/>
  <c r="BC38" s="1"/>
  <c r="BH42"/>
  <c r="BB46"/>
  <c r="BC46" s="1"/>
  <c r="BH50"/>
  <c r="BB54"/>
  <c r="BH58"/>
  <c r="BB62"/>
  <c r="BH66"/>
  <c r="BB70"/>
  <c r="BC70" s="1"/>
  <c r="BH74"/>
  <c r="BB78"/>
  <c r="BC78" s="1"/>
  <c r="BH82"/>
  <c r="BB86"/>
  <c r="BH90"/>
  <c r="BK120"/>
  <c r="BL120" s="1"/>
  <c r="S117" i="24" s="1"/>
  <c r="BF120" i="17"/>
  <c r="BG120" s="1"/>
  <c r="BM120" s="1"/>
  <c r="T117" i="24" s="1"/>
  <c r="BJ142" i="17"/>
  <c r="BJ144"/>
  <c r="BJ146"/>
  <c r="BK152"/>
  <c r="BL152" s="1"/>
  <c r="S149" i="24" s="1"/>
  <c r="BF152" i="17"/>
  <c r="BG152" s="1"/>
  <c r="BM152" s="1"/>
  <c r="T149" i="24" s="1"/>
  <c r="BJ9" i="17"/>
  <c r="BH9"/>
  <c r="BI9" s="1"/>
  <c r="BH17"/>
  <c r="BI17" s="1"/>
  <c r="BH25"/>
  <c r="BI25" s="1"/>
  <c r="BK124"/>
  <c r="BL124" s="1"/>
  <c r="S121" i="24" s="1"/>
  <c r="BF124" i="17"/>
  <c r="BG124" s="1"/>
  <c r="BM124" s="1"/>
  <c r="T121" i="24" s="1"/>
  <c r="BK156" i="17"/>
  <c r="BL156" s="1"/>
  <c r="S153" i="24" s="1"/>
  <c r="BF156" i="17"/>
  <c r="BG156" s="1"/>
  <c r="BM156" s="1"/>
  <c r="T153" i="24" s="1"/>
  <c r="BJ169" i="17"/>
  <c r="BJ185"/>
  <c r="BJ12"/>
  <c r="BJ32"/>
  <c r="BK44"/>
  <c r="BL44" s="1"/>
  <c r="S41" i="24" s="1"/>
  <c r="BF44" i="17"/>
  <c r="BG44" s="1"/>
  <c r="BM44" s="1"/>
  <c r="T41" i="24" s="1"/>
  <c r="BK52" i="17"/>
  <c r="BL52" s="1"/>
  <c r="S49" i="24" s="1"/>
  <c r="BF52" i="17"/>
  <c r="BG52" s="1"/>
  <c r="BM52" s="1"/>
  <c r="T49" i="24" s="1"/>
  <c r="BK60" i="17"/>
  <c r="BL60" s="1"/>
  <c r="S57" i="24" s="1"/>
  <c r="BF60" i="17"/>
  <c r="BG60" s="1"/>
  <c r="BM60" s="1"/>
  <c r="T57" i="24" s="1"/>
  <c r="BK68" i="17"/>
  <c r="BL68" s="1"/>
  <c r="S65" i="24" s="1"/>
  <c r="BF68" i="17"/>
  <c r="BG68" s="1"/>
  <c r="BM68" s="1"/>
  <c r="T65" i="24" s="1"/>
  <c r="BK76" i="17"/>
  <c r="BL76" s="1"/>
  <c r="S73" i="24" s="1"/>
  <c r="BF76" i="17"/>
  <c r="BG76" s="1"/>
  <c r="BM76" s="1"/>
  <c r="T73" i="24" s="1"/>
  <c r="BK84" i="17"/>
  <c r="BL84" s="1"/>
  <c r="S81" i="24" s="1"/>
  <c r="BF84" i="17"/>
  <c r="BG84" s="1"/>
  <c r="BM84" s="1"/>
  <c r="T81" i="24" s="1"/>
  <c r="BK92" i="17"/>
  <c r="BL92" s="1"/>
  <c r="S89" i="24" s="1"/>
  <c r="BF92" i="17"/>
  <c r="BG92" s="1"/>
  <c r="BM92" s="1"/>
  <c r="T89" i="24" s="1"/>
  <c r="BJ108" i="17"/>
  <c r="BJ112"/>
  <c r="BJ134"/>
  <c r="BJ136"/>
  <c r="BJ138"/>
  <c r="BK144"/>
  <c r="BL144" s="1"/>
  <c r="S141" i="24" s="1"/>
  <c r="BF144" i="17"/>
  <c r="BG144" s="1"/>
  <c r="BM144" s="1"/>
  <c r="T141" i="24" s="1"/>
  <c r="BK168" i="17"/>
  <c r="BL168" s="1"/>
  <c r="S165" i="24" s="1"/>
  <c r="BF168" i="17"/>
  <c r="BG168" s="1"/>
  <c r="BM168" s="1"/>
  <c r="T165" i="24" s="1"/>
  <c r="BH171" i="17"/>
  <c r="BK184"/>
  <c r="BL184" s="1"/>
  <c r="S181" i="24" s="1"/>
  <c r="BF184" i="17"/>
  <c r="BG184" s="1"/>
  <c r="BM184" s="1"/>
  <c r="T181" i="24" s="1"/>
  <c r="BH187" i="17"/>
  <c r="BH11"/>
  <c r="BI11" s="1"/>
  <c r="BH31"/>
  <c r="BI31" s="1"/>
  <c r="BK132"/>
  <c r="BL132" s="1"/>
  <c r="S129" i="24" s="1"/>
  <c r="BF132" i="17"/>
  <c r="BG132" s="1"/>
  <c r="BM132" s="1"/>
  <c r="T129" i="24" s="1"/>
  <c r="BK42" i="17"/>
  <c r="BL42" s="1"/>
  <c r="S39" i="24" s="1"/>
  <c r="BF42" i="17"/>
  <c r="BG42" s="1"/>
  <c r="BM42" s="1"/>
  <c r="T39" i="24" s="1"/>
  <c r="BK50" i="17"/>
  <c r="BL50" s="1"/>
  <c r="S47" i="24" s="1"/>
  <c r="BF50" i="17"/>
  <c r="BG50" s="1"/>
  <c r="BM50" s="1"/>
  <c r="T47" i="24" s="1"/>
  <c r="BK58" i="17"/>
  <c r="BL58" s="1"/>
  <c r="S55" i="24" s="1"/>
  <c r="BF58" i="17"/>
  <c r="BG58" s="1"/>
  <c r="BM58" s="1"/>
  <c r="T55" i="24" s="1"/>
  <c r="BK66" i="17"/>
  <c r="BL66" s="1"/>
  <c r="S63" i="24" s="1"/>
  <c r="BF66" i="17"/>
  <c r="BG66" s="1"/>
  <c r="BM66" s="1"/>
  <c r="T63" i="24" s="1"/>
  <c r="BK74" i="17"/>
  <c r="BL74" s="1"/>
  <c r="S71" i="24" s="1"/>
  <c r="BF74" i="17"/>
  <c r="BG74" s="1"/>
  <c r="BM74" s="1"/>
  <c r="T71" i="24" s="1"/>
  <c r="BK82" i="17"/>
  <c r="BL82" s="1"/>
  <c r="S79" i="24" s="1"/>
  <c r="BF82" i="17"/>
  <c r="BG82" s="1"/>
  <c r="BM82" s="1"/>
  <c r="T79" i="24" s="1"/>
  <c r="BK90" i="17"/>
  <c r="BL90" s="1"/>
  <c r="S87" i="24" s="1"/>
  <c r="BF90" i="17"/>
  <c r="BG90" s="1"/>
  <c r="BM90" s="1"/>
  <c r="T87" i="24" s="1"/>
  <c r="BJ94" i="17"/>
  <c r="BJ102"/>
  <c r="AR141"/>
  <c r="AP180"/>
  <c r="AP190"/>
  <c r="AP154"/>
  <c r="AN141"/>
  <c r="AO141" s="1"/>
  <c r="AU141" s="1"/>
  <c r="R138" i="24" s="1"/>
  <c r="AP171" i="17"/>
  <c r="AT172"/>
  <c r="Q169" i="24" s="1"/>
  <c r="AJ44" i="17"/>
  <c r="AJ48"/>
  <c r="AJ60"/>
  <c r="AK60" s="1"/>
  <c r="AJ64"/>
  <c r="AJ84"/>
  <c r="AK84" s="1"/>
  <c r="AJ88"/>
  <c r="AK88" s="1"/>
  <c r="AJ96"/>
  <c r="AK96" s="1"/>
  <c r="AR146"/>
  <c r="AJ18"/>
  <c r="AK18" s="1"/>
  <c r="AO18" s="1"/>
  <c r="AJ34"/>
  <c r="AN106"/>
  <c r="AO106" s="1"/>
  <c r="AU106" s="1"/>
  <c r="R103" i="24" s="1"/>
  <c r="AP117" i="17"/>
  <c r="AR144"/>
  <c r="AJ25"/>
  <c r="BJ131"/>
  <c r="BJ147"/>
  <c r="BH118"/>
  <c r="BH125"/>
  <c r="BH138"/>
  <c r="BH150"/>
  <c r="BH157"/>
  <c r="BJ195"/>
  <c r="BJ197"/>
  <c r="BJ199"/>
  <c r="BJ201"/>
  <c r="BJ203"/>
  <c r="BJ205"/>
  <c r="BJ207"/>
  <c r="BB33"/>
  <c r="BC33" s="1"/>
  <c r="BH49"/>
  <c r="BH65"/>
  <c r="BH81"/>
  <c r="BB89"/>
  <c r="BH101"/>
  <c r="BB128"/>
  <c r="BC128" s="1"/>
  <c r="BH145"/>
  <c r="BB160"/>
  <c r="BC160" s="1"/>
  <c r="BB176"/>
  <c r="BC176" s="1"/>
  <c r="BB192"/>
  <c r="BC192" s="1"/>
  <c r="BB16"/>
  <c r="BC16" s="1"/>
  <c r="BB24"/>
  <c r="BC24" s="1"/>
  <c r="BH32"/>
  <c r="BI32" s="1"/>
  <c r="BK96"/>
  <c r="BL96" s="1"/>
  <c r="S93" i="24" s="1"/>
  <c r="BK100" i="17"/>
  <c r="BL100" s="1"/>
  <c r="S97" i="24" s="1"/>
  <c r="BH108" i="17"/>
  <c r="BH112"/>
  <c r="BB127"/>
  <c r="BH130"/>
  <c r="BB132"/>
  <c r="BH142"/>
  <c r="BB147"/>
  <c r="BH149"/>
  <c r="BB159"/>
  <c r="BB173"/>
  <c r="BB189"/>
  <c r="BF200"/>
  <c r="BG200" s="1"/>
  <c r="BM200" s="1"/>
  <c r="T197" i="24" s="1"/>
  <c r="BB15" i="17"/>
  <c r="BC15" s="1"/>
  <c r="BG15" s="1"/>
  <c r="BB23"/>
  <c r="BB116"/>
  <c r="BC116" s="1"/>
  <c r="BH121"/>
  <c r="BB136"/>
  <c r="BH153"/>
  <c r="BF199"/>
  <c r="BG199" s="1"/>
  <c r="BM199" s="1"/>
  <c r="T196" i="24" s="1"/>
  <c r="BF207" i="17"/>
  <c r="BG207" s="1"/>
  <c r="BM207" s="1"/>
  <c r="T204" i="24" s="1"/>
  <c r="BB10" i="17"/>
  <c r="BF14"/>
  <c r="BH18"/>
  <c r="BI18" s="1"/>
  <c r="BJ18"/>
  <c r="BH22"/>
  <c r="BI22" s="1"/>
  <c r="BJ26"/>
  <c r="BB34"/>
  <c r="BC34" s="1"/>
  <c r="BF34"/>
  <c r="BF94"/>
  <c r="BG94" s="1"/>
  <c r="BM94" s="1"/>
  <c r="T91" i="24" s="1"/>
  <c r="BF102" i="17"/>
  <c r="BG102" s="1"/>
  <c r="BM102" s="1"/>
  <c r="T99" i="24" s="1"/>
  <c r="BH102" i="17"/>
  <c r="BB106"/>
  <c r="BC106" s="1"/>
  <c r="BB110"/>
  <c r="BK114"/>
  <c r="BL114" s="1"/>
  <c r="S111" i="24" s="1"/>
  <c r="BF114" i="17"/>
  <c r="BG114" s="1"/>
  <c r="BM114" s="1"/>
  <c r="T111" i="24" s="1"/>
  <c r="BK122" i="17"/>
  <c r="BL122" s="1"/>
  <c r="S119" i="24" s="1"/>
  <c r="BF122" i="17"/>
  <c r="BG122" s="1"/>
  <c r="BM122" s="1"/>
  <c r="T119" i="24" s="1"/>
  <c r="BK134" i="17"/>
  <c r="BL134" s="1"/>
  <c r="S131" i="24" s="1"/>
  <c r="BF134" i="17"/>
  <c r="BG134" s="1"/>
  <c r="BM134" s="1"/>
  <c r="T131" i="24" s="1"/>
  <c r="BK154" i="17"/>
  <c r="BL154" s="1"/>
  <c r="S151" i="24" s="1"/>
  <c r="BF154" i="17"/>
  <c r="BG154" s="1"/>
  <c r="BM154" s="1"/>
  <c r="T151" i="24" s="1"/>
  <c r="BH29" i="17"/>
  <c r="BI29" s="1"/>
  <c r="BJ148"/>
  <c r="BJ165"/>
  <c r="BJ181"/>
  <c r="BJ16"/>
  <c r="BJ20"/>
  <c r="BJ36"/>
  <c r="BJ40"/>
  <c r="BC48"/>
  <c r="BJ48"/>
  <c r="BJ56"/>
  <c r="BJ64"/>
  <c r="BJ72"/>
  <c r="BC80"/>
  <c r="BJ80"/>
  <c r="BJ88"/>
  <c r="BJ104"/>
  <c r="BK108"/>
  <c r="BL108" s="1"/>
  <c r="S105" i="24" s="1"/>
  <c r="BF108" i="17"/>
  <c r="BG108" s="1"/>
  <c r="BM108" s="1"/>
  <c r="T105" i="24" s="1"/>
  <c r="BK112" i="17"/>
  <c r="BL112" s="1"/>
  <c r="S109" i="24" s="1"/>
  <c r="BF112" i="17"/>
  <c r="BG112" s="1"/>
  <c r="BM112" s="1"/>
  <c r="T109" i="24" s="1"/>
  <c r="BK126" i="17"/>
  <c r="BL126" s="1"/>
  <c r="S123" i="24" s="1"/>
  <c r="BF126" i="17"/>
  <c r="BG126" s="1"/>
  <c r="BM126" s="1"/>
  <c r="T123" i="24" s="1"/>
  <c r="BK146" i="17"/>
  <c r="BL146" s="1"/>
  <c r="S143" i="24" s="1"/>
  <c r="BF146" i="17"/>
  <c r="BG146" s="1"/>
  <c r="BM146" s="1"/>
  <c r="T143" i="24" s="1"/>
  <c r="BK158" i="17"/>
  <c r="BL158" s="1"/>
  <c r="S155" i="24" s="1"/>
  <c r="BF158" i="17"/>
  <c r="BG158" s="1"/>
  <c r="BM158" s="1"/>
  <c r="T155" i="24" s="1"/>
  <c r="BK172" i="17"/>
  <c r="BL172" s="1"/>
  <c r="S169" i="24" s="1"/>
  <c r="BF172" i="17"/>
  <c r="BG172" s="1"/>
  <c r="BM172" s="1"/>
  <c r="T169" i="24" s="1"/>
  <c r="BH175" i="17"/>
  <c r="BK188"/>
  <c r="BL188" s="1"/>
  <c r="S185" i="24" s="1"/>
  <c r="BF188" i="17"/>
  <c r="BG188" s="1"/>
  <c r="BM188" s="1"/>
  <c r="T185" i="24" s="1"/>
  <c r="BH191" i="17"/>
  <c r="BH15"/>
  <c r="BI15" s="1"/>
  <c r="BH35"/>
  <c r="BI35" s="1"/>
  <c r="BJ107"/>
  <c r="BH107"/>
  <c r="BJ111"/>
  <c r="BH111"/>
  <c r="BJ119"/>
  <c r="BH119"/>
  <c r="BJ124"/>
  <c r="BC156"/>
  <c r="BJ156"/>
  <c r="BJ38"/>
  <c r="BJ46"/>
  <c r="BJ54"/>
  <c r="BJ62"/>
  <c r="BJ70"/>
  <c r="BJ78"/>
  <c r="BJ86"/>
  <c r="BJ98"/>
  <c r="BC114"/>
  <c r="BJ114"/>
  <c r="AP132"/>
  <c r="AP113"/>
  <c r="AP153"/>
  <c r="BH41"/>
  <c r="BH57"/>
  <c r="BH73"/>
  <c r="BH89"/>
  <c r="BH114"/>
  <c r="BH124"/>
  <c r="BB126"/>
  <c r="BC126" s="1"/>
  <c r="BB141"/>
  <c r="BC141" s="1"/>
  <c r="BH143"/>
  <c r="BB146"/>
  <c r="BH156"/>
  <c r="BB158"/>
  <c r="BB172"/>
  <c r="BC172" s="1"/>
  <c r="BB188"/>
  <c r="BH12"/>
  <c r="BI12" s="1"/>
  <c r="BH48"/>
  <c r="BH64"/>
  <c r="BH80"/>
  <c r="BH100"/>
  <c r="BB129"/>
  <c r="BC129" s="1"/>
  <c r="BH139"/>
  <c r="BH144"/>
  <c r="BB161"/>
  <c r="BB177"/>
  <c r="BB193"/>
  <c r="BF198"/>
  <c r="BG198" s="1"/>
  <c r="BM198" s="1"/>
  <c r="T195" i="24" s="1"/>
  <c r="BF206" i="17"/>
  <c r="BG206" s="1"/>
  <c r="BM206" s="1"/>
  <c r="T203" i="24" s="1"/>
  <c r="BH39" i="17"/>
  <c r="BH55"/>
  <c r="BH71"/>
  <c r="BH87"/>
  <c r="BH95"/>
  <c r="BB122"/>
  <c r="BH132"/>
  <c r="BB134"/>
  <c r="BB149"/>
  <c r="BH151"/>
  <c r="BB154"/>
  <c r="BC154" s="1"/>
  <c r="BB162"/>
  <c r="BB166"/>
  <c r="BB170"/>
  <c r="BB174"/>
  <c r="BB178"/>
  <c r="BB182"/>
  <c r="BB186"/>
  <c r="BC186" s="1"/>
  <c r="BB190"/>
  <c r="BB194"/>
  <c r="BC194" s="1"/>
  <c r="BF197"/>
  <c r="BG197" s="1"/>
  <c r="BM197" s="1"/>
  <c r="T194" i="24" s="1"/>
  <c r="BF205" i="17"/>
  <c r="BG205" s="1"/>
  <c r="BM205" s="1"/>
  <c r="T202" i="24" s="1"/>
  <c r="BH26" i="17"/>
  <c r="BI26" s="1"/>
  <c r="BH38"/>
  <c r="BH54"/>
  <c r="BH62"/>
  <c r="BH70"/>
  <c r="BH78"/>
  <c r="BH86"/>
  <c r="BH94"/>
  <c r="BK116"/>
  <c r="BL116" s="1"/>
  <c r="S113" i="24" s="1"/>
  <c r="BF116" i="17"/>
  <c r="BG116" s="1"/>
  <c r="BM116" s="1"/>
  <c r="T113" i="24" s="1"/>
  <c r="BJ126" i="17"/>
  <c r="BJ128"/>
  <c r="BJ130"/>
  <c r="BK136"/>
  <c r="BL136" s="1"/>
  <c r="S133" i="24" s="1"/>
  <c r="BF136" i="17"/>
  <c r="BG136" s="1"/>
  <c r="BM136" s="1"/>
  <c r="T133" i="24" s="1"/>
  <c r="BJ158" i="17"/>
  <c r="BJ196"/>
  <c r="BH196"/>
  <c r="BC196"/>
  <c r="BJ198"/>
  <c r="BH198"/>
  <c r="BC198"/>
  <c r="BJ200"/>
  <c r="BH200"/>
  <c r="BC200"/>
  <c r="BJ202"/>
  <c r="BH202"/>
  <c r="BC202"/>
  <c r="BJ204"/>
  <c r="BH204"/>
  <c r="BC204"/>
  <c r="BJ206"/>
  <c r="BH206"/>
  <c r="BC206"/>
  <c r="BH33"/>
  <c r="BI33" s="1"/>
  <c r="BK140"/>
  <c r="BL140" s="1"/>
  <c r="S137" i="24" s="1"/>
  <c r="BF140" i="17"/>
  <c r="BG140" s="1"/>
  <c r="BM140" s="1"/>
  <c r="T137" i="24" s="1"/>
  <c r="BJ161" i="17"/>
  <c r="BJ177"/>
  <c r="BJ193"/>
  <c r="BJ24"/>
  <c r="BK40"/>
  <c r="BL40" s="1"/>
  <c r="S37" i="24" s="1"/>
  <c r="BF40" i="17"/>
  <c r="BG40" s="1"/>
  <c r="BM40" s="1"/>
  <c r="T37" i="24" s="1"/>
  <c r="BK48" i="17"/>
  <c r="BL48" s="1"/>
  <c r="S45" i="24" s="1"/>
  <c r="BF48" i="17"/>
  <c r="BG48" s="1"/>
  <c r="BM48" s="1"/>
  <c r="T45" i="24" s="1"/>
  <c r="BK56" i="17"/>
  <c r="BL56" s="1"/>
  <c r="S53" i="24" s="1"/>
  <c r="BF56" i="17"/>
  <c r="BG56" s="1"/>
  <c r="BM56" s="1"/>
  <c r="T53" i="24" s="1"/>
  <c r="BK64" i="17"/>
  <c r="BL64" s="1"/>
  <c r="S61" i="24" s="1"/>
  <c r="BF64" i="17"/>
  <c r="BG64" s="1"/>
  <c r="BM64" s="1"/>
  <c r="T61" i="24" s="1"/>
  <c r="BK72" i="17"/>
  <c r="BL72" s="1"/>
  <c r="S69" i="24" s="1"/>
  <c r="BF72" i="17"/>
  <c r="BG72" s="1"/>
  <c r="BM72" s="1"/>
  <c r="T69" i="24" s="1"/>
  <c r="BK80" i="17"/>
  <c r="BL80" s="1"/>
  <c r="S77" i="24" s="1"/>
  <c r="BF80" i="17"/>
  <c r="BG80" s="1"/>
  <c r="BM80" s="1"/>
  <c r="T77" i="24" s="1"/>
  <c r="BK88" i="17"/>
  <c r="BL88" s="1"/>
  <c r="S85" i="24" s="1"/>
  <c r="BF88" i="17"/>
  <c r="BG88" s="1"/>
  <c r="BM88" s="1"/>
  <c r="T85" i="24" s="1"/>
  <c r="BJ116" i="17"/>
  <c r="BJ118"/>
  <c r="BJ120"/>
  <c r="BJ122"/>
  <c r="BK128"/>
  <c r="BL128" s="1"/>
  <c r="S125" i="24" s="1"/>
  <c r="BF128" i="17"/>
  <c r="BG128" s="1"/>
  <c r="BM128" s="1"/>
  <c r="T125" i="24" s="1"/>
  <c r="BJ150" i="17"/>
  <c r="BJ152"/>
  <c r="BJ154"/>
  <c r="BK160"/>
  <c r="BL160" s="1"/>
  <c r="S157" i="24" s="1"/>
  <c r="BF160" i="17"/>
  <c r="BG160" s="1"/>
  <c r="BM160" s="1"/>
  <c r="T157" i="24" s="1"/>
  <c r="BC163" i="17"/>
  <c r="BH163"/>
  <c r="BK176"/>
  <c r="BL176" s="1"/>
  <c r="S173" i="24" s="1"/>
  <c r="BF176" i="17"/>
  <c r="BG176" s="1"/>
  <c r="BM176" s="1"/>
  <c r="T173" i="24" s="1"/>
  <c r="BC179" i="17"/>
  <c r="BH179"/>
  <c r="BK192"/>
  <c r="BL192" s="1"/>
  <c r="S189" i="24" s="1"/>
  <c r="BF192" i="17"/>
  <c r="BG192" s="1"/>
  <c r="BM192" s="1"/>
  <c r="T189" i="24" s="1"/>
  <c r="BH19" i="17"/>
  <c r="BI19" s="1"/>
  <c r="BH23"/>
  <c r="BI23" s="1"/>
  <c r="BJ117"/>
  <c r="BH117"/>
  <c r="BK148"/>
  <c r="BL148" s="1"/>
  <c r="S145" i="24" s="1"/>
  <c r="BF148" i="17"/>
  <c r="BG148" s="1"/>
  <c r="BM148" s="1"/>
  <c r="T145" i="24" s="1"/>
  <c r="BK38" i="17"/>
  <c r="BL38" s="1"/>
  <c r="S35" i="24" s="1"/>
  <c r="BF38" i="17"/>
  <c r="BG38" s="1"/>
  <c r="BM38" s="1"/>
  <c r="T35" i="24" s="1"/>
  <c r="BK46" i="17"/>
  <c r="BL46" s="1"/>
  <c r="S43" i="24" s="1"/>
  <c r="BF46" i="17"/>
  <c r="BG46" s="1"/>
  <c r="BM46" s="1"/>
  <c r="T43" i="24" s="1"/>
  <c r="BK54" i="17"/>
  <c r="BL54" s="1"/>
  <c r="S51" i="24" s="1"/>
  <c r="BF54" i="17"/>
  <c r="BG54" s="1"/>
  <c r="BM54" s="1"/>
  <c r="T51" i="24" s="1"/>
  <c r="BK62" i="17"/>
  <c r="BL62" s="1"/>
  <c r="S59" i="24" s="1"/>
  <c r="BF62" i="17"/>
  <c r="BG62" s="1"/>
  <c r="BM62" s="1"/>
  <c r="T59" i="24" s="1"/>
  <c r="BK70" i="17"/>
  <c r="BL70" s="1"/>
  <c r="S67" i="24" s="1"/>
  <c r="BF70" i="17"/>
  <c r="BG70" s="1"/>
  <c r="BM70" s="1"/>
  <c r="T67" i="24" s="1"/>
  <c r="BK78" i="17"/>
  <c r="BL78" s="1"/>
  <c r="S75" i="24" s="1"/>
  <c r="BF78" i="17"/>
  <c r="BG78" s="1"/>
  <c r="BM78" s="1"/>
  <c r="T75" i="24" s="1"/>
  <c r="BK86" i="17"/>
  <c r="BL86" s="1"/>
  <c r="S83" i="24" s="1"/>
  <c r="BF86" i="17"/>
  <c r="BG86" s="1"/>
  <c r="BM86" s="1"/>
  <c r="T83" i="24" s="1"/>
  <c r="BJ106" i="17"/>
  <c r="BJ110"/>
  <c r="AK41"/>
  <c r="AP158"/>
  <c r="AP172"/>
  <c r="AK175"/>
  <c r="AP182"/>
  <c r="AP205"/>
  <c r="AP184"/>
  <c r="AK170"/>
  <c r="AJ40"/>
  <c r="AK40" s="1"/>
  <c r="AP48"/>
  <c r="AJ52"/>
  <c r="AJ56"/>
  <c r="AP60"/>
  <c r="AJ68"/>
  <c r="AJ72"/>
  <c r="AJ76"/>
  <c r="AK76" s="1"/>
  <c r="AJ80"/>
  <c r="AK80" s="1"/>
  <c r="AP84"/>
  <c r="AJ92"/>
  <c r="AK92" s="1"/>
  <c r="AP96"/>
  <c r="AJ100"/>
  <c r="AK100" s="1"/>
  <c r="AJ10"/>
  <c r="AP18"/>
  <c r="AQ18" s="1"/>
  <c r="AJ26"/>
  <c r="AK26" s="1"/>
  <c r="AP34"/>
  <c r="AQ34" s="1"/>
  <c r="AJ106"/>
  <c r="AP133"/>
  <c r="AP135"/>
  <c r="AJ9"/>
  <c r="AJ17"/>
  <c r="AJ33"/>
  <c r="AK33" s="1"/>
  <c r="AO33" s="1"/>
  <c r="AP45"/>
  <c r="AJ49"/>
  <c r="AK49" s="1"/>
  <c r="AP61"/>
  <c r="AJ65"/>
  <c r="AP85"/>
  <c r="AJ105"/>
  <c r="AK105" s="1"/>
  <c r="AJ109"/>
  <c r="AK109" s="1"/>
  <c r="BC121"/>
  <c r="BC137"/>
  <c r="BC153"/>
  <c r="BH122"/>
  <c r="BH134"/>
  <c r="BH141"/>
  <c r="BH154"/>
  <c r="BC188"/>
  <c r="BH194"/>
  <c r="BB9"/>
  <c r="BB17"/>
  <c r="BB25"/>
  <c r="BB45"/>
  <c r="BB53"/>
  <c r="BB61"/>
  <c r="BC61" s="1"/>
  <c r="BF113"/>
  <c r="BG113" s="1"/>
  <c r="BM113" s="1"/>
  <c r="T110" i="24" s="1"/>
  <c r="BH129" i="17"/>
  <c r="BB144"/>
  <c r="BB168"/>
  <c r="BC168" s="1"/>
  <c r="BB184"/>
  <c r="BC184" s="1"/>
  <c r="BF194"/>
  <c r="BG194" s="1"/>
  <c r="BM194" s="1"/>
  <c r="T191" i="24" s="1"/>
  <c r="BH16" i="17"/>
  <c r="BI16" s="1"/>
  <c r="BH24"/>
  <c r="BI24" s="1"/>
  <c r="BB32"/>
  <c r="BC32" s="1"/>
  <c r="BG32" s="1"/>
  <c r="BB100"/>
  <c r="BC100" s="1"/>
  <c r="BK104"/>
  <c r="BL104" s="1"/>
  <c r="S101" i="24" s="1"/>
  <c r="BB104" i="17"/>
  <c r="BB108"/>
  <c r="BB112"/>
  <c r="BH126"/>
  <c r="BB131"/>
  <c r="BH133"/>
  <c r="BB143"/>
  <c r="BC143" s="1"/>
  <c r="BH146"/>
  <c r="BB148"/>
  <c r="BH158"/>
  <c r="BB165"/>
  <c r="BB181"/>
  <c r="BK194"/>
  <c r="BL194" s="1"/>
  <c r="S191" i="24" s="1"/>
  <c r="BF196" i="17"/>
  <c r="BG196" s="1"/>
  <c r="BM196" s="1"/>
  <c r="T193" i="24" s="1"/>
  <c r="BK202" i="17"/>
  <c r="BL202" s="1"/>
  <c r="S199" i="24" s="1"/>
  <c r="BF204" i="17"/>
  <c r="BG204" s="1"/>
  <c r="BM204" s="1"/>
  <c r="T201" i="24" s="1"/>
  <c r="BB31" i="17"/>
  <c r="BB120"/>
  <c r="BH137"/>
  <c r="BB152"/>
  <c r="BF195"/>
  <c r="BG195" s="1"/>
  <c r="BM195" s="1"/>
  <c r="T192" i="24" s="1"/>
  <c r="BF203" i="17"/>
  <c r="BG203" s="1"/>
  <c r="BM203" s="1"/>
  <c r="T200" i="24" s="1"/>
  <c r="BH10" i="17"/>
  <c r="BI10" s="1"/>
  <c r="BJ10"/>
  <c r="BB18"/>
  <c r="BC18" s="1"/>
  <c r="BB26"/>
  <c r="BC26" s="1"/>
  <c r="BH30"/>
  <c r="BI30" s="1"/>
  <c r="BJ34"/>
  <c r="BC98"/>
  <c r="AR196"/>
  <c r="AR20"/>
  <c r="AR36"/>
  <c r="AT40"/>
  <c r="Q37" i="24" s="1"/>
  <c r="AN40" i="17"/>
  <c r="AO40" s="1"/>
  <c r="AU40" s="1"/>
  <c r="R37" i="24" s="1"/>
  <c r="AT52" i="17"/>
  <c r="Q49" i="24" s="1"/>
  <c r="AN52" i="17"/>
  <c r="AO52" s="1"/>
  <c r="AU52" s="1"/>
  <c r="R49" i="24" s="1"/>
  <c r="AT56" i="17"/>
  <c r="Q53" i="24" s="1"/>
  <c r="AN56" i="17"/>
  <c r="AO56" s="1"/>
  <c r="AU56" s="1"/>
  <c r="R53" i="24" s="1"/>
  <c r="AT68" i="17"/>
  <c r="Q65" i="24" s="1"/>
  <c r="AN68" i="17"/>
  <c r="AO68" s="1"/>
  <c r="AU68" s="1"/>
  <c r="R65" i="24" s="1"/>
  <c r="AT72" i="17"/>
  <c r="Q69" i="24" s="1"/>
  <c r="AN72" i="17"/>
  <c r="AO72" s="1"/>
  <c r="AU72" s="1"/>
  <c r="R69" i="24" s="1"/>
  <c r="AT76" i="17"/>
  <c r="Q73" i="24" s="1"/>
  <c r="AN76" i="17"/>
  <c r="AO76" s="1"/>
  <c r="AU76" s="1"/>
  <c r="R73" i="24" s="1"/>
  <c r="AT80" i="17"/>
  <c r="Q77" i="24" s="1"/>
  <c r="AN80" i="17"/>
  <c r="AO80" s="1"/>
  <c r="AU80" s="1"/>
  <c r="R77" i="24" s="1"/>
  <c r="AT92" i="17"/>
  <c r="Q89" i="24" s="1"/>
  <c r="AN92" i="17"/>
  <c r="AO92" s="1"/>
  <c r="AU92" s="1"/>
  <c r="R89" i="24" s="1"/>
  <c r="AT100" i="17"/>
  <c r="Q97" i="24" s="1"/>
  <c r="AN100" i="17"/>
  <c r="AO100" s="1"/>
  <c r="AU100" s="1"/>
  <c r="R97" i="24" s="1"/>
  <c r="AR104" i="17"/>
  <c r="AR108"/>
  <c r="AR112"/>
  <c r="AP187"/>
  <c r="AR197"/>
  <c r="AP197"/>
  <c r="AP11"/>
  <c r="AQ11" s="1"/>
  <c r="AP27"/>
  <c r="AQ27" s="1"/>
  <c r="AT202"/>
  <c r="Q199" i="24" s="1"/>
  <c r="AN202" i="17"/>
  <c r="AO202" s="1"/>
  <c r="AU202" s="1"/>
  <c r="R199" i="24" s="1"/>
  <c r="AR207" i="17"/>
  <c r="AP207"/>
  <c r="AR42"/>
  <c r="AR46"/>
  <c r="AR58"/>
  <c r="AR62"/>
  <c r="AR74"/>
  <c r="AR86"/>
  <c r="AR90"/>
  <c r="AR94"/>
  <c r="AR98"/>
  <c r="AR102"/>
  <c r="AR106"/>
  <c r="AR194"/>
  <c r="AP21"/>
  <c r="AQ21" s="1"/>
  <c r="AP37"/>
  <c r="AQ37" s="1"/>
  <c r="AT158"/>
  <c r="Q155" i="24" s="1"/>
  <c r="AP16" i="17"/>
  <c r="AQ16" s="1"/>
  <c r="AJ24"/>
  <c r="AP32"/>
  <c r="AQ32" s="1"/>
  <c r="AN108"/>
  <c r="AO108" s="1"/>
  <c r="AU108" s="1"/>
  <c r="R105" i="24" s="1"/>
  <c r="BB8" i="17"/>
  <c r="AT112"/>
  <c r="Q109" i="24" s="1"/>
  <c r="AJ120" i="17"/>
  <c r="AP128"/>
  <c r="AP141"/>
  <c r="AN144"/>
  <c r="AO144" s="1"/>
  <c r="AU144" s="1"/>
  <c r="R141" i="24" s="1"/>
  <c r="AJ152" i="17"/>
  <c r="AR158"/>
  <c r="AP167"/>
  <c r="AP177"/>
  <c r="AJ195"/>
  <c r="AK195" s="1"/>
  <c r="AJ200"/>
  <c r="AR205"/>
  <c r="AJ15"/>
  <c r="AK15" s="1"/>
  <c r="AO15" s="1"/>
  <c r="AJ31"/>
  <c r="AP137"/>
  <c r="AJ140"/>
  <c r="AP148"/>
  <c r="AN164"/>
  <c r="AO164" s="1"/>
  <c r="AU164" s="1"/>
  <c r="R161" i="24" s="1"/>
  <c r="AN166" i="17"/>
  <c r="AO166" s="1"/>
  <c r="AU166" s="1"/>
  <c r="R163" i="24" s="1"/>
  <c r="AJ176" i="17"/>
  <c r="AJ184"/>
  <c r="AJ189"/>
  <c r="AK189" s="1"/>
  <c r="AJ197"/>
  <c r="AK197" s="1"/>
  <c r="AP200"/>
  <c r="AJ205"/>
  <c r="AK205" s="1"/>
  <c r="AN10"/>
  <c r="AP14"/>
  <c r="AQ14" s="1"/>
  <c r="AR14"/>
  <c r="AJ22"/>
  <c r="AN26"/>
  <c r="AP30"/>
  <c r="AQ30" s="1"/>
  <c r="AR30"/>
  <c r="AJ38"/>
  <c r="AK38" s="1"/>
  <c r="AP42"/>
  <c r="AP46"/>
  <c r="AJ50"/>
  <c r="AK50" s="1"/>
  <c r="AJ54"/>
  <c r="AP58"/>
  <c r="AP62"/>
  <c r="AJ66"/>
  <c r="AJ70"/>
  <c r="AK70" s="1"/>
  <c r="AP74"/>
  <c r="AJ78"/>
  <c r="AK78" s="1"/>
  <c r="AJ82"/>
  <c r="AK82" s="1"/>
  <c r="AP86"/>
  <c r="AP90"/>
  <c r="AP94"/>
  <c r="AP98"/>
  <c r="AP102"/>
  <c r="AJ110"/>
  <c r="AJ118"/>
  <c r="AP124"/>
  <c r="AP145"/>
  <c r="AJ148"/>
  <c r="AP156"/>
  <c r="AJ161"/>
  <c r="AK161" s="1"/>
  <c r="AJ163"/>
  <c r="AN176"/>
  <c r="AO176" s="1"/>
  <c r="AU176" s="1"/>
  <c r="R173" i="24" s="1"/>
  <c r="AN178" i="17"/>
  <c r="AO178" s="1"/>
  <c r="AU178" s="1"/>
  <c r="R175" i="24" s="1"/>
  <c r="AN180" i="17"/>
  <c r="AO180" s="1"/>
  <c r="AU180" s="1"/>
  <c r="R177" i="24" s="1"/>
  <c r="AR192" i="17"/>
  <c r="AP206"/>
  <c r="AJ13"/>
  <c r="AJ29"/>
  <c r="AK29" s="1"/>
  <c r="AO29" s="1"/>
  <c r="AJ45"/>
  <c r="AK45" s="1"/>
  <c r="AP57"/>
  <c r="AJ61"/>
  <c r="AK61" s="1"/>
  <c r="AJ85"/>
  <c r="AJ89"/>
  <c r="AP93"/>
  <c r="AJ97"/>
  <c r="AR150"/>
  <c r="AR198"/>
  <c r="AR200"/>
  <c r="AR24"/>
  <c r="AR44"/>
  <c r="AK48"/>
  <c r="AR48"/>
  <c r="AR60"/>
  <c r="AR64"/>
  <c r="AR84"/>
  <c r="AR88"/>
  <c r="AR96"/>
  <c r="BJ8"/>
  <c r="BH8"/>
  <c r="BI8" s="1"/>
  <c r="AR120"/>
  <c r="AR152"/>
  <c r="AR193"/>
  <c r="AP193"/>
  <c r="AT194"/>
  <c r="Q191" i="24" s="1"/>
  <c r="AN194" i="17"/>
  <c r="AO194" s="1"/>
  <c r="AU194" s="1"/>
  <c r="R191" i="24" s="1"/>
  <c r="AR203" i="17"/>
  <c r="AP203"/>
  <c r="AP15"/>
  <c r="AQ15" s="1"/>
  <c r="AP31"/>
  <c r="AQ31" s="1"/>
  <c r="AK107"/>
  <c r="AP107"/>
  <c r="AP111"/>
  <c r="AP115"/>
  <c r="AR140"/>
  <c r="AT196"/>
  <c r="Q193" i="24" s="1"/>
  <c r="AN196" i="17"/>
  <c r="AO196" s="1"/>
  <c r="AU196" s="1"/>
  <c r="R193" i="24" s="1"/>
  <c r="AT204" i="17"/>
  <c r="Q201" i="24" s="1"/>
  <c r="AN204" i="17"/>
  <c r="AO204" s="1"/>
  <c r="AU204" s="1"/>
  <c r="R201" i="24" s="1"/>
  <c r="AT42" i="17"/>
  <c r="Q39" i="24" s="1"/>
  <c r="AN42" i="17"/>
  <c r="AO42" s="1"/>
  <c r="AU42" s="1"/>
  <c r="R39" i="24" s="1"/>
  <c r="AT46" i="17"/>
  <c r="Q43" i="24" s="1"/>
  <c r="AN46" i="17"/>
  <c r="AO46" s="1"/>
  <c r="AU46" s="1"/>
  <c r="R43" i="24" s="1"/>
  <c r="AT58" i="17"/>
  <c r="Q55" i="24" s="1"/>
  <c r="AN58" i="17"/>
  <c r="AO58" s="1"/>
  <c r="AU58" s="1"/>
  <c r="R55" i="24" s="1"/>
  <c r="AT62" i="17"/>
  <c r="Q59" i="24" s="1"/>
  <c r="AN62" i="17"/>
  <c r="AO62" s="1"/>
  <c r="AU62" s="1"/>
  <c r="R59" i="24" s="1"/>
  <c r="AT74" i="17"/>
  <c r="Q71" i="24" s="1"/>
  <c r="AN74" i="17"/>
  <c r="AO74" s="1"/>
  <c r="AU74" s="1"/>
  <c r="R71" i="24" s="1"/>
  <c r="AT86" i="17"/>
  <c r="Q83" i="24" s="1"/>
  <c r="AN86" i="17"/>
  <c r="AO86" s="1"/>
  <c r="AU86" s="1"/>
  <c r="R83" i="24" s="1"/>
  <c r="AT90" i="17"/>
  <c r="Q87" i="24" s="1"/>
  <c r="AN90" i="17"/>
  <c r="AO90" s="1"/>
  <c r="AU90" s="1"/>
  <c r="R87" i="24" s="1"/>
  <c r="AT94" i="17"/>
  <c r="Q91" i="24" s="1"/>
  <c r="AN94" i="17"/>
  <c r="AO94" s="1"/>
  <c r="AU94" s="1"/>
  <c r="R91" i="24" s="1"/>
  <c r="AT98" i="17"/>
  <c r="Q95" i="24" s="1"/>
  <c r="AN98" i="17"/>
  <c r="AO98" s="1"/>
  <c r="AU98" s="1"/>
  <c r="R95" i="24" s="1"/>
  <c r="AT102" i="17"/>
  <c r="Q99" i="24" s="1"/>
  <c r="AN102" i="17"/>
  <c r="AO102" s="1"/>
  <c r="AU102" s="1"/>
  <c r="R99" i="24" s="1"/>
  <c r="AR118" i="17"/>
  <c r="AR148"/>
  <c r="AP25"/>
  <c r="AQ25" s="1"/>
  <c r="AK125"/>
  <c r="AK157"/>
  <c r="AK127"/>
  <c r="AK134"/>
  <c r="AP20"/>
  <c r="AQ20" s="1"/>
  <c r="AP36"/>
  <c r="AQ36" s="1"/>
  <c r="AP44"/>
  <c r="AP64"/>
  <c r="AP88"/>
  <c r="AJ116"/>
  <c r="AJ121"/>
  <c r="AJ123"/>
  <c r="AK123" s="1"/>
  <c r="AN134"/>
  <c r="AO134" s="1"/>
  <c r="AU134" s="1"/>
  <c r="R131" i="24" s="1"/>
  <c r="AJ142" i="17"/>
  <c r="AK142" s="1"/>
  <c r="AJ153"/>
  <c r="AK153" s="1"/>
  <c r="AJ155"/>
  <c r="AN168"/>
  <c r="AO168" s="1"/>
  <c r="AU168" s="1"/>
  <c r="R165" i="24" s="1"/>
  <c r="AN170" i="17"/>
  <c r="AO170" s="1"/>
  <c r="AU170" s="1"/>
  <c r="R167" i="24" s="1"/>
  <c r="AJ188" i="17"/>
  <c r="AN191"/>
  <c r="AO191" s="1"/>
  <c r="AU191" s="1"/>
  <c r="R188" i="24" s="1"/>
  <c r="AJ198" i="17"/>
  <c r="AP55"/>
  <c r="AP67"/>
  <c r="AP79"/>
  <c r="AP119"/>
  <c r="AN130"/>
  <c r="AO130" s="1"/>
  <c r="AU130" s="1"/>
  <c r="R127" i="24" s="1"/>
  <c r="AN132" i="17"/>
  <c r="AO132" s="1"/>
  <c r="AU132" s="1"/>
  <c r="R129" i="24" s="1"/>
  <c r="AJ138" i="17"/>
  <c r="AJ141"/>
  <c r="AK141" s="1"/>
  <c r="AJ143"/>
  <c r="AK143" s="1"/>
  <c r="AP151"/>
  <c r="AJ162"/>
  <c r="AR168"/>
  <c r="AR170"/>
  <c r="AP179"/>
  <c r="AN192"/>
  <c r="AO192" s="1"/>
  <c r="AU192" s="1"/>
  <c r="R189" i="24" s="1"/>
  <c r="AJ199" i="17"/>
  <c r="AP202"/>
  <c r="AR18"/>
  <c r="AR34"/>
  <c r="AP110"/>
  <c r="AJ114"/>
  <c r="AJ119"/>
  <c r="AK119" s="1"/>
  <c r="AP127"/>
  <c r="AN138"/>
  <c r="AO138" s="1"/>
  <c r="AU138" s="1"/>
  <c r="R135" i="24" s="1"/>
  <c r="AN140" i="17"/>
  <c r="AO140" s="1"/>
  <c r="AU140" s="1"/>
  <c r="R137" i="24" s="1"/>
  <c r="AJ146" i="17"/>
  <c r="AJ149"/>
  <c r="AK149" s="1"/>
  <c r="AJ151"/>
  <c r="AP159"/>
  <c r="AP169"/>
  <c r="AJ174"/>
  <c r="AR180"/>
  <c r="AJ185"/>
  <c r="AN187"/>
  <c r="AO187" s="1"/>
  <c r="AU187" s="1"/>
  <c r="R184" i="24" s="1"/>
  <c r="AN195" i="17"/>
  <c r="AO195" s="1"/>
  <c r="AU195" s="1"/>
  <c r="R192" i="24" s="1"/>
  <c r="AK124" i="17"/>
  <c r="AK156"/>
  <c r="AR156"/>
  <c r="AR202"/>
  <c r="AR204"/>
  <c r="AR12"/>
  <c r="AR28"/>
  <c r="AT44"/>
  <c r="Q41" i="24" s="1"/>
  <c r="AN44" i="17"/>
  <c r="AO44" s="1"/>
  <c r="AU44" s="1"/>
  <c r="R41" i="24" s="1"/>
  <c r="AT48" i="17"/>
  <c r="Q45" i="24" s="1"/>
  <c r="AN48" i="17"/>
  <c r="AO48" s="1"/>
  <c r="AU48" s="1"/>
  <c r="R45" i="24" s="1"/>
  <c r="AT60" i="17"/>
  <c r="Q57" i="24" s="1"/>
  <c r="AN60" i="17"/>
  <c r="AO60" s="1"/>
  <c r="AU60" s="1"/>
  <c r="R57" i="24" s="1"/>
  <c r="AT64" i="17"/>
  <c r="Q61" i="24" s="1"/>
  <c r="AN64" i="17"/>
  <c r="AO64" s="1"/>
  <c r="AU64" s="1"/>
  <c r="R61" i="24" s="1"/>
  <c r="AT84" i="17"/>
  <c r="Q81" i="24" s="1"/>
  <c r="AN84" i="17"/>
  <c r="AO84" s="1"/>
  <c r="AU84" s="1"/>
  <c r="R81" i="24" s="1"/>
  <c r="AT88" i="17"/>
  <c r="Q85" i="24" s="1"/>
  <c r="AN88" i="17"/>
  <c r="AO88" s="1"/>
  <c r="AU88" s="1"/>
  <c r="R85" i="24" s="1"/>
  <c r="AT96" i="17"/>
  <c r="Q93" i="24" s="1"/>
  <c r="AN96" i="17"/>
  <c r="AO96" s="1"/>
  <c r="AU96" s="1"/>
  <c r="R93" i="24" s="1"/>
  <c r="AR116" i="17"/>
  <c r="AR201"/>
  <c r="AP201"/>
  <c r="AR206"/>
  <c r="AP19"/>
  <c r="AQ19" s="1"/>
  <c r="AP35"/>
  <c r="AQ35" s="1"/>
  <c r="AT103"/>
  <c r="Q100" i="24" s="1"/>
  <c r="AN103" i="17"/>
  <c r="AO103" s="1"/>
  <c r="AU103" s="1"/>
  <c r="R100" i="24" s="1"/>
  <c r="AP185" i="17"/>
  <c r="AT198"/>
  <c r="Q195" i="24" s="1"/>
  <c r="AN198" i="17"/>
  <c r="AO198" s="1"/>
  <c r="AU198" s="1"/>
  <c r="R195" i="24" s="1"/>
  <c r="AR38" i="17"/>
  <c r="AR50"/>
  <c r="AR54"/>
  <c r="AR66"/>
  <c r="AR70"/>
  <c r="AR78"/>
  <c r="AR82"/>
  <c r="AR114"/>
  <c r="AP13"/>
  <c r="AQ13" s="1"/>
  <c r="AP29"/>
  <c r="AQ29" s="1"/>
  <c r="AP105"/>
  <c r="AP109"/>
  <c r="AK173"/>
  <c r="AK154"/>
  <c r="AT174"/>
  <c r="Q171" i="24" s="1"/>
  <c r="AJ16" i="17"/>
  <c r="AK16" s="1"/>
  <c r="AP24"/>
  <c r="AQ24" s="1"/>
  <c r="AJ32"/>
  <c r="AP108"/>
  <c r="AP112"/>
  <c r="AJ117"/>
  <c r="AP129"/>
  <c r="AJ132"/>
  <c r="AP140"/>
  <c r="AP161"/>
  <c r="AJ166"/>
  <c r="AR172"/>
  <c r="AR174"/>
  <c r="AR182"/>
  <c r="AP194"/>
  <c r="AJ196"/>
  <c r="AJ204"/>
  <c r="AJ23"/>
  <c r="AP75"/>
  <c r="AJ91"/>
  <c r="AK91" s="1"/>
  <c r="AP99"/>
  <c r="AN116"/>
  <c r="AO116" s="1"/>
  <c r="AU116" s="1"/>
  <c r="R113" i="24" s="1"/>
  <c r="AN120" i="17"/>
  <c r="AO120" s="1"/>
  <c r="AU120" s="1"/>
  <c r="R117" i="24" s="1"/>
  <c r="AJ128" i="17"/>
  <c r="AR134"/>
  <c r="AP136"/>
  <c r="AP149"/>
  <c r="AN152"/>
  <c r="AO152" s="1"/>
  <c r="AU152" s="1"/>
  <c r="R149" i="24" s="1"/>
  <c r="AJ160" i="17"/>
  <c r="AJ165"/>
  <c r="AK165" s="1"/>
  <c r="AJ167"/>
  <c r="AK167" s="1"/>
  <c r="AJ180"/>
  <c r="AK180" s="1"/>
  <c r="AN183"/>
  <c r="AO183" s="1"/>
  <c r="AU183" s="1"/>
  <c r="R180" i="24" s="1"/>
  <c r="AN188" i="17"/>
  <c r="AO188" s="1"/>
  <c r="AU188" s="1"/>
  <c r="R185" i="24" s="1"/>
  <c r="AP196" i="17"/>
  <c r="AJ201"/>
  <c r="AK201" s="1"/>
  <c r="AP204"/>
  <c r="AJ206"/>
  <c r="AJ14"/>
  <c r="AK14" s="1"/>
  <c r="AO14" s="1"/>
  <c r="AP22"/>
  <c r="AQ22" s="1"/>
  <c r="AR22"/>
  <c r="AJ30"/>
  <c r="AK30" s="1"/>
  <c r="AP38"/>
  <c r="AJ42"/>
  <c r="AJ46"/>
  <c r="AP50"/>
  <c r="AP54"/>
  <c r="AJ58"/>
  <c r="AJ62"/>
  <c r="AP66"/>
  <c r="AP70"/>
  <c r="AJ74"/>
  <c r="AP78"/>
  <c r="AP82"/>
  <c r="AJ86"/>
  <c r="AJ90"/>
  <c r="AJ94"/>
  <c r="AJ98"/>
  <c r="AJ102"/>
  <c r="AP106"/>
  <c r="AN110"/>
  <c r="AO110" s="1"/>
  <c r="AU110" s="1"/>
  <c r="R107" i="24" s="1"/>
  <c r="AJ115" i="17"/>
  <c r="AP125"/>
  <c r="AN128"/>
  <c r="AO128" s="1"/>
  <c r="AU128" s="1"/>
  <c r="R125" i="24" s="1"/>
  <c r="AJ136" i="17"/>
  <c r="AR142"/>
  <c r="AP144"/>
  <c r="AP157"/>
  <c r="AN160"/>
  <c r="AO160" s="1"/>
  <c r="AU160" s="1"/>
  <c r="R157" i="24" s="1"/>
  <c r="AN162" i="17"/>
  <c r="AO162" s="1"/>
  <c r="AU162" s="1"/>
  <c r="R159" i="24" s="1"/>
  <c r="AJ172" i="17"/>
  <c r="AJ177"/>
  <c r="AJ179"/>
  <c r="AK179" s="1"/>
  <c r="AJ181"/>
  <c r="AJ207"/>
  <c r="AK207" s="1"/>
  <c r="AJ21"/>
  <c r="AJ37"/>
  <c r="AP49"/>
  <c r="AJ53"/>
  <c r="AK53" s="1"/>
  <c r="AP65"/>
  <c r="AJ69"/>
  <c r="AK69" s="1"/>
  <c r="AJ73"/>
  <c r="AJ77"/>
  <c r="AK77" s="1"/>
  <c r="AJ81"/>
  <c r="AJ101"/>
  <c r="AK101" s="1"/>
  <c r="AR124"/>
  <c r="AR138"/>
  <c r="AR186"/>
  <c r="AR16"/>
  <c r="AR32"/>
  <c r="AR40"/>
  <c r="AR52"/>
  <c r="AR56"/>
  <c r="AR68"/>
  <c r="AR72"/>
  <c r="AR76"/>
  <c r="AR80"/>
  <c r="AR92"/>
  <c r="AR100"/>
  <c r="AT104"/>
  <c r="Q101" i="24" s="1"/>
  <c r="AN104" i="17"/>
  <c r="AO104" s="1"/>
  <c r="AU104" s="1"/>
  <c r="R101" i="24" s="1"/>
  <c r="AR132" i="17"/>
  <c r="AR199"/>
  <c r="AP199"/>
  <c r="AP23"/>
  <c r="AQ23" s="1"/>
  <c r="AR128"/>
  <c r="AT200"/>
  <c r="Q197" i="24" s="1"/>
  <c r="AN200" i="17"/>
  <c r="AO200" s="1"/>
  <c r="AU200" s="1"/>
  <c r="R197" i="24" s="1"/>
  <c r="AT38" i="17"/>
  <c r="Q35" i="24" s="1"/>
  <c r="AN38" i="17"/>
  <c r="AO38" s="1"/>
  <c r="AU38" s="1"/>
  <c r="R35" i="24" s="1"/>
  <c r="AT50" i="17"/>
  <c r="Q47" i="24" s="1"/>
  <c r="AN50" i="17"/>
  <c r="AO50" s="1"/>
  <c r="AU50" s="1"/>
  <c r="R47" i="24" s="1"/>
  <c r="AT54" i="17"/>
  <c r="Q51" i="24" s="1"/>
  <c r="AN54" i="17"/>
  <c r="AO54" s="1"/>
  <c r="AU54" s="1"/>
  <c r="R51" i="24" s="1"/>
  <c r="AT66" i="17"/>
  <c r="Q63" i="24" s="1"/>
  <c r="AN66" i="17"/>
  <c r="AO66" s="1"/>
  <c r="AU66" s="1"/>
  <c r="R63" i="24" s="1"/>
  <c r="AT70" i="17"/>
  <c r="Q67" i="24" s="1"/>
  <c r="AN70" i="17"/>
  <c r="AO70" s="1"/>
  <c r="AU70" s="1"/>
  <c r="R67" i="24" s="1"/>
  <c r="AT78" i="17"/>
  <c r="Q75" i="24" s="1"/>
  <c r="AN78" i="17"/>
  <c r="AO78" s="1"/>
  <c r="AU78" s="1"/>
  <c r="R75" i="24" s="1"/>
  <c r="AT82" i="17"/>
  <c r="Q79" i="24" s="1"/>
  <c r="AN82" i="17"/>
  <c r="AO82" s="1"/>
  <c r="AU82" s="1"/>
  <c r="R79" i="24" s="1"/>
  <c r="AR110" i="17"/>
  <c r="AR136"/>
  <c r="AT206"/>
  <c r="Q203" i="24" s="1"/>
  <c r="AN206" i="17"/>
  <c r="AO206" s="1"/>
  <c r="AU206" s="1"/>
  <c r="R203" i="24" s="1"/>
  <c r="AR9" i="17"/>
  <c r="AP9"/>
  <c r="AQ9" s="1"/>
  <c r="AP17"/>
  <c r="AQ17" s="1"/>
  <c r="AP33"/>
  <c r="AQ33" s="1"/>
  <c r="AK145"/>
  <c r="AK122"/>
  <c r="AP12"/>
  <c r="AQ12" s="1"/>
  <c r="AJ20"/>
  <c r="AK20" s="1"/>
  <c r="AN24"/>
  <c r="AP28"/>
  <c r="AQ28" s="1"/>
  <c r="AJ36"/>
  <c r="AK36" s="1"/>
  <c r="AO36" s="1"/>
  <c r="AP40"/>
  <c r="AP52"/>
  <c r="AP56"/>
  <c r="AP68"/>
  <c r="AP72"/>
  <c r="AP76"/>
  <c r="AP80"/>
  <c r="AP92"/>
  <c r="AP100"/>
  <c r="AJ104"/>
  <c r="AJ113"/>
  <c r="AN122"/>
  <c r="AO122" s="1"/>
  <c r="AU122" s="1"/>
  <c r="R119" i="24" s="1"/>
  <c r="AN124" i="17"/>
  <c r="AO124" s="1"/>
  <c r="AU124" s="1"/>
  <c r="R121" i="24" s="1"/>
  <c r="AJ130" i="17"/>
  <c r="AK130" s="1"/>
  <c r="AJ133"/>
  <c r="AJ135"/>
  <c r="AK135" s="1"/>
  <c r="AP143"/>
  <c r="AN154"/>
  <c r="AO154" s="1"/>
  <c r="AU154" s="1"/>
  <c r="R151" i="24" s="1"/>
  <c r="AN156" i="17"/>
  <c r="AO156" s="1"/>
  <c r="AU156" s="1"/>
  <c r="R153" i="24" s="1"/>
  <c r="AJ164" i="17"/>
  <c r="AK164" s="1"/>
  <c r="AJ169"/>
  <c r="AK169" s="1"/>
  <c r="AJ171"/>
  <c r="AK171" s="1"/>
  <c r="AJ192"/>
  <c r="AK192" s="1"/>
  <c r="AJ202"/>
  <c r="AN207"/>
  <c r="AO207" s="1"/>
  <c r="AU207" s="1"/>
  <c r="R204" i="24" s="1"/>
  <c r="AJ11" i="17"/>
  <c r="AJ27"/>
  <c r="AP43"/>
  <c r="AP47"/>
  <c r="AP59"/>
  <c r="AP63"/>
  <c r="AP87"/>
  <c r="AP91"/>
  <c r="AP95"/>
  <c r="AP114"/>
  <c r="AP118"/>
  <c r="AR122"/>
  <c r="AJ129"/>
  <c r="AK129" s="1"/>
  <c r="AJ131"/>
  <c r="AK131" s="1"/>
  <c r="AN142"/>
  <c r="AO142" s="1"/>
  <c r="AU142" s="1"/>
  <c r="R139" i="24" s="1"/>
  <c r="AJ150" i="17"/>
  <c r="AK150" s="1"/>
  <c r="AR154"/>
  <c r="AP163"/>
  <c r="AP173"/>
  <c r="AJ178"/>
  <c r="AK178" s="1"/>
  <c r="AR188"/>
  <c r="AJ193"/>
  <c r="AP198"/>
  <c r="AJ203"/>
  <c r="AP10"/>
  <c r="AQ10" s="1"/>
  <c r="AR10"/>
  <c r="AN22"/>
  <c r="AP26"/>
  <c r="AQ26" s="1"/>
  <c r="AR26"/>
  <c r="AJ126"/>
  <c r="AK126" s="1"/>
  <c r="AR130"/>
  <c r="AJ137"/>
  <c r="AJ139"/>
  <c r="AN150"/>
  <c r="AO150" s="1"/>
  <c r="AU150" s="1"/>
  <c r="R147" i="24" s="1"/>
  <c r="AJ158" i="17"/>
  <c r="AR164"/>
  <c r="AR166"/>
  <c r="AP175"/>
  <c r="AN182"/>
  <c r="AO182" s="1"/>
  <c r="AU182" s="1"/>
  <c r="R179" i="24" s="1"/>
  <c r="AN184" i="17"/>
  <c r="AO184" s="1"/>
  <c r="AU184" s="1"/>
  <c r="R181" i="24" s="1"/>
  <c r="AJ186" i="17"/>
  <c r="AK186" s="1"/>
  <c r="AP41"/>
  <c r="AP53"/>
  <c r="AJ57"/>
  <c r="AP69"/>
  <c r="AP73"/>
  <c r="AP77"/>
  <c r="AJ93"/>
  <c r="AP101"/>
  <c r="AP120"/>
  <c r="AP152"/>
  <c r="AR8"/>
  <c r="AP8"/>
  <c r="AQ8" s="1"/>
  <c r="V27"/>
  <c r="V35"/>
  <c r="V67"/>
  <c r="W67" s="1"/>
  <c r="AC67" s="1"/>
  <c r="P64" i="24" s="1"/>
  <c r="V194" i="17"/>
  <c r="W194" s="1"/>
  <c r="AC194" s="1"/>
  <c r="P191" i="24" s="1"/>
  <c r="Z10" i="17"/>
  <c r="X10"/>
  <c r="Y10" s="1"/>
  <c r="Z42"/>
  <c r="X42"/>
  <c r="Z58"/>
  <c r="X58"/>
  <c r="Z90"/>
  <c r="X90"/>
  <c r="Z122"/>
  <c r="X122"/>
  <c r="Z154"/>
  <c r="X154"/>
  <c r="Z186"/>
  <c r="X186"/>
  <c r="Z15"/>
  <c r="X15"/>
  <c r="Y15" s="1"/>
  <c r="Z23"/>
  <c r="X23"/>
  <c r="Y23" s="1"/>
  <c r="Z39"/>
  <c r="X39"/>
  <c r="Z47"/>
  <c r="X47"/>
  <c r="Z55"/>
  <c r="X55"/>
  <c r="Z63"/>
  <c r="X63"/>
  <c r="Z71"/>
  <c r="X71"/>
  <c r="Z79"/>
  <c r="X79"/>
  <c r="Z87"/>
  <c r="X87"/>
  <c r="Z95"/>
  <c r="X95"/>
  <c r="Z103"/>
  <c r="X103"/>
  <c r="Z111"/>
  <c r="X111"/>
  <c r="Z119"/>
  <c r="X119"/>
  <c r="Z127"/>
  <c r="X127"/>
  <c r="Z135"/>
  <c r="X135"/>
  <c r="Z143"/>
  <c r="X143"/>
  <c r="Z151"/>
  <c r="X151"/>
  <c r="Z159"/>
  <c r="X159"/>
  <c r="Z167"/>
  <c r="X167"/>
  <c r="Z175"/>
  <c r="X175"/>
  <c r="Z183"/>
  <c r="X183"/>
  <c r="Z191"/>
  <c r="X191"/>
  <c r="Z199"/>
  <c r="X199"/>
  <c r="Z207"/>
  <c r="X207"/>
  <c r="Z24"/>
  <c r="X24"/>
  <c r="Y24" s="1"/>
  <c r="Z40"/>
  <c r="X40"/>
  <c r="Z56"/>
  <c r="X56"/>
  <c r="Z72"/>
  <c r="X72"/>
  <c r="Z88"/>
  <c r="X88"/>
  <c r="Z104"/>
  <c r="X104"/>
  <c r="Z120"/>
  <c r="X120"/>
  <c r="Z136"/>
  <c r="X136"/>
  <c r="Z152"/>
  <c r="X152"/>
  <c r="Z168"/>
  <c r="X168"/>
  <c r="Z184"/>
  <c r="X184"/>
  <c r="Z200"/>
  <c r="X200"/>
  <c r="Z13"/>
  <c r="X13"/>
  <c r="Y13" s="1"/>
  <c r="Z21"/>
  <c r="X21"/>
  <c r="Y21" s="1"/>
  <c r="Z29"/>
  <c r="X29"/>
  <c r="Y29" s="1"/>
  <c r="Z45"/>
  <c r="X45"/>
  <c r="Z61"/>
  <c r="X61"/>
  <c r="Z77"/>
  <c r="X77"/>
  <c r="Z93"/>
  <c r="X93"/>
  <c r="Z109"/>
  <c r="X109"/>
  <c r="Z125"/>
  <c r="X125"/>
  <c r="Z141"/>
  <c r="X141"/>
  <c r="Z157"/>
  <c r="X157"/>
  <c r="Z173"/>
  <c r="X173"/>
  <c r="Z189"/>
  <c r="X189"/>
  <c r="Z205"/>
  <c r="X205"/>
  <c r="V186"/>
  <c r="W186" s="1"/>
  <c r="AC186" s="1"/>
  <c r="P183" i="24" s="1"/>
  <c r="AA80" i="17"/>
  <c r="AB80" s="1"/>
  <c r="O77" i="24" s="1"/>
  <c r="AA96" i="17"/>
  <c r="AB96" s="1"/>
  <c r="O93" i="24" s="1"/>
  <c r="AA112" i="17"/>
  <c r="AB112" s="1"/>
  <c r="O109" i="24" s="1"/>
  <c r="AA128" i="17"/>
  <c r="AB128" s="1"/>
  <c r="O125" i="24" s="1"/>
  <c r="AA144" i="17"/>
  <c r="AB144" s="1"/>
  <c r="O141" i="24" s="1"/>
  <c r="AA160" i="17"/>
  <c r="AB160" s="1"/>
  <c r="O157" i="24" s="1"/>
  <c r="AA176" i="17"/>
  <c r="AB176" s="1"/>
  <c r="O173" i="24" s="1"/>
  <c r="AA192" i="17"/>
  <c r="AB192" s="1"/>
  <c r="O189" i="24" s="1"/>
  <c r="AA47" i="17"/>
  <c r="AB47" s="1"/>
  <c r="O44" i="24" s="1"/>
  <c r="Z26" i="17"/>
  <c r="X26"/>
  <c r="Y26" s="1"/>
  <c r="Z74"/>
  <c r="X74"/>
  <c r="Z106"/>
  <c r="X106"/>
  <c r="Z138"/>
  <c r="X138"/>
  <c r="Z170"/>
  <c r="X170"/>
  <c r="Z202"/>
  <c r="X202"/>
  <c r="Z31"/>
  <c r="X31"/>
  <c r="Y31" s="1"/>
  <c r="Z14"/>
  <c r="X14"/>
  <c r="Y14" s="1"/>
  <c r="Z30"/>
  <c r="X30"/>
  <c r="Y30" s="1"/>
  <c r="Z46"/>
  <c r="X46"/>
  <c r="Z62"/>
  <c r="X62"/>
  <c r="Z78"/>
  <c r="X78"/>
  <c r="Z94"/>
  <c r="X94"/>
  <c r="Z110"/>
  <c r="X110"/>
  <c r="Z126"/>
  <c r="X126"/>
  <c r="Z142"/>
  <c r="X142"/>
  <c r="Z158"/>
  <c r="X158"/>
  <c r="Z174"/>
  <c r="X174"/>
  <c r="Z190"/>
  <c r="X190"/>
  <c r="Z206"/>
  <c r="X206"/>
  <c r="Z12"/>
  <c r="X12"/>
  <c r="Y12" s="1"/>
  <c r="Z28"/>
  <c r="X28"/>
  <c r="Y28" s="1"/>
  <c r="Z44"/>
  <c r="X44"/>
  <c r="Z60"/>
  <c r="X60"/>
  <c r="Z76"/>
  <c r="X76"/>
  <c r="Z92"/>
  <c r="X92"/>
  <c r="Z108"/>
  <c r="X108"/>
  <c r="Z124"/>
  <c r="X124"/>
  <c r="Z140"/>
  <c r="X140"/>
  <c r="Z156"/>
  <c r="X156"/>
  <c r="Z172"/>
  <c r="X172"/>
  <c r="Z188"/>
  <c r="X188"/>
  <c r="Z204"/>
  <c r="X204"/>
  <c r="Z33"/>
  <c r="X33"/>
  <c r="Y33" s="1"/>
  <c r="Z49"/>
  <c r="X49"/>
  <c r="Z65"/>
  <c r="X65"/>
  <c r="Z81"/>
  <c r="X81"/>
  <c r="Z97"/>
  <c r="X97"/>
  <c r="Z113"/>
  <c r="X113"/>
  <c r="Z129"/>
  <c r="X129"/>
  <c r="Z145"/>
  <c r="X145"/>
  <c r="Z161"/>
  <c r="X161"/>
  <c r="Z177"/>
  <c r="X177"/>
  <c r="Z193"/>
  <c r="X193"/>
  <c r="V80"/>
  <c r="W80" s="1"/>
  <c r="AC80" s="1"/>
  <c r="P77" i="24" s="1"/>
  <c r="V96" i="17"/>
  <c r="W96" s="1"/>
  <c r="AC96" s="1"/>
  <c r="P93" i="24" s="1"/>
  <c r="V112" i="17"/>
  <c r="W112" s="1"/>
  <c r="AC112" s="1"/>
  <c r="P109" i="24" s="1"/>
  <c r="V128" i="17"/>
  <c r="W128" s="1"/>
  <c r="AC128" s="1"/>
  <c r="P125" i="24" s="1"/>
  <c r="V144" i="17"/>
  <c r="W144" s="1"/>
  <c r="AC144" s="1"/>
  <c r="P141" i="24" s="1"/>
  <c r="V160" i="17"/>
  <c r="W160" s="1"/>
  <c r="AC160" s="1"/>
  <c r="P157" i="24" s="1"/>
  <c r="V195" i="17"/>
  <c r="W195" s="1"/>
  <c r="AC195" s="1"/>
  <c r="P192" i="24" s="1"/>
  <c r="AB45" i="17"/>
  <c r="O42" i="24" s="1"/>
  <c r="AB173" i="17"/>
  <c r="O170" i="24" s="1"/>
  <c r="AB189" i="17"/>
  <c r="O186" i="24" s="1"/>
  <c r="AA43" i="17"/>
  <c r="AB43" s="1"/>
  <c r="O40" i="24" s="1"/>
  <c r="AA91" i="17"/>
  <c r="AB91" s="1"/>
  <c r="O88" i="24" s="1"/>
  <c r="AA107" i="17"/>
  <c r="AB107" s="1"/>
  <c r="O104" i="24" s="1"/>
  <c r="AA123" i="17"/>
  <c r="AB123" s="1"/>
  <c r="O120" i="24" s="1"/>
  <c r="AA139" i="17"/>
  <c r="AB139" s="1"/>
  <c r="O136" i="24" s="1"/>
  <c r="AA155" i="17"/>
  <c r="AB155" s="1"/>
  <c r="O152" i="24" s="1"/>
  <c r="Z18" i="17"/>
  <c r="X18"/>
  <c r="Y18" s="1"/>
  <c r="Z34"/>
  <c r="X34"/>
  <c r="Y34" s="1"/>
  <c r="Z50"/>
  <c r="X50"/>
  <c r="Z66"/>
  <c r="X66"/>
  <c r="Z82"/>
  <c r="X82"/>
  <c r="Z98"/>
  <c r="X98"/>
  <c r="Z114"/>
  <c r="X114"/>
  <c r="Z130"/>
  <c r="X130"/>
  <c r="Z146"/>
  <c r="X146"/>
  <c r="Z162"/>
  <c r="X162"/>
  <c r="Z178"/>
  <c r="X178"/>
  <c r="Z194"/>
  <c r="X194"/>
  <c r="Z11"/>
  <c r="X11"/>
  <c r="Y11" s="1"/>
  <c r="Z19"/>
  <c r="X19"/>
  <c r="Y19" s="1"/>
  <c r="Z27"/>
  <c r="X27"/>
  <c r="Y27" s="1"/>
  <c r="Z35"/>
  <c r="X35"/>
  <c r="Y35" s="1"/>
  <c r="Z43"/>
  <c r="X43"/>
  <c r="Z51"/>
  <c r="X51"/>
  <c r="Z59"/>
  <c r="X59"/>
  <c r="Z67"/>
  <c r="X67"/>
  <c r="Z75"/>
  <c r="X75"/>
  <c r="Z83"/>
  <c r="X83"/>
  <c r="Z91"/>
  <c r="X91"/>
  <c r="Z99"/>
  <c r="X99"/>
  <c r="Z107"/>
  <c r="X107"/>
  <c r="Z115"/>
  <c r="X115"/>
  <c r="Z123"/>
  <c r="X123"/>
  <c r="Z131"/>
  <c r="X131"/>
  <c r="Z139"/>
  <c r="X139"/>
  <c r="Z147"/>
  <c r="X147"/>
  <c r="Z155"/>
  <c r="X155"/>
  <c r="Z163"/>
  <c r="X163"/>
  <c r="Z171"/>
  <c r="X171"/>
  <c r="Z179"/>
  <c r="X179"/>
  <c r="Z187"/>
  <c r="X187"/>
  <c r="Z195"/>
  <c r="X195"/>
  <c r="Z203"/>
  <c r="X203"/>
  <c r="Z16"/>
  <c r="X16"/>
  <c r="Y16" s="1"/>
  <c r="Z32"/>
  <c r="X32"/>
  <c r="Y32" s="1"/>
  <c r="Z48"/>
  <c r="X48"/>
  <c r="Z64"/>
  <c r="X64"/>
  <c r="Z80"/>
  <c r="X80"/>
  <c r="Z96"/>
  <c r="X96"/>
  <c r="Z112"/>
  <c r="X112"/>
  <c r="Z128"/>
  <c r="X128"/>
  <c r="Z144"/>
  <c r="X144"/>
  <c r="Z160"/>
  <c r="X160"/>
  <c r="Z176"/>
  <c r="X176"/>
  <c r="Z192"/>
  <c r="X192"/>
  <c r="Z9"/>
  <c r="X9"/>
  <c r="Y9" s="1"/>
  <c r="Z17"/>
  <c r="X17"/>
  <c r="Y17" s="1"/>
  <c r="Z25"/>
  <c r="X25"/>
  <c r="Y25" s="1"/>
  <c r="Z37"/>
  <c r="X37"/>
  <c r="Y37" s="1"/>
  <c r="Z53"/>
  <c r="X53"/>
  <c r="Z69"/>
  <c r="X69"/>
  <c r="Z85"/>
  <c r="X85"/>
  <c r="Z101"/>
  <c r="X101"/>
  <c r="Z117"/>
  <c r="X117"/>
  <c r="Z133"/>
  <c r="X133"/>
  <c r="Z149"/>
  <c r="X149"/>
  <c r="Z165"/>
  <c r="X165"/>
  <c r="Z181"/>
  <c r="X181"/>
  <c r="Z197"/>
  <c r="X197"/>
  <c r="V83"/>
  <c r="W83" s="1"/>
  <c r="AC83" s="1"/>
  <c r="P80" i="24" s="1"/>
  <c r="V99" i="17"/>
  <c r="W99" s="1"/>
  <c r="AC99" s="1"/>
  <c r="P96" i="24" s="1"/>
  <c r="V115" i="17"/>
  <c r="W115" s="1"/>
  <c r="AC115" s="1"/>
  <c r="P112" i="24" s="1"/>
  <c r="V131" i="17"/>
  <c r="W131" s="1"/>
  <c r="AC131" s="1"/>
  <c r="P128" i="24" s="1"/>
  <c r="V147" i="17"/>
  <c r="W147" s="1"/>
  <c r="AC147" s="1"/>
  <c r="P144" i="24" s="1"/>
  <c r="V163" i="17"/>
  <c r="W163" s="1"/>
  <c r="AC163" s="1"/>
  <c r="P160" i="24" s="1"/>
  <c r="AB76" i="17"/>
  <c r="O73" i="24" s="1"/>
  <c r="AB92" i="17"/>
  <c r="O89" i="24" s="1"/>
  <c r="AB108" i="17"/>
  <c r="O105" i="24" s="1"/>
  <c r="AB124" i="17"/>
  <c r="O121" i="24" s="1"/>
  <c r="AB140" i="17"/>
  <c r="O137" i="24" s="1"/>
  <c r="AB156" i="17"/>
  <c r="O153" i="24" s="1"/>
  <c r="AB172" i="17"/>
  <c r="O169" i="24" s="1"/>
  <c r="AB188" i="17"/>
  <c r="O185" i="24" s="1"/>
  <c r="AB79" i="17"/>
  <c r="O76" i="24" s="1"/>
  <c r="AB95" i="17"/>
  <c r="O92" i="24" s="1"/>
  <c r="AB111" i="17"/>
  <c r="O108" i="24" s="1"/>
  <c r="AB127" i="17"/>
  <c r="O124" i="24" s="1"/>
  <c r="AB143" i="17"/>
  <c r="O140" i="24" s="1"/>
  <c r="AB159" i="17"/>
  <c r="O156" i="24" s="1"/>
  <c r="AB175" i="17"/>
  <c r="O172" i="24" s="1"/>
  <c r="AB191" i="17"/>
  <c r="O188" i="24" s="1"/>
  <c r="AB182" i="17"/>
  <c r="O179" i="24" s="1"/>
  <c r="AA190" i="17"/>
  <c r="AB190" s="1"/>
  <c r="O187" i="24" s="1"/>
  <c r="AA88" i="17"/>
  <c r="AB88" s="1"/>
  <c r="O85" i="24" s="1"/>
  <c r="AA104" i="17"/>
  <c r="AB104" s="1"/>
  <c r="O101" i="24" s="1"/>
  <c r="AA120" i="17"/>
  <c r="AB120" s="1"/>
  <c r="O117" i="24" s="1"/>
  <c r="AA136" i="17"/>
  <c r="AB136" s="1"/>
  <c r="O133" i="24" s="1"/>
  <c r="AA152" i="17"/>
  <c r="AB152" s="1"/>
  <c r="O149" i="24" s="1"/>
  <c r="AA168" i="17"/>
  <c r="AB168" s="1"/>
  <c r="O165" i="24" s="1"/>
  <c r="AA184" i="17"/>
  <c r="AB184" s="1"/>
  <c r="O181" i="24" s="1"/>
  <c r="AA39" i="17"/>
  <c r="AB39" s="1"/>
  <c r="O36" i="24" s="1"/>
  <c r="AA55" i="17"/>
  <c r="AB55" s="1"/>
  <c r="O52" i="24" s="1"/>
  <c r="AA87" i="17"/>
  <c r="AB87" s="1"/>
  <c r="O84" i="24" s="1"/>
  <c r="AA103" i="17"/>
  <c r="AB103" s="1"/>
  <c r="O100" i="24" s="1"/>
  <c r="AA119" i="17"/>
  <c r="AB119" s="1"/>
  <c r="O116" i="24" s="1"/>
  <c r="AA135" i="17"/>
  <c r="AB135" s="1"/>
  <c r="O132" i="24" s="1"/>
  <c r="AA151" i="17"/>
  <c r="AB151" s="1"/>
  <c r="O148" i="24" s="1"/>
  <c r="AA167" i="17"/>
  <c r="AB167" s="1"/>
  <c r="O164" i="24" s="1"/>
  <c r="AA183" i="17"/>
  <c r="AB183" s="1"/>
  <c r="O180" i="24" s="1"/>
  <c r="AA53" i="17"/>
  <c r="AB53" s="1"/>
  <c r="O50" i="24" s="1"/>
  <c r="AA181" i="17"/>
  <c r="AB181" s="1"/>
  <c r="O178" i="24" s="1"/>
  <c r="Z22" i="17"/>
  <c r="X22"/>
  <c r="Y22" s="1"/>
  <c r="Z38"/>
  <c r="X38"/>
  <c r="Z54"/>
  <c r="X54"/>
  <c r="Z70"/>
  <c r="X70"/>
  <c r="Z86"/>
  <c r="X86"/>
  <c r="Z102"/>
  <c r="X102"/>
  <c r="Z118"/>
  <c r="X118"/>
  <c r="Z134"/>
  <c r="X134"/>
  <c r="Z150"/>
  <c r="X150"/>
  <c r="Z166"/>
  <c r="X166"/>
  <c r="Z182"/>
  <c r="X182"/>
  <c r="Z198"/>
  <c r="X198"/>
  <c r="Z8"/>
  <c r="X8"/>
  <c r="Y8" s="1"/>
  <c r="Z20"/>
  <c r="X20"/>
  <c r="Y20" s="1"/>
  <c r="Z36"/>
  <c r="X36"/>
  <c r="Y36" s="1"/>
  <c r="Z52"/>
  <c r="X52"/>
  <c r="Z68"/>
  <c r="X68"/>
  <c r="Z84"/>
  <c r="X84"/>
  <c r="Z100"/>
  <c r="X100"/>
  <c r="Z116"/>
  <c r="X116"/>
  <c r="Z132"/>
  <c r="X132"/>
  <c r="Z148"/>
  <c r="X148"/>
  <c r="Z164"/>
  <c r="X164"/>
  <c r="Z180"/>
  <c r="X180"/>
  <c r="Z196"/>
  <c r="X196"/>
  <c r="Z41"/>
  <c r="X41"/>
  <c r="Z57"/>
  <c r="X57"/>
  <c r="Z73"/>
  <c r="X73"/>
  <c r="Z89"/>
  <c r="X89"/>
  <c r="Z105"/>
  <c r="X105"/>
  <c r="Z121"/>
  <c r="X121"/>
  <c r="Z137"/>
  <c r="X137"/>
  <c r="Z153"/>
  <c r="X153"/>
  <c r="Z169"/>
  <c r="X169"/>
  <c r="Z185"/>
  <c r="X185"/>
  <c r="Z201"/>
  <c r="X201"/>
  <c r="V43"/>
  <c r="W43" s="1"/>
  <c r="AC43" s="1"/>
  <c r="P40" i="24" s="1"/>
  <c r="V51" i="17"/>
  <c r="W51" s="1"/>
  <c r="AC51" s="1"/>
  <c r="P48" i="24" s="1"/>
  <c r="V88" i="17"/>
  <c r="W88" s="1"/>
  <c r="AC88" s="1"/>
  <c r="P85" i="24" s="1"/>
  <c r="V104" i="17"/>
  <c r="W104" s="1"/>
  <c r="AC104" s="1"/>
  <c r="P101" i="24" s="1"/>
  <c r="V120" i="17"/>
  <c r="W120" s="1"/>
  <c r="AC120" s="1"/>
  <c r="P117" i="24" s="1"/>
  <c r="V136" i="17"/>
  <c r="W136" s="1"/>
  <c r="AC136" s="1"/>
  <c r="P133" i="24" s="1"/>
  <c r="V152" i="17"/>
  <c r="W152" s="1"/>
  <c r="AC152" s="1"/>
  <c r="P149" i="24" s="1"/>
  <c r="V168" i="17"/>
  <c r="W168" s="1"/>
  <c r="AC168" s="1"/>
  <c r="P165" i="24" s="1"/>
  <c r="AB200" i="17"/>
  <c r="O197" i="24" s="1"/>
  <c r="V207" i="17"/>
  <c r="W207" s="1"/>
  <c r="AC207" s="1"/>
  <c r="P204" i="24" s="1"/>
  <c r="AB174" i="17"/>
  <c r="O171" i="24" s="1"/>
  <c r="AB41" i="17"/>
  <c r="O38" i="24" s="1"/>
  <c r="AB57" i="17"/>
  <c r="O54" i="24" s="1"/>
  <c r="AA170" i="17"/>
  <c r="AB170" s="1"/>
  <c r="O167" i="24" s="1"/>
  <c r="AA186" i="17"/>
  <c r="AB186" s="1"/>
  <c r="O183" i="24" s="1"/>
  <c r="AA202" i="17"/>
  <c r="AB202" s="1"/>
  <c r="O199" i="24" s="1"/>
  <c r="AA84" i="17"/>
  <c r="AB84" s="1"/>
  <c r="O81" i="24" s="1"/>
  <c r="AA100" i="17"/>
  <c r="AB100" s="1"/>
  <c r="O97" i="24" s="1"/>
  <c r="AA116" i="17"/>
  <c r="AB116" s="1"/>
  <c r="O113" i="24" s="1"/>
  <c r="AA132" i="17"/>
  <c r="AB132" s="1"/>
  <c r="O129" i="24" s="1"/>
  <c r="AA148" i="17"/>
  <c r="AB148" s="1"/>
  <c r="O145" i="24" s="1"/>
  <c r="AA164" i="17"/>
  <c r="AB164" s="1"/>
  <c r="O161" i="24" s="1"/>
  <c r="AA180" i="17"/>
  <c r="AB180" s="1"/>
  <c r="O177" i="24" s="1"/>
  <c r="AA51" i="17"/>
  <c r="AB51" s="1"/>
  <c r="O48" i="24" s="1"/>
  <c r="AA83" i="17"/>
  <c r="AB83" s="1"/>
  <c r="O80" i="24" s="1"/>
  <c r="AA99" i="17"/>
  <c r="AB99" s="1"/>
  <c r="O96" i="24" s="1"/>
  <c r="AA115" i="17"/>
  <c r="AB115" s="1"/>
  <c r="O112" i="24" s="1"/>
  <c r="AA131" i="17"/>
  <c r="AB131" s="1"/>
  <c r="O128" i="24" s="1"/>
  <c r="AA147" i="17"/>
  <c r="AB147" s="1"/>
  <c r="O144" i="24" s="1"/>
  <c r="AA163" i="17"/>
  <c r="AB163" s="1"/>
  <c r="O160" i="24" s="1"/>
  <c r="AA195" i="17"/>
  <c r="AB195" s="1"/>
  <c r="O192" i="24" s="1"/>
  <c r="AA49" i="17"/>
  <c r="AB49" s="1"/>
  <c r="O46" i="24" s="1"/>
  <c r="V198" i="17"/>
  <c r="W198" s="1"/>
  <c r="AC198" s="1"/>
  <c r="P195" i="24" s="1"/>
  <c r="V193" i="17"/>
  <c r="W193" s="1"/>
  <c r="AC193" s="1"/>
  <c r="P190" i="24" s="1"/>
  <c r="V8" i="17"/>
  <c r="V170"/>
  <c r="W170" s="1"/>
  <c r="AC170" s="1"/>
  <c r="P167" i="24" s="1"/>
  <c r="AB198" i="17"/>
  <c r="O195" i="24" s="1"/>
  <c r="R13" i="17"/>
  <c r="S13" s="1"/>
  <c r="W13" s="1"/>
  <c r="R17"/>
  <c r="S17" s="1"/>
  <c r="W17" s="1"/>
  <c r="R21"/>
  <c r="R25"/>
  <c r="V185"/>
  <c r="W185" s="1"/>
  <c r="AC185" s="1"/>
  <c r="P182" i="24" s="1"/>
  <c r="V178" i="17"/>
  <c r="W178" s="1"/>
  <c r="AC178" s="1"/>
  <c r="P175" i="24" s="1"/>
  <c r="V179" i="17"/>
  <c r="W179" s="1"/>
  <c r="AC179" s="1"/>
  <c r="P176" i="24" s="1"/>
  <c r="R11" i="17"/>
  <c r="S11" s="1"/>
  <c r="R15"/>
  <c r="R19"/>
  <c r="S19" s="1"/>
  <c r="R23"/>
  <c r="S23" s="1"/>
  <c r="W23" s="1"/>
  <c r="V177"/>
  <c r="W177" s="1"/>
  <c r="AC177" s="1"/>
  <c r="P174" i="24" s="1"/>
  <c r="S90" i="17"/>
  <c r="S122"/>
  <c r="S130"/>
  <c r="S138"/>
  <c r="S154"/>
  <c r="S162"/>
  <c r="V187"/>
  <c r="W187" s="1"/>
  <c r="AC187" s="1"/>
  <c r="P184" i="24" s="1"/>
  <c r="S78" i="17"/>
  <c r="S86"/>
  <c r="S94"/>
  <c r="S102"/>
  <c r="S110"/>
  <c r="S118"/>
  <c r="S126"/>
  <c r="S134"/>
  <c r="S142"/>
  <c r="S150"/>
  <c r="S158"/>
  <c r="S166"/>
  <c r="V171"/>
  <c r="W171" s="1"/>
  <c r="AC171" s="1"/>
  <c r="P168" i="24" s="1"/>
  <c r="S66" i="17"/>
  <c r="S178"/>
  <c r="S194"/>
  <c r="V28"/>
  <c r="V36"/>
  <c r="AB40"/>
  <c r="O37" i="24" s="1"/>
  <c r="V40" i="17"/>
  <c r="W40" s="1"/>
  <c r="AC40" s="1"/>
  <c r="P37" i="24" s="1"/>
  <c r="AB56" i="17"/>
  <c r="O53" i="24" s="1"/>
  <c r="V56" i="17"/>
  <c r="W56" s="1"/>
  <c r="AC56" s="1"/>
  <c r="P53" i="24" s="1"/>
  <c r="AB68" i="17"/>
  <c r="O65" i="24" s="1"/>
  <c r="V68" i="17"/>
  <c r="W68" s="1"/>
  <c r="AC68" s="1"/>
  <c r="P65" i="24" s="1"/>
  <c r="V10" i="17"/>
  <c r="V14"/>
  <c r="V18"/>
  <c r="V22"/>
  <c r="V26"/>
  <c r="V34"/>
  <c r="AB50"/>
  <c r="O47" i="24" s="1"/>
  <c r="V50" i="17"/>
  <c r="W50" s="1"/>
  <c r="AC50" s="1"/>
  <c r="P47" i="24" s="1"/>
  <c r="AB66" i="17"/>
  <c r="O63" i="24" s="1"/>
  <c r="V66" i="17"/>
  <c r="W66" s="1"/>
  <c r="AC66" s="1"/>
  <c r="P63" i="24" s="1"/>
  <c r="AB82" i="17"/>
  <c r="O79" i="24" s="1"/>
  <c r="V82" i="17"/>
  <c r="W82" s="1"/>
  <c r="AC82" s="1"/>
  <c r="P79" i="24" s="1"/>
  <c r="AB98" i="17"/>
  <c r="O95" i="24" s="1"/>
  <c r="V98" i="17"/>
  <c r="W98" s="1"/>
  <c r="AC98" s="1"/>
  <c r="P95" i="24" s="1"/>
  <c r="AB114" i="17"/>
  <c r="O111" i="24" s="1"/>
  <c r="V114" i="17"/>
  <c r="W114" s="1"/>
  <c r="AC114" s="1"/>
  <c r="P111" i="24" s="1"/>
  <c r="AB130" i="17"/>
  <c r="O127" i="24" s="1"/>
  <c r="V130" i="17"/>
  <c r="W130" s="1"/>
  <c r="AC130" s="1"/>
  <c r="P127" i="24" s="1"/>
  <c r="AB146" i="17"/>
  <c r="O143" i="24" s="1"/>
  <c r="V146" i="17"/>
  <c r="W146" s="1"/>
  <c r="AC146" s="1"/>
  <c r="P143" i="24" s="1"/>
  <c r="AB162" i="17"/>
  <c r="O159" i="24" s="1"/>
  <c r="V162" i="17"/>
  <c r="W162" s="1"/>
  <c r="AC162" s="1"/>
  <c r="P159" i="24" s="1"/>
  <c r="AB81" i="17"/>
  <c r="O78" i="24" s="1"/>
  <c r="V81" i="17"/>
  <c r="W81" s="1"/>
  <c r="AC81" s="1"/>
  <c r="P78" i="24" s="1"/>
  <c r="AB97" i="17"/>
  <c r="O94" i="24" s="1"/>
  <c r="V97" i="17"/>
  <c r="W97" s="1"/>
  <c r="AC97" s="1"/>
  <c r="P94" i="24" s="1"/>
  <c r="AB113" i="17"/>
  <c r="O110" i="24" s="1"/>
  <c r="V113" i="17"/>
  <c r="W113" s="1"/>
  <c r="AC113" s="1"/>
  <c r="P110" i="24" s="1"/>
  <c r="AB129" i="17"/>
  <c r="O126" i="24" s="1"/>
  <c r="V129" i="17"/>
  <c r="W129" s="1"/>
  <c r="AC129" s="1"/>
  <c r="P126" i="24" s="1"/>
  <c r="AB145" i="17"/>
  <c r="O142" i="24" s="1"/>
  <c r="V145" i="17"/>
  <c r="W145" s="1"/>
  <c r="AC145" s="1"/>
  <c r="P142" i="24" s="1"/>
  <c r="AB161" i="17"/>
  <c r="O158" i="24" s="1"/>
  <c r="V161" i="17"/>
  <c r="W161" s="1"/>
  <c r="AC161" s="1"/>
  <c r="P158" i="24" s="1"/>
  <c r="R12" i="17"/>
  <c r="R16"/>
  <c r="R20"/>
  <c r="R24"/>
  <c r="V172"/>
  <c r="W172" s="1"/>
  <c r="AC172" s="1"/>
  <c r="P169" i="24" s="1"/>
  <c r="V180" i="17"/>
  <c r="W180" s="1"/>
  <c r="AC180" s="1"/>
  <c r="P177" i="24" s="1"/>
  <c r="V188" i="17"/>
  <c r="W188" s="1"/>
  <c r="AC188" s="1"/>
  <c r="P185" i="24" s="1"/>
  <c r="V196" i="17"/>
  <c r="W196" s="1"/>
  <c r="AC196" s="1"/>
  <c r="P193" i="24" s="1"/>
  <c r="R33" i="17"/>
  <c r="R41"/>
  <c r="R49"/>
  <c r="R57"/>
  <c r="S57" s="1"/>
  <c r="R65"/>
  <c r="R73"/>
  <c r="R81"/>
  <c r="R89"/>
  <c r="S89" s="1"/>
  <c r="R97"/>
  <c r="R105"/>
  <c r="S105" s="1"/>
  <c r="R113"/>
  <c r="R121"/>
  <c r="R129"/>
  <c r="R137"/>
  <c r="R145"/>
  <c r="R153"/>
  <c r="R161"/>
  <c r="R169"/>
  <c r="S169" s="1"/>
  <c r="R177"/>
  <c r="R185"/>
  <c r="R193"/>
  <c r="R201"/>
  <c r="AB171"/>
  <c r="O168" i="24" s="1"/>
  <c r="AB179" i="17"/>
  <c r="O176" i="24" s="1"/>
  <c r="AB187" i="17"/>
  <c r="O184" i="24" s="1"/>
  <c r="V199" i="17"/>
  <c r="W199" s="1"/>
  <c r="AC199" s="1"/>
  <c r="P196" i="24" s="1"/>
  <c r="V174" i="17"/>
  <c r="W174" s="1"/>
  <c r="AC174" s="1"/>
  <c r="P171" i="24" s="1"/>
  <c r="V182" i="17"/>
  <c r="W182" s="1"/>
  <c r="AC182" s="1"/>
  <c r="P179" i="24" s="1"/>
  <c r="V190" i="17"/>
  <c r="W190" s="1"/>
  <c r="AC190" s="1"/>
  <c r="P187" i="24" s="1"/>
  <c r="R28" i="17"/>
  <c r="S28" s="1"/>
  <c r="R44"/>
  <c r="S44" s="1"/>
  <c r="R60"/>
  <c r="S60" s="1"/>
  <c r="R76"/>
  <c r="R92"/>
  <c r="S92" s="1"/>
  <c r="R108"/>
  <c r="S108" s="1"/>
  <c r="R124"/>
  <c r="S124" s="1"/>
  <c r="R140"/>
  <c r="R156"/>
  <c r="S156" s="1"/>
  <c r="R172"/>
  <c r="S172" s="1"/>
  <c r="R188"/>
  <c r="R204"/>
  <c r="V173"/>
  <c r="W173" s="1"/>
  <c r="AC173" s="1"/>
  <c r="P170" i="24" s="1"/>
  <c r="AB177" i="17"/>
  <c r="O174" i="24" s="1"/>
  <c r="V181" i="17"/>
  <c r="W181" s="1"/>
  <c r="AC181" s="1"/>
  <c r="P178" i="24" s="1"/>
  <c r="AB185" i="17"/>
  <c r="O182" i="24" s="1"/>
  <c r="V189" i="17"/>
  <c r="W189" s="1"/>
  <c r="AC189" s="1"/>
  <c r="P186" i="24" s="1"/>
  <c r="AB193" i="17"/>
  <c r="O190" i="24" s="1"/>
  <c r="V197" i="17"/>
  <c r="W197" s="1"/>
  <c r="AC197" s="1"/>
  <c r="P194" i="24" s="1"/>
  <c r="S38" i="17"/>
  <c r="S54"/>
  <c r="S70"/>
  <c r="S182"/>
  <c r="S198"/>
  <c r="AB44"/>
  <c r="O41" i="24" s="1"/>
  <c r="V44" i="17"/>
  <c r="W44" s="1"/>
  <c r="AC44" s="1"/>
  <c r="P41" i="24" s="1"/>
  <c r="AB72" i="17"/>
  <c r="O69" i="24" s="1"/>
  <c r="V72" i="17"/>
  <c r="W72" s="1"/>
  <c r="AC72" s="1"/>
  <c r="P69" i="24" s="1"/>
  <c r="AB38" i="17"/>
  <c r="O35" i="24" s="1"/>
  <c r="V38" i="17"/>
  <c r="W38" s="1"/>
  <c r="AC38" s="1"/>
  <c r="P35" i="24" s="1"/>
  <c r="AB54" i="17"/>
  <c r="O51" i="24" s="1"/>
  <c r="V54" i="17"/>
  <c r="W54" s="1"/>
  <c r="AC54" s="1"/>
  <c r="P51" i="24" s="1"/>
  <c r="AB70" i="17"/>
  <c r="O67" i="24" s="1"/>
  <c r="V70" i="17"/>
  <c r="W70" s="1"/>
  <c r="AC70" s="1"/>
  <c r="P67" i="24" s="1"/>
  <c r="AB86" i="17"/>
  <c r="O83" i="24" s="1"/>
  <c r="V86" i="17"/>
  <c r="W86" s="1"/>
  <c r="AC86" s="1"/>
  <c r="P83" i="24" s="1"/>
  <c r="AB102" i="17"/>
  <c r="O99" i="24" s="1"/>
  <c r="V102" i="17"/>
  <c r="W102" s="1"/>
  <c r="AC102" s="1"/>
  <c r="P99" i="24" s="1"/>
  <c r="AB118" i="17"/>
  <c r="O115" i="24" s="1"/>
  <c r="V118" i="17"/>
  <c r="W118" s="1"/>
  <c r="AC118" s="1"/>
  <c r="P115" i="24" s="1"/>
  <c r="AB134" i="17"/>
  <c r="O131" i="24" s="1"/>
  <c r="V134" i="17"/>
  <c r="W134" s="1"/>
  <c r="AC134" s="1"/>
  <c r="P131" i="24" s="1"/>
  <c r="AB150" i="17"/>
  <c r="O147" i="24" s="1"/>
  <c r="V150" i="17"/>
  <c r="W150" s="1"/>
  <c r="AC150" s="1"/>
  <c r="P147" i="24" s="1"/>
  <c r="AB166" i="17"/>
  <c r="O163" i="24" s="1"/>
  <c r="V166" i="17"/>
  <c r="W166" s="1"/>
  <c r="AC166" s="1"/>
  <c r="P163" i="24" s="1"/>
  <c r="AB85" i="17"/>
  <c r="O82" i="24" s="1"/>
  <c r="V85" i="17"/>
  <c r="W85" s="1"/>
  <c r="AC85" s="1"/>
  <c r="P82" i="24" s="1"/>
  <c r="AB101" i="17"/>
  <c r="O98" i="24" s="1"/>
  <c r="V101" i="17"/>
  <c r="W101" s="1"/>
  <c r="AC101" s="1"/>
  <c r="P98" i="24" s="1"/>
  <c r="AB117" i="17"/>
  <c r="O114" i="24" s="1"/>
  <c r="V117" i="17"/>
  <c r="W117" s="1"/>
  <c r="AC117" s="1"/>
  <c r="P114" i="24" s="1"/>
  <c r="AB133" i="17"/>
  <c r="O130" i="24" s="1"/>
  <c r="V133" i="17"/>
  <c r="W133" s="1"/>
  <c r="AC133" s="1"/>
  <c r="P130" i="24" s="1"/>
  <c r="AB149" i="17"/>
  <c r="O146" i="24" s="1"/>
  <c r="V149" i="17"/>
  <c r="W149" s="1"/>
  <c r="AC149" s="1"/>
  <c r="P146" i="24" s="1"/>
  <c r="AB165" i="17"/>
  <c r="O162" i="24" s="1"/>
  <c r="V165" i="17"/>
  <c r="W165" s="1"/>
  <c r="AC165" s="1"/>
  <c r="P162" i="24" s="1"/>
  <c r="V176" i="17"/>
  <c r="W176" s="1"/>
  <c r="AC176" s="1"/>
  <c r="P173" i="24" s="1"/>
  <c r="V184" i="17"/>
  <c r="W184" s="1"/>
  <c r="AC184" s="1"/>
  <c r="P181" i="24" s="1"/>
  <c r="V192" i="17"/>
  <c r="W192" s="1"/>
  <c r="AC192" s="1"/>
  <c r="P189" i="24" s="1"/>
  <c r="R31" i="17"/>
  <c r="R39"/>
  <c r="R47"/>
  <c r="R55"/>
  <c r="S55" s="1"/>
  <c r="R63"/>
  <c r="R71"/>
  <c r="R79"/>
  <c r="R87"/>
  <c r="S87" s="1"/>
  <c r="R95"/>
  <c r="S95" s="1"/>
  <c r="R103"/>
  <c r="S103" s="1"/>
  <c r="R111"/>
  <c r="R119"/>
  <c r="S119" s="1"/>
  <c r="R127"/>
  <c r="S127" s="1"/>
  <c r="R135"/>
  <c r="S135" s="1"/>
  <c r="R143"/>
  <c r="R151"/>
  <c r="S151" s="1"/>
  <c r="R159"/>
  <c r="S159" s="1"/>
  <c r="R167"/>
  <c r="S167" s="1"/>
  <c r="R175"/>
  <c r="R183"/>
  <c r="S183" s="1"/>
  <c r="R191"/>
  <c r="S191" s="1"/>
  <c r="R199"/>
  <c r="S199" s="1"/>
  <c r="R207"/>
  <c r="R40"/>
  <c r="R56"/>
  <c r="R72"/>
  <c r="R88"/>
  <c r="S88" s="1"/>
  <c r="R104"/>
  <c r="S104" s="1"/>
  <c r="R120"/>
  <c r="R136"/>
  <c r="S136" s="1"/>
  <c r="R152"/>
  <c r="S152" s="1"/>
  <c r="R168"/>
  <c r="S168" s="1"/>
  <c r="R184"/>
  <c r="R200"/>
  <c r="R9"/>
  <c r="S58"/>
  <c r="S74"/>
  <c r="S186"/>
  <c r="S202"/>
  <c r="V12"/>
  <c r="V16"/>
  <c r="V20"/>
  <c r="V24"/>
  <c r="V32"/>
  <c r="AB48"/>
  <c r="O45" i="24" s="1"/>
  <c r="V48" i="17"/>
  <c r="W48" s="1"/>
  <c r="AC48" s="1"/>
  <c r="P45" i="24" s="1"/>
  <c r="AB60" i="17"/>
  <c r="O57" i="24" s="1"/>
  <c r="V60" i="17"/>
  <c r="W60" s="1"/>
  <c r="AC60" s="1"/>
  <c r="P57" i="24" s="1"/>
  <c r="AB64" i="17"/>
  <c r="O61" i="24" s="1"/>
  <c r="V64" i="17"/>
  <c r="W64" s="1"/>
  <c r="AC64" s="1"/>
  <c r="P61" i="24" s="1"/>
  <c r="AB204" i="17"/>
  <c r="O201" i="24" s="1"/>
  <c r="V204" i="17"/>
  <c r="W204" s="1"/>
  <c r="AC204" s="1"/>
  <c r="P201" i="24" s="1"/>
  <c r="V30" i="17"/>
  <c r="AB42"/>
  <c r="O39" i="24" s="1"/>
  <c r="V42" i="17"/>
  <c r="W42" s="1"/>
  <c r="AC42" s="1"/>
  <c r="P39" i="24" s="1"/>
  <c r="AB58" i="17"/>
  <c r="O55" i="24" s="1"/>
  <c r="V58" i="17"/>
  <c r="W58" s="1"/>
  <c r="AC58" s="1"/>
  <c r="P55" i="24" s="1"/>
  <c r="AB74" i="17"/>
  <c r="O71" i="24" s="1"/>
  <c r="V74" i="17"/>
  <c r="W74" s="1"/>
  <c r="AC74" s="1"/>
  <c r="P71" i="24" s="1"/>
  <c r="AB90" i="17"/>
  <c r="O87" i="24" s="1"/>
  <c r="V90" i="17"/>
  <c r="W90" s="1"/>
  <c r="AC90" s="1"/>
  <c r="P87" i="24" s="1"/>
  <c r="AB106" i="17"/>
  <c r="O103" i="24" s="1"/>
  <c r="V106" i="17"/>
  <c r="W106" s="1"/>
  <c r="AC106" s="1"/>
  <c r="P103" i="24" s="1"/>
  <c r="AB122" i="17"/>
  <c r="O119" i="24" s="1"/>
  <c r="V122" i="17"/>
  <c r="W122" s="1"/>
  <c r="AC122" s="1"/>
  <c r="P119" i="24" s="1"/>
  <c r="AB138" i="17"/>
  <c r="O135" i="24" s="1"/>
  <c r="V138" i="17"/>
  <c r="W138" s="1"/>
  <c r="AC138" s="1"/>
  <c r="P135" i="24" s="1"/>
  <c r="AB154" i="17"/>
  <c r="O151" i="24" s="1"/>
  <c r="V154" i="17"/>
  <c r="W154" s="1"/>
  <c r="AC154" s="1"/>
  <c r="P151" i="24" s="1"/>
  <c r="AB206" i="17"/>
  <c r="O203" i="24" s="1"/>
  <c r="V206" i="17"/>
  <c r="W206" s="1"/>
  <c r="AC206" s="1"/>
  <c r="P203" i="24" s="1"/>
  <c r="AB89" i="17"/>
  <c r="O86" i="24" s="1"/>
  <c r="V89" i="17"/>
  <c r="W89" s="1"/>
  <c r="AC89" s="1"/>
  <c r="P86" i="24" s="1"/>
  <c r="AB105" i="17"/>
  <c r="O102" i="24" s="1"/>
  <c r="V105" i="17"/>
  <c r="W105" s="1"/>
  <c r="AC105" s="1"/>
  <c r="P102" i="24" s="1"/>
  <c r="AB121" i="17"/>
  <c r="O118" i="24" s="1"/>
  <c r="V121" i="17"/>
  <c r="W121" s="1"/>
  <c r="AC121" s="1"/>
  <c r="P118" i="24" s="1"/>
  <c r="AB137" i="17"/>
  <c r="O134" i="24" s="1"/>
  <c r="V137" i="17"/>
  <c r="W137" s="1"/>
  <c r="AC137" s="1"/>
  <c r="P134" i="24" s="1"/>
  <c r="AB153" i="17"/>
  <c r="O150" i="24" s="1"/>
  <c r="V153" i="17"/>
  <c r="W153" s="1"/>
  <c r="AC153" s="1"/>
  <c r="P150" i="24" s="1"/>
  <c r="AB169" i="17"/>
  <c r="O166" i="24" s="1"/>
  <c r="V169" i="17"/>
  <c r="W169" s="1"/>
  <c r="AC169" s="1"/>
  <c r="P166" i="24" s="1"/>
  <c r="V200" i="17"/>
  <c r="W200" s="1"/>
  <c r="AC200" s="1"/>
  <c r="P197" i="24" s="1"/>
  <c r="R29" i="17"/>
  <c r="R37"/>
  <c r="R45"/>
  <c r="R53"/>
  <c r="R61"/>
  <c r="R69"/>
  <c r="R77"/>
  <c r="S77" s="1"/>
  <c r="R85"/>
  <c r="R93"/>
  <c r="R101"/>
  <c r="R109"/>
  <c r="R117"/>
  <c r="R125"/>
  <c r="R133"/>
  <c r="R141"/>
  <c r="S141" s="1"/>
  <c r="R149"/>
  <c r="R157"/>
  <c r="R165"/>
  <c r="R173"/>
  <c r="R181"/>
  <c r="R189"/>
  <c r="R197"/>
  <c r="R205"/>
  <c r="S205" s="1"/>
  <c r="V175"/>
  <c r="W175" s="1"/>
  <c r="AC175" s="1"/>
  <c r="P172" i="24" s="1"/>
  <c r="V183" i="17"/>
  <c r="W183" s="1"/>
  <c r="AC183" s="1"/>
  <c r="P180" i="24" s="1"/>
  <c r="V191" i="17"/>
  <c r="W191" s="1"/>
  <c r="AC191" s="1"/>
  <c r="P188" i="24" s="1"/>
  <c r="V203" i="17"/>
  <c r="W203" s="1"/>
  <c r="AC203" s="1"/>
  <c r="P200" i="24" s="1"/>
  <c r="R10" i="17"/>
  <c r="R14"/>
  <c r="R18"/>
  <c r="S18" s="1"/>
  <c r="R22"/>
  <c r="R26"/>
  <c r="V202"/>
  <c r="W202" s="1"/>
  <c r="AC202" s="1"/>
  <c r="P199" i="24" s="1"/>
  <c r="R36" i="17"/>
  <c r="R52"/>
  <c r="S52" s="1"/>
  <c r="R68"/>
  <c r="S68" s="1"/>
  <c r="R84"/>
  <c r="R100"/>
  <c r="R116"/>
  <c r="S116" s="1"/>
  <c r="R132"/>
  <c r="S132" s="1"/>
  <c r="R148"/>
  <c r="R164"/>
  <c r="R180"/>
  <c r="R196"/>
  <c r="V201"/>
  <c r="W201" s="1"/>
  <c r="AC201" s="1"/>
  <c r="P198" i="24" s="1"/>
  <c r="V205" i="17"/>
  <c r="W205" s="1"/>
  <c r="AC205" s="1"/>
  <c r="P202" i="24" s="1"/>
  <c r="S30" i="17"/>
  <c r="S46"/>
  <c r="S62"/>
  <c r="S174"/>
  <c r="S190"/>
  <c r="S206"/>
  <c r="AB52"/>
  <c r="O49" i="24" s="1"/>
  <c r="V52" i="17"/>
  <c r="W52" s="1"/>
  <c r="AC52" s="1"/>
  <c r="P49" i="24" s="1"/>
  <c r="AB46" i="17"/>
  <c r="O43" i="24" s="1"/>
  <c r="V46" i="17"/>
  <c r="W46" s="1"/>
  <c r="AC46" s="1"/>
  <c r="P43" i="24" s="1"/>
  <c r="AB62" i="17"/>
  <c r="O59" i="24" s="1"/>
  <c r="V62" i="17"/>
  <c r="W62" s="1"/>
  <c r="AC62" s="1"/>
  <c r="P59" i="24" s="1"/>
  <c r="AB78" i="17"/>
  <c r="O75" i="24" s="1"/>
  <c r="V78" i="17"/>
  <c r="W78" s="1"/>
  <c r="AC78" s="1"/>
  <c r="P75" i="24" s="1"/>
  <c r="AB94" i="17"/>
  <c r="O91" i="24" s="1"/>
  <c r="V94" i="17"/>
  <c r="W94" s="1"/>
  <c r="AC94" s="1"/>
  <c r="P91" i="24" s="1"/>
  <c r="AB110" i="17"/>
  <c r="O107" i="24" s="1"/>
  <c r="V110" i="17"/>
  <c r="W110" s="1"/>
  <c r="AC110" s="1"/>
  <c r="P107" i="24" s="1"/>
  <c r="AB126" i="17"/>
  <c r="O123" i="24" s="1"/>
  <c r="V126" i="17"/>
  <c r="W126" s="1"/>
  <c r="AC126" s="1"/>
  <c r="P123" i="24" s="1"/>
  <c r="AB142" i="17"/>
  <c r="O139" i="24" s="1"/>
  <c r="V142" i="17"/>
  <c r="W142" s="1"/>
  <c r="AC142" s="1"/>
  <c r="P139" i="24" s="1"/>
  <c r="AB158" i="17"/>
  <c r="O155" i="24" s="1"/>
  <c r="V158" i="17"/>
  <c r="W158" s="1"/>
  <c r="AC158" s="1"/>
  <c r="P155" i="24" s="1"/>
  <c r="AB77" i="17"/>
  <c r="O74" i="24" s="1"/>
  <c r="V77" i="17"/>
  <c r="W77" s="1"/>
  <c r="AC77" s="1"/>
  <c r="P74" i="24" s="1"/>
  <c r="AB93" i="17"/>
  <c r="O90" i="24" s="1"/>
  <c r="V93" i="17"/>
  <c r="W93" s="1"/>
  <c r="AC93" s="1"/>
  <c r="P90" i="24" s="1"/>
  <c r="AB109" i="17"/>
  <c r="O106" i="24" s="1"/>
  <c r="V109" i="17"/>
  <c r="W109" s="1"/>
  <c r="AC109" s="1"/>
  <c r="P106" i="24" s="1"/>
  <c r="AB125" i="17"/>
  <c r="O122" i="24" s="1"/>
  <c r="V125" i="17"/>
  <c r="W125" s="1"/>
  <c r="AC125" s="1"/>
  <c r="P122" i="24" s="1"/>
  <c r="AB141" i="17"/>
  <c r="O138" i="24" s="1"/>
  <c r="V141" i="17"/>
  <c r="W141" s="1"/>
  <c r="AC141" s="1"/>
  <c r="P138" i="24" s="1"/>
  <c r="AB157" i="17"/>
  <c r="O154" i="24" s="1"/>
  <c r="V157" i="17"/>
  <c r="W157" s="1"/>
  <c r="AC157" s="1"/>
  <c r="P154" i="24" s="1"/>
  <c r="R35" i="17"/>
  <c r="R43"/>
  <c r="S43" s="1"/>
  <c r="R51"/>
  <c r="R59"/>
  <c r="R67"/>
  <c r="R75"/>
  <c r="S75" s="1"/>
  <c r="R83"/>
  <c r="R91"/>
  <c r="R99"/>
  <c r="R107"/>
  <c r="S107" s="1"/>
  <c r="R115"/>
  <c r="R123"/>
  <c r="R131"/>
  <c r="R139"/>
  <c r="S139" s="1"/>
  <c r="R147"/>
  <c r="R155"/>
  <c r="R163"/>
  <c r="R171"/>
  <c r="S171" s="1"/>
  <c r="R179"/>
  <c r="R187"/>
  <c r="R195"/>
  <c r="R203"/>
  <c r="S203" s="1"/>
  <c r="R27"/>
  <c r="R32"/>
  <c r="S32" s="1"/>
  <c r="R48"/>
  <c r="S48" s="1"/>
  <c r="R64"/>
  <c r="S64" s="1"/>
  <c r="R80"/>
  <c r="S80" s="1"/>
  <c r="R96"/>
  <c r="S96" s="1"/>
  <c r="R112"/>
  <c r="S112" s="1"/>
  <c r="R128"/>
  <c r="S128" s="1"/>
  <c r="R144"/>
  <c r="S144" s="1"/>
  <c r="R160"/>
  <c r="S160" s="1"/>
  <c r="R176"/>
  <c r="S176" s="1"/>
  <c r="R192"/>
  <c r="S192" s="1"/>
  <c r="O9" i="23"/>
  <c r="O13"/>
  <c r="L82" i="26" l="1"/>
  <c r="M165"/>
  <c r="M166"/>
  <c r="E164"/>
  <c r="E166"/>
  <c r="E165"/>
  <c r="E167"/>
  <c r="G166"/>
  <c r="C120"/>
  <c r="K122"/>
  <c r="L45" i="27"/>
  <c r="L52" i="26"/>
  <c r="CK118" i="17"/>
  <c r="CK171"/>
  <c r="CK91"/>
  <c r="CL202"/>
  <c r="CL138"/>
  <c r="CK111"/>
  <c r="CS50"/>
  <c r="M52" i="26"/>
  <c r="BY36" i="17"/>
  <c r="CJ171"/>
  <c r="CJ91"/>
  <c r="CK35"/>
  <c r="CL35" s="1"/>
  <c r="CQ106"/>
  <c r="K52" i="26"/>
  <c r="K88"/>
  <c r="L117"/>
  <c r="AB17" i="27"/>
  <c r="G49"/>
  <c r="CK70" i="17"/>
  <c r="CL207"/>
  <c r="CJ191"/>
  <c r="I86" i="26"/>
  <c r="E49" i="27"/>
  <c r="CL102" i="17"/>
  <c r="AS18"/>
  <c r="BY32"/>
  <c r="CL206"/>
  <c r="CL46"/>
  <c r="CL115"/>
  <c r="CK51"/>
  <c r="CJ162"/>
  <c r="CL90"/>
  <c r="CS182"/>
  <c r="CY78"/>
  <c r="CL51"/>
  <c r="S51" i="27"/>
  <c r="U48"/>
  <c r="S46"/>
  <c r="Y45"/>
  <c r="W51"/>
  <c r="AA51" s="1"/>
  <c r="W48"/>
  <c r="U46"/>
  <c r="S45"/>
  <c r="Y48"/>
  <c r="W46"/>
  <c r="U45"/>
  <c r="AB45" s="1"/>
  <c r="S48"/>
  <c r="AA48" s="1"/>
  <c r="Y46"/>
  <c r="W45"/>
  <c r="W49" s="1"/>
  <c r="U49"/>
  <c r="K46"/>
  <c r="K51"/>
  <c r="K45"/>
  <c r="I49"/>
  <c r="AC13"/>
  <c r="AA17"/>
  <c r="C49"/>
  <c r="L48"/>
  <c r="M48" s="1"/>
  <c r="L46"/>
  <c r="A47"/>
  <c r="A48" s="1"/>
  <c r="A49" s="1"/>
  <c r="AC14"/>
  <c r="I153" i="26"/>
  <c r="G151"/>
  <c r="E150"/>
  <c r="C153"/>
  <c r="I151"/>
  <c r="G150"/>
  <c r="C156"/>
  <c r="E153"/>
  <c r="C151"/>
  <c r="I150"/>
  <c r="I154" s="1"/>
  <c r="G156"/>
  <c r="G153"/>
  <c r="E151"/>
  <c r="L151" s="1"/>
  <c r="C150"/>
  <c r="C154" s="1"/>
  <c r="G86"/>
  <c r="L116"/>
  <c r="I120"/>
  <c r="C86"/>
  <c r="L119"/>
  <c r="G120"/>
  <c r="K85"/>
  <c r="A115"/>
  <c r="A116" s="1"/>
  <c r="A117" s="1"/>
  <c r="A118" s="1"/>
  <c r="A119" s="1"/>
  <c r="A120" s="1"/>
  <c r="A121" s="1"/>
  <c r="A122" s="1"/>
  <c r="A123" s="1"/>
  <c r="A124" s="1"/>
  <c r="A125" s="1"/>
  <c r="A126" s="1"/>
  <c r="A127" s="1"/>
  <c r="A128" s="1"/>
  <c r="A129" s="1"/>
  <c r="A89"/>
  <c r="A90" s="1"/>
  <c r="A91" s="1"/>
  <c r="A92" s="1"/>
  <c r="A93" s="1"/>
  <c r="A94" s="1"/>
  <c r="A95" s="1"/>
  <c r="A96" s="1"/>
  <c r="A97" s="1"/>
  <c r="A98" s="1"/>
  <c r="A99" s="1"/>
  <c r="A100" s="1"/>
  <c r="A101" s="1"/>
  <c r="M82"/>
  <c r="E86"/>
  <c r="L83"/>
  <c r="L86" s="1"/>
  <c r="K117"/>
  <c r="M117" s="1"/>
  <c r="K119"/>
  <c r="BY12" i="17"/>
  <c r="AS15"/>
  <c r="AS29"/>
  <c r="E57" i="27"/>
  <c r="J26" i="26"/>
  <c r="J25" i="27"/>
  <c r="AA55"/>
  <c r="U58"/>
  <c r="S55"/>
  <c r="Y55"/>
  <c r="AE55"/>
  <c r="AA62"/>
  <c r="U35"/>
  <c r="X37"/>
  <c r="U55"/>
  <c r="U61"/>
  <c r="N72"/>
  <c r="Z57"/>
  <c r="S37"/>
  <c r="R62" s="1"/>
  <c r="AD39"/>
  <c r="U36"/>
  <c r="U57"/>
  <c r="R55"/>
  <c r="W55"/>
  <c r="AC55"/>
  <c r="AD37"/>
  <c r="AD38"/>
  <c r="U38"/>
  <c r="AE57"/>
  <c r="AC58"/>
  <c r="U39"/>
  <c r="U40"/>
  <c r="V62"/>
  <c r="AS14" i="17"/>
  <c r="AS33"/>
  <c r="CJ150"/>
  <c r="CJ102"/>
  <c r="CK203"/>
  <c r="CK179"/>
  <c r="CL155"/>
  <c r="CL107"/>
  <c r="CJ154"/>
  <c r="CK90"/>
  <c r="CK175"/>
  <c r="CJ127"/>
  <c r="CR182"/>
  <c r="CQ54"/>
  <c r="CS51"/>
  <c r="CX158"/>
  <c r="AS8"/>
  <c r="CL150"/>
  <c r="CJ203"/>
  <c r="CK43"/>
  <c r="CK27"/>
  <c r="CL27" s="1"/>
  <c r="CL154"/>
  <c r="CL66"/>
  <c r="CJ175"/>
  <c r="CS54"/>
  <c r="CZ158"/>
  <c r="CZ66"/>
  <c r="AS19"/>
  <c r="J57" i="27"/>
  <c r="O162" i="26"/>
  <c r="I160"/>
  <c r="B160"/>
  <c r="J162"/>
  <c r="K160"/>
  <c r="C160"/>
  <c r="E162"/>
  <c r="M160"/>
  <c r="E160"/>
  <c r="O160"/>
  <c r="G160"/>
  <c r="AS36" i="17"/>
  <c r="CL43"/>
  <c r="CX78"/>
  <c r="AK32"/>
  <c r="AO32" s="1"/>
  <c r="AS32" s="1"/>
  <c r="AT32" s="1"/>
  <c r="Q29" i="24" s="1"/>
  <c r="AK31" i="17"/>
  <c r="AK25"/>
  <c r="AO25" s="1"/>
  <c r="AS25" s="1"/>
  <c r="AT25" s="1"/>
  <c r="Q22" i="24" s="1"/>
  <c r="W11" i="17"/>
  <c r="S25"/>
  <c r="W25" s="1"/>
  <c r="AA25" s="1"/>
  <c r="AB25" s="1"/>
  <c r="O22" i="24" s="1"/>
  <c r="BC11" i="17"/>
  <c r="BG11" s="1"/>
  <c r="BG18"/>
  <c r="AO12"/>
  <c r="AS12" s="1"/>
  <c r="P153" i="26" s="1"/>
  <c r="BY28" i="17"/>
  <c r="CL114"/>
  <c r="CR50"/>
  <c r="CX162"/>
  <c r="W19"/>
  <c r="BG26"/>
  <c r="BU166"/>
  <c r="BU113"/>
  <c r="CJ190"/>
  <c r="CK134"/>
  <c r="CK163"/>
  <c r="CK99"/>
  <c r="CZ162"/>
  <c r="CJ34"/>
  <c r="BC110"/>
  <c r="BC62"/>
  <c r="AK44"/>
  <c r="S15"/>
  <c r="W15" s="1"/>
  <c r="DI15" s="1"/>
  <c r="BC58"/>
  <c r="BC150"/>
  <c r="AK117"/>
  <c r="BC127"/>
  <c r="BC105"/>
  <c r="BC21"/>
  <c r="BG21" s="1"/>
  <c r="BU154"/>
  <c r="BC64"/>
  <c r="BU120"/>
  <c r="AK35"/>
  <c r="AO35" s="1"/>
  <c r="AS35" s="1"/>
  <c r="AK52"/>
  <c r="CJ78"/>
  <c r="CJ139"/>
  <c r="CK186"/>
  <c r="CK122"/>
  <c r="CK82"/>
  <c r="CJ58"/>
  <c r="CL191"/>
  <c r="CR102"/>
  <c r="CL78"/>
  <c r="CJ70"/>
  <c r="CL58"/>
  <c r="CX27"/>
  <c r="CS167"/>
  <c r="AK93"/>
  <c r="AK57"/>
  <c r="AK203"/>
  <c r="AK151"/>
  <c r="AK199"/>
  <c r="AK85"/>
  <c r="AK66"/>
  <c r="BC53"/>
  <c r="AK65"/>
  <c r="BG33"/>
  <c r="BC149"/>
  <c r="BC191"/>
  <c r="BC41"/>
  <c r="BC20"/>
  <c r="BC77"/>
  <c r="BU42"/>
  <c r="BC63"/>
  <c r="BU96"/>
  <c r="CK187"/>
  <c r="AK177"/>
  <c r="BC131"/>
  <c r="AK56"/>
  <c r="BC170"/>
  <c r="BC147"/>
  <c r="AK111"/>
  <c r="BC76"/>
  <c r="BC83"/>
  <c r="S98"/>
  <c r="S34"/>
  <c r="W34" s="1"/>
  <c r="BU195"/>
  <c r="BU152"/>
  <c r="S148"/>
  <c r="S84"/>
  <c r="S207"/>
  <c r="S175"/>
  <c r="S143"/>
  <c r="S111"/>
  <c r="S79"/>
  <c r="S47"/>
  <c r="S140"/>
  <c r="S76"/>
  <c r="S21"/>
  <c r="W21" s="1"/>
  <c r="AO20"/>
  <c r="AS20" s="1"/>
  <c r="AO30"/>
  <c r="AS30" s="1"/>
  <c r="AK155"/>
  <c r="AK13"/>
  <c r="AO13" s="1"/>
  <c r="DI13" s="1"/>
  <c r="DM13" s="1"/>
  <c r="BC45"/>
  <c r="AK106"/>
  <c r="BC187"/>
  <c r="BC118"/>
  <c r="BC94"/>
  <c r="BC44"/>
  <c r="AK190"/>
  <c r="AK95"/>
  <c r="BU129"/>
  <c r="BU178"/>
  <c r="BC39"/>
  <c r="BU153"/>
  <c r="BU165"/>
  <c r="BU170"/>
  <c r="BU144"/>
  <c r="AK108"/>
  <c r="AK64"/>
  <c r="AK17"/>
  <c r="AO17" s="1"/>
  <c r="AS17" s="1"/>
  <c r="AT17" s="1"/>
  <c r="Q14" i="24" s="1"/>
  <c r="BC145" i="17"/>
  <c r="BC102"/>
  <c r="AK81"/>
  <c r="AK121"/>
  <c r="AK89"/>
  <c r="AK163"/>
  <c r="AK54"/>
  <c r="AK22"/>
  <c r="AK24"/>
  <c r="BC138"/>
  <c r="AO28"/>
  <c r="AS28" s="1"/>
  <c r="BC67"/>
  <c r="AK43"/>
  <c r="BC47"/>
  <c r="BU102"/>
  <c r="BC135"/>
  <c r="BU58"/>
  <c r="BU16"/>
  <c r="BY16" s="1"/>
  <c r="CC16" s="1"/>
  <c r="CD16" s="1"/>
  <c r="U13" i="24" s="1"/>
  <c r="CK206" i="17"/>
  <c r="CL190"/>
  <c r="CJ182"/>
  <c r="CJ142"/>
  <c r="CK126"/>
  <c r="CK46"/>
  <c r="CJ163"/>
  <c r="CJ99"/>
  <c r="CK59"/>
  <c r="CK170"/>
  <c r="CL162"/>
  <c r="CJ106"/>
  <c r="CK66"/>
  <c r="CJ159"/>
  <c r="CK95"/>
  <c r="CL79"/>
  <c r="CR174"/>
  <c r="CS106"/>
  <c r="CY126"/>
  <c r="AK158"/>
  <c r="S164"/>
  <c r="S100"/>
  <c r="S36"/>
  <c r="DI19"/>
  <c r="AK137"/>
  <c r="AO16"/>
  <c r="AS16" s="1"/>
  <c r="AT16" s="1"/>
  <c r="Q13" i="24" s="1"/>
  <c r="AO31" i="17"/>
  <c r="AS31" s="1"/>
  <c r="AK68"/>
  <c r="BC89"/>
  <c r="BC68"/>
  <c r="BC99"/>
  <c r="BC75"/>
  <c r="BC69"/>
  <c r="AK47"/>
  <c r="BU53"/>
  <c r="BU63"/>
  <c r="BU172"/>
  <c r="BU134"/>
  <c r="BU168"/>
  <c r="BU177"/>
  <c r="BU23"/>
  <c r="BY23" s="1"/>
  <c r="BU68"/>
  <c r="BU125"/>
  <c r="BU19"/>
  <c r="BY19" s="1"/>
  <c r="CL182"/>
  <c r="CJ174"/>
  <c r="CL142"/>
  <c r="CJ134"/>
  <c r="CJ30"/>
  <c r="CJ59"/>
  <c r="CL106"/>
  <c r="CJ82"/>
  <c r="CJ42"/>
  <c r="CJ95"/>
  <c r="CR167"/>
  <c r="CQ186"/>
  <c r="CQ90"/>
  <c r="CX134"/>
  <c r="CX110"/>
  <c r="CZ41"/>
  <c r="S120"/>
  <c r="AK139"/>
  <c r="AK133"/>
  <c r="AK9"/>
  <c r="AO9" s="1"/>
  <c r="AS9" s="1"/>
  <c r="AK73"/>
  <c r="AK97"/>
  <c r="AK72"/>
  <c r="BG14"/>
  <c r="BK14" s="1"/>
  <c r="BL14" s="1"/>
  <c r="S11" i="24" s="1"/>
  <c r="BC23" i="17"/>
  <c r="BG23" s="1"/>
  <c r="AK34"/>
  <c r="AO34" s="1"/>
  <c r="AS34" s="1"/>
  <c r="AT34" s="1"/>
  <c r="Q31" i="24" s="1"/>
  <c r="BC86" i="17"/>
  <c r="BC54"/>
  <c r="BC95"/>
  <c r="AK71"/>
  <c r="AK39"/>
  <c r="BC88"/>
  <c r="BU132"/>
  <c r="BU75"/>
  <c r="CK31"/>
  <c r="CL31" s="1"/>
  <c r="CR86"/>
  <c r="CZ134"/>
  <c r="CY110"/>
  <c r="CX202"/>
  <c r="BG12"/>
  <c r="S10"/>
  <c r="DP15"/>
  <c r="BU10"/>
  <c r="DJ19"/>
  <c r="L16" i="24" s="1"/>
  <c r="AK10" i="17"/>
  <c r="BC10"/>
  <c r="AI77" i="26"/>
  <c r="AI75"/>
  <c r="N178"/>
  <c r="N143"/>
  <c r="AH141" s="1"/>
  <c r="E142"/>
  <c r="E139"/>
  <c r="E144"/>
  <c r="H141"/>
  <c r="N141"/>
  <c r="N142"/>
  <c r="E143"/>
  <c r="A137"/>
  <c r="A138" s="1"/>
  <c r="A139" s="1"/>
  <c r="A140" s="1"/>
  <c r="A141" s="1"/>
  <c r="A142" s="1"/>
  <c r="A143" s="1"/>
  <c r="A144" s="1"/>
  <c r="A145" s="1"/>
  <c r="A146" s="1"/>
  <c r="A147" s="1"/>
  <c r="A148" s="1"/>
  <c r="A149" s="1"/>
  <c r="A150" s="1"/>
  <c r="A151" s="1"/>
  <c r="A152" s="1"/>
  <c r="A153" s="1"/>
  <c r="A154" s="1"/>
  <c r="A155" s="1"/>
  <c r="A156" s="1"/>
  <c r="C141"/>
  <c r="B168" s="1"/>
  <c r="F168"/>
  <c r="K168"/>
  <c r="E140"/>
  <c r="AH42"/>
  <c r="AG75"/>
  <c r="AG77"/>
  <c r="AH44"/>
  <c r="AH75"/>
  <c r="AH77"/>
  <c r="AI108"/>
  <c r="AG108"/>
  <c r="AH108"/>
  <c r="BK11" i="17"/>
  <c r="P117" i="26" s="1"/>
  <c r="BU169" i="17"/>
  <c r="BU189"/>
  <c r="BU203"/>
  <c r="BU190"/>
  <c r="BU124"/>
  <c r="BK35"/>
  <c r="BM35" s="1"/>
  <c r="T32" i="24" s="1"/>
  <c r="AT36" i="17"/>
  <c r="Q33" i="24" s="1"/>
  <c r="BG22" i="17"/>
  <c r="BK22" s="1"/>
  <c r="BG30"/>
  <c r="BK30" s="1"/>
  <c r="BG24"/>
  <c r="BK27"/>
  <c r="BC28"/>
  <c r="BG28" s="1"/>
  <c r="BK13"/>
  <c r="BL13" s="1"/>
  <c r="S10" i="24" s="1"/>
  <c r="CX35" i="17"/>
  <c r="BK32"/>
  <c r="BL32" s="1"/>
  <c r="S29" i="24" s="1"/>
  <c r="BG16" i="17"/>
  <c r="BC111"/>
  <c r="BC8"/>
  <c r="BK15"/>
  <c r="BY22"/>
  <c r="CC22" s="1"/>
  <c r="BK37"/>
  <c r="BL37" s="1"/>
  <c r="S34" i="24" s="1"/>
  <c r="BY26" i="17"/>
  <c r="CC26" s="1"/>
  <c r="CD26" s="1"/>
  <c r="U23" i="24" s="1"/>
  <c r="BU76" i="17"/>
  <c r="BU198"/>
  <c r="BU60"/>
  <c r="CK198"/>
  <c r="CK166"/>
  <c r="CK195"/>
  <c r="CK131"/>
  <c r="CJ75"/>
  <c r="CK67"/>
  <c r="CJ202"/>
  <c r="CJ138"/>
  <c r="CL98"/>
  <c r="CK74"/>
  <c r="CJ207"/>
  <c r="CJ63"/>
  <c r="CR134"/>
  <c r="CQ51"/>
  <c r="BK21"/>
  <c r="BM21" s="1"/>
  <c r="T18" i="24" s="1"/>
  <c r="AK79" i="17"/>
  <c r="AK51"/>
  <c r="BC205"/>
  <c r="BU193"/>
  <c r="BC59"/>
  <c r="BU149"/>
  <c r="CJ198"/>
  <c r="CJ166"/>
  <c r="CL110"/>
  <c r="CJ187"/>
  <c r="CJ123"/>
  <c r="CL130"/>
  <c r="CJ74"/>
  <c r="CJ143"/>
  <c r="CJ111"/>
  <c r="CJ47"/>
  <c r="CQ86"/>
  <c r="CY66"/>
  <c r="CQ134"/>
  <c r="CZ142"/>
  <c r="CX46"/>
  <c r="BU74"/>
  <c r="BU117"/>
  <c r="CK114"/>
  <c r="CL159"/>
  <c r="CY46"/>
  <c r="BU181"/>
  <c r="BU103"/>
  <c r="BU100"/>
  <c r="CX142"/>
  <c r="AT18"/>
  <c r="Q15" i="24" s="1"/>
  <c r="BU167" i="17"/>
  <c r="BU151"/>
  <c r="CS199"/>
  <c r="CQ199"/>
  <c r="CR199"/>
  <c r="CX119"/>
  <c r="CY119"/>
  <c r="CZ119"/>
  <c r="CQ49"/>
  <c r="CS49"/>
  <c r="CY197"/>
  <c r="CZ197"/>
  <c r="CX197"/>
  <c r="CZ49"/>
  <c r="CY49"/>
  <c r="CZ155"/>
  <c r="CX155"/>
  <c r="CY155"/>
  <c r="CZ151"/>
  <c r="CX151"/>
  <c r="CY151"/>
  <c r="CS181"/>
  <c r="CR181"/>
  <c r="CS57"/>
  <c r="CR57"/>
  <c r="CZ171"/>
  <c r="CX171"/>
  <c r="CY171"/>
  <c r="CZ91"/>
  <c r="CX91"/>
  <c r="CY91"/>
  <c r="CR28"/>
  <c r="CS28" s="1"/>
  <c r="CQ28"/>
  <c r="CY45"/>
  <c r="CX45"/>
  <c r="CY167"/>
  <c r="CZ167"/>
  <c r="CX167"/>
  <c r="CX87"/>
  <c r="CY87"/>
  <c r="CZ87"/>
  <c r="CY36"/>
  <c r="CZ36" s="1"/>
  <c r="CX36"/>
  <c r="CS73"/>
  <c r="CR73"/>
  <c r="CY107"/>
  <c r="CZ107"/>
  <c r="CX107"/>
  <c r="BU110"/>
  <c r="BU171"/>
  <c r="BU155"/>
  <c r="BU92"/>
  <c r="BU164"/>
  <c r="CR201"/>
  <c r="CQ201"/>
  <c r="CS183"/>
  <c r="CQ183"/>
  <c r="CR183"/>
  <c r="CZ103"/>
  <c r="CX103"/>
  <c r="CY103"/>
  <c r="CY181"/>
  <c r="CZ181"/>
  <c r="CX181"/>
  <c r="CX139"/>
  <c r="CY139"/>
  <c r="CZ139"/>
  <c r="K16" i="24"/>
  <c r="CC37" i="17"/>
  <c r="CD37" s="1"/>
  <c r="U34" i="24" s="1"/>
  <c r="BU8" i="17"/>
  <c r="CZ163"/>
  <c r="CX163"/>
  <c r="CY163"/>
  <c r="CS111"/>
  <c r="CQ111"/>
  <c r="CR111"/>
  <c r="CS39"/>
  <c r="CQ39"/>
  <c r="CR39"/>
  <c r="CR72"/>
  <c r="CS72"/>
  <c r="CQ72"/>
  <c r="CY192"/>
  <c r="CZ192"/>
  <c r="CX192"/>
  <c r="CR188"/>
  <c r="CS188"/>
  <c r="CQ188"/>
  <c r="CR176"/>
  <c r="CS176"/>
  <c r="CQ176"/>
  <c r="CY160"/>
  <c r="CZ160"/>
  <c r="CX160"/>
  <c r="CR152"/>
  <c r="CS152"/>
  <c r="CQ152"/>
  <c r="CR144"/>
  <c r="CS144"/>
  <c r="CQ144"/>
  <c r="CY128"/>
  <c r="CZ128"/>
  <c r="CX128"/>
  <c r="CR120"/>
  <c r="CS120"/>
  <c r="CQ120"/>
  <c r="CR112"/>
  <c r="CS112"/>
  <c r="CQ112"/>
  <c r="CR96"/>
  <c r="CS96"/>
  <c r="CQ96"/>
  <c r="CR84"/>
  <c r="CS84"/>
  <c r="CQ84"/>
  <c r="CL140"/>
  <c r="CJ140"/>
  <c r="CK140"/>
  <c r="CL76"/>
  <c r="CK76"/>
  <c r="CJ76"/>
  <c r="CY136"/>
  <c r="CZ136"/>
  <c r="CX136"/>
  <c r="CX63"/>
  <c r="CY63"/>
  <c r="CZ63"/>
  <c r="CQ43"/>
  <c r="CR43"/>
  <c r="CS43"/>
  <c r="CZ185"/>
  <c r="CX185"/>
  <c r="CY185"/>
  <c r="CK200"/>
  <c r="CL200"/>
  <c r="CJ200"/>
  <c r="CL72"/>
  <c r="CK72"/>
  <c r="CJ72"/>
  <c r="CZ165"/>
  <c r="CX165"/>
  <c r="CY165"/>
  <c r="CZ77"/>
  <c r="CX77"/>
  <c r="CY77"/>
  <c r="CR156"/>
  <c r="CS156"/>
  <c r="CQ156"/>
  <c r="CR124"/>
  <c r="CS124"/>
  <c r="CQ124"/>
  <c r="CR92"/>
  <c r="CS92"/>
  <c r="CQ92"/>
  <c r="CY32"/>
  <c r="CZ32" s="1"/>
  <c r="CX32"/>
  <c r="CK152"/>
  <c r="CL152"/>
  <c r="CJ152"/>
  <c r="CY152"/>
  <c r="CZ152"/>
  <c r="CX152"/>
  <c r="CZ199"/>
  <c r="CX199"/>
  <c r="CY199"/>
  <c r="CS151"/>
  <c r="CQ151"/>
  <c r="CR151"/>
  <c r="CS119"/>
  <c r="CQ119"/>
  <c r="CR119"/>
  <c r="CS87"/>
  <c r="CQ87"/>
  <c r="CR87"/>
  <c r="CR35"/>
  <c r="CS35" s="1"/>
  <c r="CQ35"/>
  <c r="CR177"/>
  <c r="CS177"/>
  <c r="CQ177"/>
  <c r="CS145"/>
  <c r="CQ145"/>
  <c r="CR145"/>
  <c r="CS113"/>
  <c r="CQ113"/>
  <c r="CR113"/>
  <c r="CS81"/>
  <c r="CQ81"/>
  <c r="CR81"/>
  <c r="CX53"/>
  <c r="CY53"/>
  <c r="CZ53"/>
  <c r="CR200"/>
  <c r="CS200"/>
  <c r="CQ200"/>
  <c r="CR184"/>
  <c r="CS184"/>
  <c r="CQ184"/>
  <c r="CY148"/>
  <c r="CZ148"/>
  <c r="CX148"/>
  <c r="CY116"/>
  <c r="CZ116"/>
  <c r="CX116"/>
  <c r="CY84"/>
  <c r="CZ84"/>
  <c r="CX84"/>
  <c r="CK36"/>
  <c r="CL36" s="1"/>
  <c r="CJ36"/>
  <c r="CL164"/>
  <c r="CK164"/>
  <c r="CJ164"/>
  <c r="CK88"/>
  <c r="CL88"/>
  <c r="CJ88"/>
  <c r="CY196"/>
  <c r="CZ196"/>
  <c r="CX196"/>
  <c r="CY172"/>
  <c r="CZ172"/>
  <c r="CX172"/>
  <c r="CY140"/>
  <c r="CZ140"/>
  <c r="CX140"/>
  <c r="CY108"/>
  <c r="CZ108"/>
  <c r="CX108"/>
  <c r="CY92"/>
  <c r="CZ92"/>
  <c r="CX92"/>
  <c r="CY80"/>
  <c r="CZ80"/>
  <c r="CX80"/>
  <c r="CR52"/>
  <c r="CS52"/>
  <c r="CQ52"/>
  <c r="CK120"/>
  <c r="CL120"/>
  <c r="CJ120"/>
  <c r="CY88"/>
  <c r="CZ88"/>
  <c r="CX88"/>
  <c r="CR132"/>
  <c r="CS132"/>
  <c r="CQ132"/>
  <c r="K182" i="24"/>
  <c r="K118"/>
  <c r="K54"/>
  <c r="K143"/>
  <c r="K184"/>
  <c r="K120"/>
  <c r="K56"/>
  <c r="K181"/>
  <c r="K117"/>
  <c r="K130"/>
  <c r="K91"/>
  <c r="K43"/>
  <c r="K196"/>
  <c r="K68"/>
  <c r="K113"/>
  <c r="K98"/>
  <c r="K123"/>
  <c r="K116"/>
  <c r="K193"/>
  <c r="K81"/>
  <c r="K190"/>
  <c r="K126"/>
  <c r="K62"/>
  <c r="K151"/>
  <c r="K87"/>
  <c r="K192"/>
  <c r="K128"/>
  <c r="K64"/>
  <c r="K157"/>
  <c r="K93"/>
  <c r="K45"/>
  <c r="K202"/>
  <c r="K122"/>
  <c r="K147"/>
  <c r="K99"/>
  <c r="K156"/>
  <c r="K44"/>
  <c r="K41"/>
  <c r="K154"/>
  <c r="K195"/>
  <c r="K51"/>
  <c r="K92"/>
  <c r="K73"/>
  <c r="CS175" i="17"/>
  <c r="CQ175"/>
  <c r="CR175"/>
  <c r="CS143"/>
  <c r="CQ143"/>
  <c r="CR143"/>
  <c r="CZ83"/>
  <c r="CX83"/>
  <c r="CY83"/>
  <c r="CR60"/>
  <c r="CS60"/>
  <c r="CQ60"/>
  <c r="CQ139"/>
  <c r="CR139"/>
  <c r="CS139"/>
  <c r="CL89"/>
  <c r="CK89"/>
  <c r="CJ89"/>
  <c r="CY51"/>
  <c r="CZ51"/>
  <c r="CX51"/>
  <c r="CK105"/>
  <c r="CL105"/>
  <c r="CJ105"/>
  <c r="CY111"/>
  <c r="CZ111"/>
  <c r="CX111"/>
  <c r="CR189"/>
  <c r="CS189"/>
  <c r="CQ189"/>
  <c r="CS105"/>
  <c r="CQ105"/>
  <c r="CR105"/>
  <c r="CR163"/>
  <c r="CS163"/>
  <c r="CQ163"/>
  <c r="CR131"/>
  <c r="CS131"/>
  <c r="CQ131"/>
  <c r="CR99"/>
  <c r="CS99"/>
  <c r="CQ99"/>
  <c r="CL101"/>
  <c r="CK101"/>
  <c r="CJ101"/>
  <c r="CS123"/>
  <c r="CQ123"/>
  <c r="CR123"/>
  <c r="CY37"/>
  <c r="CZ37" s="1"/>
  <c r="CX37"/>
  <c r="CK184"/>
  <c r="CL184"/>
  <c r="CJ184"/>
  <c r="CK136"/>
  <c r="CL136"/>
  <c r="CJ136"/>
  <c r="CQ193"/>
  <c r="CR193"/>
  <c r="CS193"/>
  <c r="CR157"/>
  <c r="CS157"/>
  <c r="CQ157"/>
  <c r="CR125"/>
  <c r="CS125"/>
  <c r="CQ125"/>
  <c r="CR93"/>
  <c r="CS93"/>
  <c r="CQ93"/>
  <c r="CX57"/>
  <c r="CY57"/>
  <c r="CZ57"/>
  <c r="K166" i="24"/>
  <c r="K102"/>
  <c r="K38"/>
  <c r="K191"/>
  <c r="K127"/>
  <c r="K79"/>
  <c r="K63"/>
  <c r="K168"/>
  <c r="K104"/>
  <c r="K40"/>
  <c r="K165"/>
  <c r="K101"/>
  <c r="K37"/>
  <c r="K66"/>
  <c r="K75"/>
  <c r="K164"/>
  <c r="K52"/>
  <c r="K97"/>
  <c r="K162"/>
  <c r="K82"/>
  <c r="K107"/>
  <c r="K84"/>
  <c r="K177"/>
  <c r="K201"/>
  <c r="K169"/>
  <c r="K174"/>
  <c r="K110"/>
  <c r="K46"/>
  <c r="K199"/>
  <c r="K135"/>
  <c r="K71"/>
  <c r="K176"/>
  <c r="K112"/>
  <c r="K48"/>
  <c r="K141"/>
  <c r="K77"/>
  <c r="K186"/>
  <c r="K90"/>
  <c r="K124"/>
  <c r="K153"/>
  <c r="K106"/>
  <c r="K163"/>
  <c r="K131"/>
  <c r="K204"/>
  <c r="K60"/>
  <c r="CL64" i="17"/>
  <c r="CK64"/>
  <c r="CJ64"/>
  <c r="CL68"/>
  <c r="CK68"/>
  <c r="CJ68"/>
  <c r="CR207"/>
  <c r="CS207"/>
  <c r="CQ207"/>
  <c r="CX147"/>
  <c r="CY147"/>
  <c r="CZ147"/>
  <c r="CQ95"/>
  <c r="CR95"/>
  <c r="CS95"/>
  <c r="CX47"/>
  <c r="CY47"/>
  <c r="CZ47"/>
  <c r="CR64"/>
  <c r="CS64"/>
  <c r="CQ64"/>
  <c r="CL104"/>
  <c r="CK104"/>
  <c r="CJ104"/>
  <c r="CQ61"/>
  <c r="CR61"/>
  <c r="CS61"/>
  <c r="CZ95"/>
  <c r="CX95"/>
  <c r="CY95"/>
  <c r="CR204"/>
  <c r="CS204"/>
  <c r="CQ204"/>
  <c r="CR192"/>
  <c r="CS192"/>
  <c r="CQ192"/>
  <c r="CY176"/>
  <c r="CZ176"/>
  <c r="CX176"/>
  <c r="CR168"/>
  <c r="CS168"/>
  <c r="CQ168"/>
  <c r="CR160"/>
  <c r="CS160"/>
  <c r="CQ160"/>
  <c r="CY144"/>
  <c r="CZ144"/>
  <c r="CX144"/>
  <c r="CR136"/>
  <c r="CS136"/>
  <c r="CQ136"/>
  <c r="CR128"/>
  <c r="CS128"/>
  <c r="CQ128"/>
  <c r="CY112"/>
  <c r="CZ112"/>
  <c r="CX112"/>
  <c r="CR104"/>
  <c r="CS104"/>
  <c r="CQ104"/>
  <c r="CR80"/>
  <c r="CS80"/>
  <c r="CQ80"/>
  <c r="CL108"/>
  <c r="CJ108"/>
  <c r="CK108"/>
  <c r="CY200"/>
  <c r="CZ200"/>
  <c r="CX200"/>
  <c r="CY72"/>
  <c r="CZ72"/>
  <c r="CX72"/>
  <c r="CZ55"/>
  <c r="CX55"/>
  <c r="CY55"/>
  <c r="CS205"/>
  <c r="CQ205"/>
  <c r="CR205"/>
  <c r="CS137"/>
  <c r="CQ137"/>
  <c r="CR137"/>
  <c r="CQ65"/>
  <c r="CR65"/>
  <c r="CS65"/>
  <c r="CL100"/>
  <c r="CK100"/>
  <c r="CJ100"/>
  <c r="CR172"/>
  <c r="CS172"/>
  <c r="CQ172"/>
  <c r="CR140"/>
  <c r="CS140"/>
  <c r="CQ140"/>
  <c r="CR108"/>
  <c r="CS108"/>
  <c r="CQ108"/>
  <c r="CR148"/>
  <c r="CS148"/>
  <c r="CQ148"/>
  <c r="CX183"/>
  <c r="CY183"/>
  <c r="CZ183"/>
  <c r="CQ135"/>
  <c r="CR135"/>
  <c r="CS135"/>
  <c r="CQ103"/>
  <c r="CR103"/>
  <c r="CS103"/>
  <c r="CX121"/>
  <c r="CY121"/>
  <c r="CZ121"/>
  <c r="CK153"/>
  <c r="CL153"/>
  <c r="CJ153"/>
  <c r="CQ161"/>
  <c r="CR161"/>
  <c r="CS161"/>
  <c r="CQ129"/>
  <c r="CR129"/>
  <c r="CS129"/>
  <c r="CQ97"/>
  <c r="CR97"/>
  <c r="CS97"/>
  <c r="CR69"/>
  <c r="CS69"/>
  <c r="CQ69"/>
  <c r="CS85"/>
  <c r="CQ85"/>
  <c r="CR85"/>
  <c r="CY204"/>
  <c r="CZ204"/>
  <c r="CX204"/>
  <c r="CY188"/>
  <c r="CZ188"/>
  <c r="CX188"/>
  <c r="CY164"/>
  <c r="CZ164"/>
  <c r="CX164"/>
  <c r="CY132"/>
  <c r="CZ132"/>
  <c r="CX132"/>
  <c r="CY100"/>
  <c r="CZ100"/>
  <c r="CX100"/>
  <c r="CR56"/>
  <c r="CS56"/>
  <c r="CQ56"/>
  <c r="CL92"/>
  <c r="CK92"/>
  <c r="CJ92"/>
  <c r="CL56"/>
  <c r="CK56"/>
  <c r="CJ56"/>
  <c r="CY180"/>
  <c r="CZ180"/>
  <c r="CX180"/>
  <c r="CY156"/>
  <c r="CZ156"/>
  <c r="CX156"/>
  <c r="CY124"/>
  <c r="CZ124"/>
  <c r="CX124"/>
  <c r="CY96"/>
  <c r="CZ96"/>
  <c r="CX96"/>
  <c r="CR88"/>
  <c r="CS88"/>
  <c r="CQ88"/>
  <c r="CY76"/>
  <c r="CZ76"/>
  <c r="CX76"/>
  <c r="CY28"/>
  <c r="CZ28" s="1"/>
  <c r="CX28"/>
  <c r="CR196"/>
  <c r="CS196"/>
  <c r="CQ196"/>
  <c r="K150" i="24"/>
  <c r="K86"/>
  <c r="K111"/>
  <c r="K47"/>
  <c r="K152"/>
  <c r="K88"/>
  <c r="K149"/>
  <c r="K85"/>
  <c r="K194"/>
  <c r="K50"/>
  <c r="K59"/>
  <c r="K148"/>
  <c r="K65"/>
  <c r="K146"/>
  <c r="K187"/>
  <c r="K180"/>
  <c r="K145"/>
  <c r="K105"/>
  <c r="K158"/>
  <c r="K94"/>
  <c r="K119"/>
  <c r="K160"/>
  <c r="K96"/>
  <c r="K189"/>
  <c r="K125"/>
  <c r="K58"/>
  <c r="K179"/>
  <c r="K67"/>
  <c r="K35"/>
  <c r="K108"/>
  <c r="K89"/>
  <c r="K74"/>
  <c r="K172"/>
  <c r="K57"/>
  <c r="BY30" i="17"/>
  <c r="CC30" s="1"/>
  <c r="CD30" s="1"/>
  <c r="U27" i="24" s="1"/>
  <c r="N191"/>
  <c r="N127"/>
  <c r="N63"/>
  <c r="N168"/>
  <c r="N104"/>
  <c r="N40"/>
  <c r="N75"/>
  <c r="N164"/>
  <c r="N52"/>
  <c r="N107"/>
  <c r="N84"/>
  <c r="N169"/>
  <c r="N199"/>
  <c r="N135"/>
  <c r="N71"/>
  <c r="N176"/>
  <c r="N112"/>
  <c r="N48"/>
  <c r="N141"/>
  <c r="N77"/>
  <c r="N186"/>
  <c r="N124"/>
  <c r="N153"/>
  <c r="N131"/>
  <c r="N204"/>
  <c r="N60"/>
  <c r="CL116" i="17"/>
  <c r="CK116"/>
  <c r="CJ116"/>
  <c r="CQ159"/>
  <c r="CR159"/>
  <c r="CS159"/>
  <c r="CX99"/>
  <c r="CY99"/>
  <c r="CZ99"/>
  <c r="CL165"/>
  <c r="CK165"/>
  <c r="CJ165"/>
  <c r="CR68"/>
  <c r="CS68"/>
  <c r="CQ68"/>
  <c r="CK40"/>
  <c r="CL40"/>
  <c r="CJ40"/>
  <c r="CZ159"/>
  <c r="CX159"/>
  <c r="CY159"/>
  <c r="CX179"/>
  <c r="CY179"/>
  <c r="CZ179"/>
  <c r="CZ59"/>
  <c r="CX59"/>
  <c r="CY59"/>
  <c r="CS117"/>
  <c r="CQ117"/>
  <c r="CR117"/>
  <c r="CR24"/>
  <c r="CS24" s="1"/>
  <c r="CQ24"/>
  <c r="CX141"/>
  <c r="CY141"/>
  <c r="CZ141"/>
  <c r="CX69"/>
  <c r="CY69"/>
  <c r="CZ69"/>
  <c r="CS147"/>
  <c r="CQ147"/>
  <c r="CR147"/>
  <c r="CS115"/>
  <c r="CQ115"/>
  <c r="CR115"/>
  <c r="CS83"/>
  <c r="CQ83"/>
  <c r="CR83"/>
  <c r="CQ27"/>
  <c r="CR27"/>
  <c r="CS27" s="1"/>
  <c r="CX143"/>
  <c r="CY143"/>
  <c r="CZ143"/>
  <c r="CZ191"/>
  <c r="CX191"/>
  <c r="CY191"/>
  <c r="CR40"/>
  <c r="CS40"/>
  <c r="CQ40"/>
  <c r="CK168"/>
  <c r="CL168"/>
  <c r="CJ168"/>
  <c r="CQ107"/>
  <c r="CR107"/>
  <c r="CS107"/>
  <c r="CQ173"/>
  <c r="CR173"/>
  <c r="CS173"/>
  <c r="CQ141"/>
  <c r="CR141"/>
  <c r="CS141"/>
  <c r="CQ109"/>
  <c r="CR109"/>
  <c r="CS109"/>
  <c r="CQ77"/>
  <c r="CR77"/>
  <c r="CS77"/>
  <c r="CR33"/>
  <c r="CS33" s="1"/>
  <c r="CQ33"/>
  <c r="CS149"/>
  <c r="CQ149"/>
  <c r="CR149"/>
  <c r="K198" i="24"/>
  <c r="K134"/>
  <c r="K70"/>
  <c r="K175"/>
  <c r="K159"/>
  <c r="K95"/>
  <c r="K200"/>
  <c r="K136"/>
  <c r="K72"/>
  <c r="K197"/>
  <c r="K133"/>
  <c r="K69"/>
  <c r="K53"/>
  <c r="K178"/>
  <c r="K203"/>
  <c r="K139"/>
  <c r="K100"/>
  <c r="K161"/>
  <c r="K49"/>
  <c r="K137"/>
  <c r="K114"/>
  <c r="K171"/>
  <c r="K155"/>
  <c r="K132"/>
  <c r="K36"/>
  <c r="K129"/>
  <c r="K142"/>
  <c r="K78"/>
  <c r="K183"/>
  <c r="K167"/>
  <c r="K103"/>
  <c r="K55"/>
  <c r="K39"/>
  <c r="K144"/>
  <c r="K80"/>
  <c r="K173"/>
  <c r="K109"/>
  <c r="K61"/>
  <c r="K138"/>
  <c r="K188"/>
  <c r="K76"/>
  <c r="K170"/>
  <c r="K42"/>
  <c r="K115"/>
  <c r="K83"/>
  <c r="K140"/>
  <c r="K185"/>
  <c r="K121"/>
  <c r="BY14" i="17"/>
  <c r="CC14" s="1"/>
  <c r="CD14" s="1"/>
  <c r="U11" i="24" s="1"/>
  <c r="BU98" i="17"/>
  <c r="BK24"/>
  <c r="BL24" s="1"/>
  <c r="S21" i="24" s="1"/>
  <c r="BK23" i="17"/>
  <c r="BL23" s="1"/>
  <c r="S20" i="24" s="1"/>
  <c r="BK19" i="17"/>
  <c r="BM19" s="1"/>
  <c r="T16" i="24" s="1"/>
  <c r="CC12" i="17"/>
  <c r="CD12" s="1"/>
  <c r="U9" i="24" s="1"/>
  <c r="BY18" i="17"/>
  <c r="CC18" s="1"/>
  <c r="CD18" s="1"/>
  <c r="U15" i="24" s="1"/>
  <c r="CC20" i="17"/>
  <c r="CE20" s="1"/>
  <c r="V17" i="24" s="1"/>
  <c r="BY24" i="17"/>
  <c r="CC24" s="1"/>
  <c r="CD24" s="1"/>
  <c r="U21" i="24" s="1"/>
  <c r="CC36" i="17"/>
  <c r="CD36" s="1"/>
  <c r="U33" i="24" s="1"/>
  <c r="BY34" i="17"/>
  <c r="CC34" s="1"/>
  <c r="CD34" s="1"/>
  <c r="U31" i="24" s="1"/>
  <c r="BU119" i="17"/>
  <c r="CC28"/>
  <c r="CD28" s="1"/>
  <c r="U25" i="24" s="1"/>
  <c r="CC11" i="17"/>
  <c r="P122" i="26" s="1"/>
  <c r="CC21" i="17"/>
  <c r="CD21" s="1"/>
  <c r="U18" i="24" s="1"/>
  <c r="CC13" i="17"/>
  <c r="CD13" s="1"/>
  <c r="U10" i="24" s="1"/>
  <c r="CC19" i="17"/>
  <c r="CD19" s="1"/>
  <c r="U16" i="24" s="1"/>
  <c r="CC27" i="17"/>
  <c r="CD27" s="1"/>
  <c r="U24" i="24" s="1"/>
  <c r="CC23" i="17"/>
  <c r="CD23" s="1"/>
  <c r="U20" i="24" s="1"/>
  <c r="CC29" i="17"/>
  <c r="CD29" s="1"/>
  <c r="U26" i="24" s="1"/>
  <c r="CC25" i="17"/>
  <c r="CD25" s="1"/>
  <c r="U22" i="24" s="1"/>
  <c r="CC35" i="17"/>
  <c r="CD35" s="1"/>
  <c r="U32" i="24" s="1"/>
  <c r="CC32" i="17"/>
  <c r="CD32" s="1"/>
  <c r="U29" i="24" s="1"/>
  <c r="AU19" i="17"/>
  <c r="R16" i="24" s="1"/>
  <c r="BG8" i="17"/>
  <c r="BU140"/>
  <c r="BU88"/>
  <c r="BU188"/>
  <c r="BU202"/>
  <c r="BU82"/>
  <c r="BU183"/>
  <c r="BU138"/>
  <c r="BU9"/>
  <c r="BU15"/>
  <c r="BY15" s="1"/>
  <c r="BU84"/>
  <c r="BU40"/>
  <c r="BU127"/>
  <c r="BU50"/>
  <c r="BU114"/>
  <c r="BU159"/>
  <c r="BU176"/>
  <c r="BU95"/>
  <c r="BU186"/>
  <c r="BU200"/>
  <c r="BU146"/>
  <c r="BC199"/>
  <c r="BU33"/>
  <c r="BY33" s="1"/>
  <c r="BU196"/>
  <c r="BU199"/>
  <c r="BU191"/>
  <c r="BU163"/>
  <c r="BU204"/>
  <c r="BC207"/>
  <c r="BU91"/>
  <c r="BU31"/>
  <c r="BY31" s="1"/>
  <c r="BU194"/>
  <c r="BU52"/>
  <c r="BU205"/>
  <c r="BU192"/>
  <c r="BU106"/>
  <c r="BU112"/>
  <c r="BU85"/>
  <c r="BU17"/>
  <c r="BY17" s="1"/>
  <c r="CE26"/>
  <c r="V23" i="24" s="1"/>
  <c r="S179" i="17"/>
  <c r="S115"/>
  <c r="S51"/>
  <c r="S147"/>
  <c r="S83"/>
  <c r="AU35"/>
  <c r="R32" i="24" s="1"/>
  <c r="BK12" i="17"/>
  <c r="BL12" s="1"/>
  <c r="S9" i="24" s="1"/>
  <c r="BC169" i="17"/>
  <c r="AK200"/>
  <c r="BG34"/>
  <c r="BK34" s="1"/>
  <c r="S27"/>
  <c r="W27" s="1"/>
  <c r="S185"/>
  <c r="AO26"/>
  <c r="BG20"/>
  <c r="BK20" s="1"/>
  <c r="BL20" s="1"/>
  <c r="S17" i="24" s="1"/>
  <c r="S180" i="17"/>
  <c r="S22"/>
  <c r="W22" s="1"/>
  <c r="S173"/>
  <c r="S109"/>
  <c r="S45"/>
  <c r="S188"/>
  <c r="S26"/>
  <c r="W26" s="1"/>
  <c r="DI26" s="1"/>
  <c r="DM26" s="1"/>
  <c r="AK185"/>
  <c r="BG36"/>
  <c r="BK36" s="1"/>
  <c r="BL36" s="1"/>
  <c r="S33" i="24" s="1"/>
  <c r="BK26" i="17"/>
  <c r="BL26" s="1"/>
  <c r="S23" i="24" s="1"/>
  <c r="BL15" i="17"/>
  <c r="S12" i="24" s="1"/>
  <c r="BM15" i="17"/>
  <c r="T12" i="24" s="1"/>
  <c r="BK33" i="17"/>
  <c r="BL33" s="1"/>
  <c r="S30" i="24" s="1"/>
  <c r="BK29" i="17"/>
  <c r="BL29" s="1"/>
  <c r="S26" i="24" s="1"/>
  <c r="BK16" i="17"/>
  <c r="BL16" s="1"/>
  <c r="S13" i="24" s="1"/>
  <c r="BK18" i="17"/>
  <c r="BL18" s="1"/>
  <c r="S15" i="24" s="1"/>
  <c r="BL27" i="17"/>
  <c r="S24" i="24" s="1"/>
  <c r="BM27" i="17"/>
  <c r="T24" i="24" s="1"/>
  <c r="S163" i="17"/>
  <c r="S99"/>
  <c r="S35"/>
  <c r="W35" s="1"/>
  <c r="DI35" s="1"/>
  <c r="DM35" s="1"/>
  <c r="S189"/>
  <c r="S157"/>
  <c r="S125"/>
  <c r="S93"/>
  <c r="S61"/>
  <c r="S29"/>
  <c r="W29" s="1"/>
  <c r="DI29" s="1"/>
  <c r="DM29" s="1"/>
  <c r="BK8"/>
  <c r="BC152"/>
  <c r="BC120"/>
  <c r="BC177"/>
  <c r="BC182"/>
  <c r="BC165"/>
  <c r="BC31"/>
  <c r="BG31" s="1"/>
  <c r="BC136"/>
  <c r="BC112"/>
  <c r="BC17"/>
  <c r="BG17" s="1"/>
  <c r="DI17" s="1"/>
  <c r="DM17" s="1"/>
  <c r="BC190"/>
  <c r="BC183"/>
  <c r="BC167"/>
  <c r="BC189"/>
  <c r="BC159"/>
  <c r="BC104"/>
  <c r="BC162"/>
  <c r="BC9"/>
  <c r="BC146"/>
  <c r="S12"/>
  <c r="W12" s="1"/>
  <c r="DI12" s="1"/>
  <c r="DM12" s="1"/>
  <c r="AK23"/>
  <c r="AO23" s="1"/>
  <c r="BC122"/>
  <c r="BC193"/>
  <c r="BC161"/>
  <c r="BC158"/>
  <c r="BC166"/>
  <c r="BC181"/>
  <c r="BC148"/>
  <c r="BC134"/>
  <c r="BC108"/>
  <c r="BC25"/>
  <c r="BG25" s="1"/>
  <c r="DI25" s="1"/>
  <c r="DM25" s="1"/>
  <c r="BC174"/>
  <c r="BC173"/>
  <c r="BC132"/>
  <c r="S195"/>
  <c r="S131"/>
  <c r="S67"/>
  <c r="BC178"/>
  <c r="BC144"/>
  <c r="BM37"/>
  <c r="T34" i="24" s="1"/>
  <c r="AT33" i="17"/>
  <c r="Q30" i="24" s="1"/>
  <c r="AT29" i="17"/>
  <c r="Q26" i="24" s="1"/>
  <c r="AK202" i="17"/>
  <c r="AK174"/>
  <c r="AO24"/>
  <c r="AK188"/>
  <c r="AK148"/>
  <c r="AK118"/>
  <c r="AK172"/>
  <c r="AK160"/>
  <c r="AK162"/>
  <c r="AK138"/>
  <c r="AK115"/>
  <c r="AK113"/>
  <c r="AK181"/>
  <c r="AK21"/>
  <c r="AO21" s="1"/>
  <c r="AK98"/>
  <c r="AK90"/>
  <c r="AK74"/>
  <c r="AK58"/>
  <c r="AK42"/>
  <c r="AK11"/>
  <c r="S121"/>
  <c r="AK136"/>
  <c r="AK166"/>
  <c r="AK206"/>
  <c r="AK204"/>
  <c r="AK114"/>
  <c r="AK193"/>
  <c r="AK184"/>
  <c r="AK140"/>
  <c r="AK152"/>
  <c r="AK120"/>
  <c r="AO22"/>
  <c r="AK128"/>
  <c r="AK132"/>
  <c r="AK146"/>
  <c r="AK116"/>
  <c r="AK198"/>
  <c r="AK110"/>
  <c r="AK176"/>
  <c r="AK37"/>
  <c r="AO37" s="1"/>
  <c r="AS37" s="1"/>
  <c r="AK102"/>
  <c r="AK94"/>
  <c r="AK86"/>
  <c r="AK62"/>
  <c r="AK46"/>
  <c r="AK27"/>
  <c r="AO27" s="1"/>
  <c r="AS27" s="1"/>
  <c r="AK104"/>
  <c r="AK196"/>
  <c r="AU14"/>
  <c r="AU36"/>
  <c r="R33" i="24" s="1"/>
  <c r="S31" i="17"/>
  <c r="W31" s="1"/>
  <c r="DI31" s="1"/>
  <c r="DM31" s="1"/>
  <c r="S187"/>
  <c r="S155"/>
  <c r="S123"/>
  <c r="S91"/>
  <c r="S59"/>
  <c r="S196"/>
  <c r="S204"/>
  <c r="S39"/>
  <c r="S201"/>
  <c r="S137"/>
  <c r="S41"/>
  <c r="AA21"/>
  <c r="AB21" s="1"/>
  <c r="O18" i="24" s="1"/>
  <c r="AA15" i="17"/>
  <c r="AB15" s="1"/>
  <c r="O12" i="24" s="1"/>
  <c r="AA11" i="17"/>
  <c r="P116" i="26" s="1"/>
  <c r="AA13" i="17"/>
  <c r="AB13" s="1"/>
  <c r="O10" i="24" s="1"/>
  <c r="AA23" i="17"/>
  <c r="AB23" s="1"/>
  <c r="O20" i="24" s="1"/>
  <c r="AA17" i="17"/>
  <c r="AB17" s="1"/>
  <c r="O14" i="24" s="1"/>
  <c r="AA19" i="17"/>
  <c r="AB19" s="1"/>
  <c r="O16" i="24" s="1"/>
  <c r="S14" i="17"/>
  <c r="W14" s="1"/>
  <c r="DI14" s="1"/>
  <c r="DM14" s="1"/>
  <c r="S40"/>
  <c r="S71"/>
  <c r="S153"/>
  <c r="S24"/>
  <c r="W24" s="1"/>
  <c r="W18"/>
  <c r="DI18" s="1"/>
  <c r="DM18" s="1"/>
  <c r="W10"/>
  <c r="S181"/>
  <c r="S149"/>
  <c r="S117"/>
  <c r="S85"/>
  <c r="S53"/>
  <c r="W30"/>
  <c r="W32"/>
  <c r="DI32" s="1"/>
  <c r="DM32" s="1"/>
  <c r="S184"/>
  <c r="S56"/>
  <c r="S193"/>
  <c r="S161"/>
  <c r="S129"/>
  <c r="S97"/>
  <c r="S65"/>
  <c r="S33"/>
  <c r="W33" s="1"/>
  <c r="DI33" s="1"/>
  <c r="DM33" s="1"/>
  <c r="W28"/>
  <c r="S200"/>
  <c r="S72"/>
  <c r="S73"/>
  <c r="S16"/>
  <c r="W16" s="1"/>
  <c r="DI16" s="1"/>
  <c r="DM16" s="1"/>
  <c r="S197"/>
  <c r="S165"/>
  <c r="S133"/>
  <c r="S101"/>
  <c r="S69"/>
  <c r="S37"/>
  <c r="W37" s="1"/>
  <c r="S9"/>
  <c r="S63"/>
  <c r="S177"/>
  <c r="S145"/>
  <c r="S113"/>
  <c r="S81"/>
  <c r="S49"/>
  <c r="S20"/>
  <c r="W20" s="1"/>
  <c r="DI20" s="1"/>
  <c r="DM20" s="1"/>
  <c r="W36"/>
  <c r="DI36" s="1"/>
  <c r="DM36" s="1"/>
  <c r="DK217"/>
  <c r="A130" i="26" l="1"/>
  <c r="A131" s="1"/>
  <c r="A132" s="1"/>
  <c r="A133" s="1"/>
  <c r="A134" s="1"/>
  <c r="A135" s="1"/>
  <c r="S49" i="27"/>
  <c r="K150" i="26"/>
  <c r="K151"/>
  <c r="M119"/>
  <c r="L120"/>
  <c r="L150"/>
  <c r="M150" s="1"/>
  <c r="P151"/>
  <c r="K120"/>
  <c r="AF45" i="27"/>
  <c r="AF46"/>
  <c r="L153" i="26"/>
  <c r="L49" i="27"/>
  <c r="AF16"/>
  <c r="P51" i="26"/>
  <c r="G154"/>
  <c r="P156"/>
  <c r="AF51" i="27"/>
  <c r="P14"/>
  <c r="P15" i="26"/>
  <c r="DJ15" i="17"/>
  <c r="DM15"/>
  <c r="AT8"/>
  <c r="P16" i="27"/>
  <c r="P17" i="26"/>
  <c r="DP19" i="17"/>
  <c r="DM19"/>
  <c r="A50" i="27"/>
  <c r="A51" s="1"/>
  <c r="A52" s="1"/>
  <c r="A53" s="1"/>
  <c r="A54" s="1"/>
  <c r="A55" s="1"/>
  <c r="A56" s="1"/>
  <c r="A57" s="1"/>
  <c r="A58" s="1"/>
  <c r="A59" s="1"/>
  <c r="A60" s="1"/>
  <c r="A61" s="1"/>
  <c r="A62" s="1"/>
  <c r="A63" s="1"/>
  <c r="AB46"/>
  <c r="AA46"/>
  <c r="AC46" s="1"/>
  <c r="O83"/>
  <c r="O80"/>
  <c r="C80"/>
  <c r="G78"/>
  <c r="O77"/>
  <c r="C77"/>
  <c r="P83"/>
  <c r="P80"/>
  <c r="E80"/>
  <c r="I78"/>
  <c r="P77"/>
  <c r="E77"/>
  <c r="C83"/>
  <c r="O81"/>
  <c r="G80"/>
  <c r="O78"/>
  <c r="C78"/>
  <c r="K78" s="1"/>
  <c r="G77"/>
  <c r="G81" s="1"/>
  <c r="G83"/>
  <c r="K83" s="1"/>
  <c r="I80"/>
  <c r="P78"/>
  <c r="E78"/>
  <c r="L78" s="1"/>
  <c r="I77"/>
  <c r="L77" s="1"/>
  <c r="K77"/>
  <c r="M78"/>
  <c r="AC17"/>
  <c r="M46"/>
  <c r="Y49"/>
  <c r="AA45"/>
  <c r="AB48"/>
  <c r="AC48" s="1"/>
  <c r="K49"/>
  <c r="M45"/>
  <c r="M83" i="26"/>
  <c r="M85"/>
  <c r="K86"/>
  <c r="M116"/>
  <c r="M120" s="1"/>
  <c r="C190"/>
  <c r="P187"/>
  <c r="E187"/>
  <c r="O185"/>
  <c r="C185"/>
  <c r="I184"/>
  <c r="G190"/>
  <c r="G187"/>
  <c r="P185"/>
  <c r="E185"/>
  <c r="O184"/>
  <c r="C184"/>
  <c r="O190"/>
  <c r="O188"/>
  <c r="I187"/>
  <c r="G185"/>
  <c r="P184"/>
  <c r="E184"/>
  <c r="E188" s="1"/>
  <c r="P190"/>
  <c r="O187"/>
  <c r="C187"/>
  <c r="K187" s="1"/>
  <c r="I185"/>
  <c r="G184"/>
  <c r="G188" s="1"/>
  <c r="L184"/>
  <c r="K153"/>
  <c r="M153" s="1"/>
  <c r="E154"/>
  <c r="A157"/>
  <c r="A158" s="1"/>
  <c r="A159" s="1"/>
  <c r="A160" s="1"/>
  <c r="A161" s="1"/>
  <c r="A162" s="1"/>
  <c r="A163" s="1"/>
  <c r="A164" s="1"/>
  <c r="A165" s="1"/>
  <c r="A166" s="1"/>
  <c r="A167" s="1"/>
  <c r="L154"/>
  <c r="M151"/>
  <c r="K156"/>
  <c r="AU31" i="17"/>
  <c r="R28" i="24" s="1"/>
  <c r="AT31" i="17"/>
  <c r="Q28" i="24" s="1"/>
  <c r="AT20" i="17"/>
  <c r="Q17" i="24" s="1"/>
  <c r="AU20" i="17"/>
  <c r="R17" i="24" s="1"/>
  <c r="AT30" i="17"/>
  <c r="Q27" i="24" s="1"/>
  <c r="AU30" i="17"/>
  <c r="R27" i="24" s="1"/>
  <c r="O194" i="26"/>
  <c r="G194"/>
  <c r="O196"/>
  <c r="I194"/>
  <c r="B194"/>
  <c r="J196"/>
  <c r="K194"/>
  <c r="C194"/>
  <c r="E196"/>
  <c r="M194"/>
  <c r="E194"/>
  <c r="AS22" i="17"/>
  <c r="AT22" s="1"/>
  <c r="Q19" i="24" s="1"/>
  <c r="DI21" i="17"/>
  <c r="DM21" s="1"/>
  <c r="AS21"/>
  <c r="AS13"/>
  <c r="AS23"/>
  <c r="AT23" s="1"/>
  <c r="Q20" i="24" s="1"/>
  <c r="E68" i="27"/>
  <c r="C69"/>
  <c r="B94" s="1"/>
  <c r="E93"/>
  <c r="K87"/>
  <c r="AD72"/>
  <c r="K94"/>
  <c r="I87"/>
  <c r="E72"/>
  <c r="N71"/>
  <c r="E70"/>
  <c r="E89"/>
  <c r="E90"/>
  <c r="H69"/>
  <c r="C87"/>
  <c r="O87"/>
  <c r="E87"/>
  <c r="G87"/>
  <c r="F94"/>
  <c r="N69"/>
  <c r="E71"/>
  <c r="B87"/>
  <c r="O89"/>
  <c r="J89"/>
  <c r="M90"/>
  <c r="A65"/>
  <c r="A66" s="1"/>
  <c r="A67" s="1"/>
  <c r="A68" s="1"/>
  <c r="A69" s="1"/>
  <c r="A70" s="1"/>
  <c r="A71" s="1"/>
  <c r="A72" s="1"/>
  <c r="A73" s="1"/>
  <c r="A74" s="1"/>
  <c r="A75" s="1"/>
  <c r="A76" s="1"/>
  <c r="A77" s="1"/>
  <c r="A78" s="1"/>
  <c r="A79" s="1"/>
  <c r="A80" s="1"/>
  <c r="A81" s="1"/>
  <c r="A82" s="1"/>
  <c r="A83" s="1"/>
  <c r="E67"/>
  <c r="N70"/>
  <c r="M87"/>
  <c r="AS26" i="17"/>
  <c r="AT26" s="1"/>
  <c r="Q23" i="24" s="1"/>
  <c r="AU8" i="17"/>
  <c r="AS24"/>
  <c r="AT24" s="1"/>
  <c r="Q21" i="24" s="1"/>
  <c r="AT15" i="17"/>
  <c r="Q12" i="24" s="1"/>
  <c r="AT14" i="17"/>
  <c r="Q11" i="24" s="1"/>
  <c r="R11"/>
  <c r="AT13" i="17"/>
  <c r="Q10" i="24" s="1"/>
  <c r="AT12" i="17"/>
  <c r="Q9" i="24" s="1"/>
  <c r="DI30" i="17"/>
  <c r="DM30" s="1"/>
  <c r="BL11"/>
  <c r="S8" i="24" s="1"/>
  <c r="BM11" i="17"/>
  <c r="BM13"/>
  <c r="T10" i="24" s="1"/>
  <c r="CE30" i="17"/>
  <c r="V27" i="24" s="1"/>
  <c r="BG10" i="17"/>
  <c r="AT19"/>
  <c r="Q16" i="24" s="1"/>
  <c r="DI34" i="17"/>
  <c r="DP34" s="1"/>
  <c r="DK19"/>
  <c r="M16" i="24" s="1"/>
  <c r="DJ13" i="17"/>
  <c r="DP13"/>
  <c r="BL19"/>
  <c r="S16" i="24" s="1"/>
  <c r="AU18" i="17"/>
  <c r="R15" i="24" s="1"/>
  <c r="AU34" i="17"/>
  <c r="R31" i="24" s="1"/>
  <c r="AT28" i="17"/>
  <c r="Q25" i="24" s="1"/>
  <c r="AU28" i="17"/>
  <c r="R25" i="24" s="1"/>
  <c r="DI37" i="17"/>
  <c r="DM37" s="1"/>
  <c r="AU12"/>
  <c r="O153" i="26" s="1"/>
  <c r="AU15" i="17"/>
  <c r="BM32"/>
  <c r="T29" i="24" s="1"/>
  <c r="BL21" i="17"/>
  <c r="S18" i="24" s="1"/>
  <c r="BL35" i="17"/>
  <c r="S32" i="24" s="1"/>
  <c r="DI28" i="17"/>
  <c r="AO10"/>
  <c r="BY10"/>
  <c r="CC10" s="1"/>
  <c r="DI24"/>
  <c r="DJ21"/>
  <c r="DP21"/>
  <c r="DJ17"/>
  <c r="DP17"/>
  <c r="DJ25"/>
  <c r="DP25"/>
  <c r="DJ20"/>
  <c r="DP20"/>
  <c r="DJ16"/>
  <c r="DP16"/>
  <c r="BG9"/>
  <c r="CD11"/>
  <c r="U8" i="24" s="1"/>
  <c r="DI27" i="17"/>
  <c r="DM27" s="1"/>
  <c r="DJ36"/>
  <c r="DP36"/>
  <c r="AB11"/>
  <c r="O8" i="24" s="1"/>
  <c r="AO11" i="17"/>
  <c r="AS11" s="1"/>
  <c r="DJ29"/>
  <c r="DP29"/>
  <c r="DI22"/>
  <c r="DM22" s="1"/>
  <c r="DJ30"/>
  <c r="DP30"/>
  <c r="DJ14"/>
  <c r="DP14"/>
  <c r="DJ31"/>
  <c r="DP31"/>
  <c r="DJ12"/>
  <c r="DP12"/>
  <c r="O154" i="26" s="1"/>
  <c r="DJ26" i="17"/>
  <c r="DP26"/>
  <c r="DI23"/>
  <c r="DM23" s="1"/>
  <c r="DJ33"/>
  <c r="DP33"/>
  <c r="DJ32"/>
  <c r="DP32"/>
  <c r="DJ18"/>
  <c r="DP18"/>
  <c r="AT9"/>
  <c r="Q6" i="24" s="1"/>
  <c r="DJ35" i="17"/>
  <c r="DP35"/>
  <c r="BY9"/>
  <c r="W9"/>
  <c r="N16" i="24"/>
  <c r="A168" i="26"/>
  <c r="A169" s="1"/>
  <c r="E43"/>
  <c r="K202"/>
  <c r="N176"/>
  <c r="H175"/>
  <c r="E174"/>
  <c r="E173"/>
  <c r="E177"/>
  <c r="N175"/>
  <c r="N177"/>
  <c r="AH175" s="1"/>
  <c r="N212"/>
  <c r="E176"/>
  <c r="A171"/>
  <c r="A172" s="1"/>
  <c r="A173" s="1"/>
  <c r="A174" s="1"/>
  <c r="A175" s="1"/>
  <c r="A176" s="1"/>
  <c r="A177" s="1"/>
  <c r="A178" s="1"/>
  <c r="A179" s="1"/>
  <c r="A180" s="1"/>
  <c r="A181" s="1"/>
  <c r="A182" s="1"/>
  <c r="C175"/>
  <c r="B202" s="1"/>
  <c r="F202"/>
  <c r="E178"/>
  <c r="AH78"/>
  <c r="AI111"/>
  <c r="AI109"/>
  <c r="AG109"/>
  <c r="AG111"/>
  <c r="AH142"/>
  <c r="AI142"/>
  <c r="AG142"/>
  <c r="AH111"/>
  <c r="AH109"/>
  <c r="AH76"/>
  <c r="BL22" i="17"/>
  <c r="S19" i="24" s="1"/>
  <c r="BM22" i="17"/>
  <c r="T19" i="24" s="1"/>
  <c r="BL30" i="17"/>
  <c r="S27" i="24" s="1"/>
  <c r="BM30" i="17"/>
  <c r="T27" i="24" s="1"/>
  <c r="CE34" i="17"/>
  <c r="V31" i="24" s="1"/>
  <c r="CE24" i="17"/>
  <c r="V21" i="24" s="1"/>
  <c r="AU32" i="17"/>
  <c r="R29" i="24" s="1"/>
  <c r="CE36" i="17"/>
  <c r="V33" i="24" s="1"/>
  <c r="BM23" i="17"/>
  <c r="T20" i="24" s="1"/>
  <c r="BK28" i="17"/>
  <c r="BL28" s="1"/>
  <c r="S25" i="24" s="1"/>
  <c r="BM24" i="17"/>
  <c r="T21" i="24" s="1"/>
  <c r="BM36" i="17"/>
  <c r="T33" i="24" s="1"/>
  <c r="AA29" i="17"/>
  <c r="AB29" s="1"/>
  <c r="O26" i="24" s="1"/>
  <c r="CD22" i="17"/>
  <c r="U19" i="24" s="1"/>
  <c r="CE22" i="17"/>
  <c r="V19" i="24" s="1"/>
  <c r="K10"/>
  <c r="CE12" i="17"/>
  <c r="O156" i="26" s="1"/>
  <c r="AT35" i="17"/>
  <c r="Q32" i="24" s="1"/>
  <c r="CE14" i="17"/>
  <c r="V11" i="24" s="1"/>
  <c r="CE32" i="17"/>
  <c r="V29" i="24" s="1"/>
  <c r="CE18" i="17"/>
  <c r="V15" i="24" s="1"/>
  <c r="CE28" i="17"/>
  <c r="V25" i="24" s="1"/>
  <c r="AU26" i="17"/>
  <c r="R23" i="24" s="1"/>
  <c r="CE16" i="17"/>
  <c r="V13" i="24" s="1"/>
  <c r="CE37" i="17"/>
  <c r="V34" i="24" s="1"/>
  <c r="K18"/>
  <c r="K22"/>
  <c r="K14"/>
  <c r="K12"/>
  <c r="AA32" i="17"/>
  <c r="AB32" s="1"/>
  <c r="O29" i="24" s="1"/>
  <c r="AA37" i="17"/>
  <c r="AB37" s="1"/>
  <c r="O34" i="24" s="1"/>
  <c r="AA10" i="17"/>
  <c r="AA14"/>
  <c r="AB14" s="1"/>
  <c r="O11" i="24" s="1"/>
  <c r="L57"/>
  <c r="DL60" i="17"/>
  <c r="DK60"/>
  <c r="M57" i="24" s="1"/>
  <c r="L74"/>
  <c r="DK77" i="17"/>
  <c r="M74" i="24" s="1"/>
  <c r="DL77" i="17"/>
  <c r="L108" i="24"/>
  <c r="DK111" i="17"/>
  <c r="M108" i="24" s="1"/>
  <c r="DL111" i="17"/>
  <c r="L67" i="24"/>
  <c r="DL70" i="17"/>
  <c r="DK70"/>
  <c r="M67" i="24" s="1"/>
  <c r="L58"/>
  <c r="DK61" i="17"/>
  <c r="M58" i="24" s="1"/>
  <c r="DL61" i="17"/>
  <c r="L189" i="24"/>
  <c r="DK192" i="17"/>
  <c r="M189" i="24" s="1"/>
  <c r="DL192" i="17"/>
  <c r="L160" i="24"/>
  <c r="DK163" i="17"/>
  <c r="M160" i="24" s="1"/>
  <c r="DL163" i="17"/>
  <c r="L94" i="24"/>
  <c r="DK97" i="17"/>
  <c r="M94" i="24" s="1"/>
  <c r="DL97" i="17"/>
  <c r="L105" i="24"/>
  <c r="DL108" i="17"/>
  <c r="DK108"/>
  <c r="M105" i="24" s="1"/>
  <c r="L180"/>
  <c r="DK183" i="17"/>
  <c r="M180" i="24" s="1"/>
  <c r="DL183" i="17"/>
  <c r="L146" i="24"/>
  <c r="DK149" i="17"/>
  <c r="M146" i="24" s="1"/>
  <c r="DL149" i="17"/>
  <c r="L148" i="24"/>
  <c r="DK151" i="17"/>
  <c r="M148" i="24" s="1"/>
  <c r="DL151" i="17"/>
  <c r="L50" i="24"/>
  <c r="DK53" i="17"/>
  <c r="M50" i="24" s="1"/>
  <c r="DL53" i="17"/>
  <c r="L85" i="24"/>
  <c r="DL88" i="17"/>
  <c r="DK88"/>
  <c r="M85" i="24" s="1"/>
  <c r="L88"/>
  <c r="DL91" i="17"/>
  <c r="DK91"/>
  <c r="M88" i="24" s="1"/>
  <c r="L47"/>
  <c r="DL50" i="17"/>
  <c r="DK50"/>
  <c r="M47" i="24" s="1"/>
  <c r="L86"/>
  <c r="DK89" i="17"/>
  <c r="M86" i="24" s="1"/>
  <c r="DL89" i="17"/>
  <c r="L60" i="24"/>
  <c r="DL63" i="17"/>
  <c r="DK63"/>
  <c r="M60" i="24" s="1"/>
  <c r="L131"/>
  <c r="DL134" i="17"/>
  <c r="DK134"/>
  <c r="M131" i="24" s="1"/>
  <c r="L106"/>
  <c r="DK109" i="17"/>
  <c r="M106" i="24" s="1"/>
  <c r="DL109" i="17"/>
  <c r="L124" i="24"/>
  <c r="DK127" i="17"/>
  <c r="M124" i="24" s="1"/>
  <c r="DL127" i="17"/>
  <c r="L186" i="24"/>
  <c r="DK189" i="17"/>
  <c r="M186" i="24" s="1"/>
  <c r="DL189" i="17"/>
  <c r="L141" i="24"/>
  <c r="DK144" i="17"/>
  <c r="M141" i="24" s="1"/>
  <c r="DL144" i="17"/>
  <c r="L112" i="24"/>
  <c r="DK115" i="17"/>
  <c r="M112" i="24" s="1"/>
  <c r="DL115" i="17"/>
  <c r="L71" i="24"/>
  <c r="DL74" i="17"/>
  <c r="DK74"/>
  <c r="M71" i="24" s="1"/>
  <c r="L199"/>
  <c r="DL202" i="17"/>
  <c r="DK202"/>
  <c r="M199" i="24" s="1"/>
  <c r="L110"/>
  <c r="DK113" i="17"/>
  <c r="M110" i="24" s="1"/>
  <c r="DL113" i="17"/>
  <c r="L169" i="24"/>
  <c r="DK172" i="17"/>
  <c r="M169" i="24" s="1"/>
  <c r="DL172" i="17"/>
  <c r="L177" i="24"/>
  <c r="DK180" i="17"/>
  <c r="M177" i="24" s="1"/>
  <c r="DL180" i="17"/>
  <c r="L107" i="24"/>
  <c r="DL110" i="17"/>
  <c r="DK110"/>
  <c r="M107" i="24" s="1"/>
  <c r="L162"/>
  <c r="DK165" i="17"/>
  <c r="M162" i="24" s="1"/>
  <c r="DL165" i="17"/>
  <c r="L52" i="24"/>
  <c r="DL55" i="17"/>
  <c r="DK55"/>
  <c r="M52" i="24" s="1"/>
  <c r="L75"/>
  <c r="DL78" i="17"/>
  <c r="DK78"/>
  <c r="M75" i="24" s="1"/>
  <c r="L37"/>
  <c r="DL40" i="17"/>
  <c r="DK40"/>
  <c r="M37" i="24" s="1"/>
  <c r="L165"/>
  <c r="DK168" i="17"/>
  <c r="M165" i="24" s="1"/>
  <c r="DL168" i="17"/>
  <c r="L104" i="24"/>
  <c r="DL107" i="17"/>
  <c r="DK107"/>
  <c r="M104" i="24" s="1"/>
  <c r="L63"/>
  <c r="DL66" i="17"/>
  <c r="DK66"/>
  <c r="M63" i="24" s="1"/>
  <c r="L127"/>
  <c r="DL130" i="17"/>
  <c r="DK130"/>
  <c r="M127" i="24" s="1"/>
  <c r="L38"/>
  <c r="DK41" i="17"/>
  <c r="M38" i="24" s="1"/>
  <c r="DL41" i="17"/>
  <c r="L166" i="24"/>
  <c r="DK169" i="17"/>
  <c r="M166" i="24" s="1"/>
  <c r="DL169" i="17"/>
  <c r="AA33"/>
  <c r="AA28"/>
  <c r="AB28" s="1"/>
  <c r="O25" i="24" s="1"/>
  <c r="AA24" i="17"/>
  <c r="K26" i="24"/>
  <c r="AA27" i="17"/>
  <c r="AC27" s="1"/>
  <c r="P24" i="24" s="1"/>
  <c r="L185"/>
  <c r="DK188" i="17"/>
  <c r="M185" i="24" s="1"/>
  <c r="DL188" i="17"/>
  <c r="L83" i="24"/>
  <c r="DL86" i="17"/>
  <c r="DK86"/>
  <c r="M83" i="24" s="1"/>
  <c r="L42"/>
  <c r="DK45" i="17"/>
  <c r="M42" i="24" s="1"/>
  <c r="DL45" i="17"/>
  <c r="L76" i="24"/>
  <c r="DL79" i="17"/>
  <c r="DK79"/>
  <c r="M76" i="24" s="1"/>
  <c r="L138"/>
  <c r="DK141" i="17"/>
  <c r="M138" i="24" s="1"/>
  <c r="DL141" i="17"/>
  <c r="L109" i="24"/>
  <c r="DK112" i="17"/>
  <c r="M109" i="24" s="1"/>
  <c r="DL112" i="17"/>
  <c r="L80" i="24"/>
  <c r="DL83" i="17"/>
  <c r="DK83"/>
  <c r="M80" i="24" s="1"/>
  <c r="L39"/>
  <c r="DL42" i="17"/>
  <c r="DK42"/>
  <c r="M39" i="24" s="1"/>
  <c r="L103"/>
  <c r="DL106" i="17"/>
  <c r="DK106"/>
  <c r="M103" i="24" s="1"/>
  <c r="L183"/>
  <c r="DL186" i="17"/>
  <c r="DK186"/>
  <c r="M183" i="24" s="1"/>
  <c r="L142"/>
  <c r="DK145" i="17"/>
  <c r="M142" i="24" s="1"/>
  <c r="DL145" i="17"/>
  <c r="L36" i="24"/>
  <c r="DL39" i="17"/>
  <c r="DK39"/>
  <c r="M36" i="24" s="1"/>
  <c r="L155"/>
  <c r="DL158" i="17"/>
  <c r="DK158"/>
  <c r="M155" i="24" s="1"/>
  <c r="L114"/>
  <c r="DK117" i="17"/>
  <c r="M114" i="24" s="1"/>
  <c r="DL117" i="17"/>
  <c r="L49" i="24"/>
  <c r="DL52" i="17"/>
  <c r="DK52"/>
  <c r="M49" i="24" s="1"/>
  <c r="L100"/>
  <c r="DL103" i="17"/>
  <c r="DK103"/>
  <c r="M100" i="24" s="1"/>
  <c r="L203"/>
  <c r="DL206" i="17"/>
  <c r="DK206"/>
  <c r="M203" i="24" s="1"/>
  <c r="L53"/>
  <c r="DL56" i="17"/>
  <c r="DK56"/>
  <c r="M53" i="24" s="1"/>
  <c r="L133"/>
  <c r="DK136" i="17"/>
  <c r="M133" i="24" s="1"/>
  <c r="DL136" i="17"/>
  <c r="L72" i="24"/>
  <c r="DL75" i="17"/>
  <c r="DK75"/>
  <c r="M72" i="24" s="1"/>
  <c r="L200"/>
  <c r="DK203" i="17"/>
  <c r="M200" i="24" s="1"/>
  <c r="DL203" i="17"/>
  <c r="L159" i="24"/>
  <c r="DL162" i="17"/>
  <c r="DK162"/>
  <c r="M159" i="24" s="1"/>
  <c r="L70"/>
  <c r="DK73" i="17"/>
  <c r="M70" i="24" s="1"/>
  <c r="DL73" i="17"/>
  <c r="L198" i="24"/>
  <c r="DK201" i="17"/>
  <c r="M198" i="24" s="1"/>
  <c r="DL201" i="17"/>
  <c r="L92" i="24"/>
  <c r="DL95" i="17"/>
  <c r="DK95"/>
  <c r="M92" i="24" s="1"/>
  <c r="L195"/>
  <c r="DL198" i="17"/>
  <c r="DK198"/>
  <c r="M195" i="24" s="1"/>
  <c r="L41"/>
  <c r="DL44" i="17"/>
  <c r="DK44"/>
  <c r="M41" i="24" s="1"/>
  <c r="L156"/>
  <c r="DK159" i="17"/>
  <c r="M156" i="24" s="1"/>
  <c r="DL159" i="17"/>
  <c r="L147" i="24"/>
  <c r="DL150" i="17"/>
  <c r="DK150"/>
  <c r="M147" i="24" s="1"/>
  <c r="L202"/>
  <c r="DK205" i="17"/>
  <c r="M202" i="24" s="1"/>
  <c r="DL205" i="17"/>
  <c r="L93" i="24"/>
  <c r="DL96" i="17"/>
  <c r="DK96"/>
  <c r="M93" i="24" s="1"/>
  <c r="L64"/>
  <c r="DL67" i="17"/>
  <c r="DK67"/>
  <c r="M64" i="24" s="1"/>
  <c r="L192"/>
  <c r="DK195" i="17"/>
  <c r="M192" i="24" s="1"/>
  <c r="DL195" i="17"/>
  <c r="L151" i="24"/>
  <c r="DL154" i="17"/>
  <c r="DK154"/>
  <c r="M151" i="24" s="1"/>
  <c r="L126"/>
  <c r="DK129" i="17"/>
  <c r="M126" i="24" s="1"/>
  <c r="DL129" i="17"/>
  <c r="L81" i="24"/>
  <c r="DL84" i="17"/>
  <c r="DK84"/>
  <c r="M81" i="24" s="1"/>
  <c r="L116"/>
  <c r="DK119" i="17"/>
  <c r="M116" i="24" s="1"/>
  <c r="DL119" i="17"/>
  <c r="L98" i="24"/>
  <c r="DK101" i="17"/>
  <c r="M98" i="24" s="1"/>
  <c r="DL101" i="17"/>
  <c r="L68" i="24"/>
  <c r="DL71" i="17"/>
  <c r="DK71"/>
  <c r="M68" i="24" s="1"/>
  <c r="L43"/>
  <c r="DL46" i="17"/>
  <c r="DK46"/>
  <c r="M43" i="24" s="1"/>
  <c r="L130"/>
  <c r="DK133" i="17"/>
  <c r="M130" i="24" s="1"/>
  <c r="DL133" i="17"/>
  <c r="L181" i="24"/>
  <c r="DK184" i="17"/>
  <c r="M181" i="24" s="1"/>
  <c r="DL184" i="17"/>
  <c r="L120" i="24"/>
  <c r="DK123" i="17"/>
  <c r="M120" i="24" s="1"/>
  <c r="DL123" i="17"/>
  <c r="L143" i="24"/>
  <c r="DL146" i="17"/>
  <c r="DK146"/>
  <c r="M143" i="24" s="1"/>
  <c r="L118"/>
  <c r="DK121" i="17"/>
  <c r="M118" i="24" s="1"/>
  <c r="DL121" i="17"/>
  <c r="AA18"/>
  <c r="AB18" s="1"/>
  <c r="O15" i="24" s="1"/>
  <c r="AA16" i="17"/>
  <c r="AB16" s="1"/>
  <c r="O13" i="24" s="1"/>
  <c r="AA20" i="17"/>
  <c r="AB20" s="1"/>
  <c r="O17" i="24" s="1"/>
  <c r="AA34" i="17"/>
  <c r="AB34" s="1"/>
  <c r="O31" i="24" s="1"/>
  <c r="AA36" i="17"/>
  <c r="AB36" s="1"/>
  <c r="O33" i="24" s="1"/>
  <c r="AA9" i="17"/>
  <c r="AA22"/>
  <c r="AC22" s="1"/>
  <c r="P19" i="24" s="1"/>
  <c r="AA30" i="17"/>
  <c r="AC30" s="1"/>
  <c r="P27" i="24" s="1"/>
  <c r="AA26" i="17"/>
  <c r="AB26" s="1"/>
  <c r="O23" i="24" s="1"/>
  <c r="AA12" i="17"/>
  <c r="P150" i="26" s="1"/>
  <c r="BL8" i="17"/>
  <c r="S5" i="24" s="1"/>
  <c r="L172"/>
  <c r="DK175" i="17"/>
  <c r="M172" i="24" s="1"/>
  <c r="DL175" i="17"/>
  <c r="L89" i="24"/>
  <c r="DL92" i="17"/>
  <c r="DK92"/>
  <c r="M89" i="24" s="1"/>
  <c r="L35"/>
  <c r="DL38" i="17"/>
  <c r="DK38"/>
  <c r="M35" i="24" s="1"/>
  <c r="L179"/>
  <c r="DL182" i="17"/>
  <c r="DK182"/>
  <c r="M179" i="24" s="1"/>
  <c r="L125"/>
  <c r="DK128" i="17"/>
  <c r="M125" i="24" s="1"/>
  <c r="DL128" i="17"/>
  <c r="L96" i="24"/>
  <c r="DL99" i="17"/>
  <c r="DK99"/>
  <c r="M96" i="24" s="1"/>
  <c r="L119"/>
  <c r="DL122" i="17"/>
  <c r="DK122"/>
  <c r="M119" i="24" s="1"/>
  <c r="L158"/>
  <c r="DK161" i="17"/>
  <c r="M158" i="24" s="1"/>
  <c r="DL161" i="17"/>
  <c r="L145" i="24"/>
  <c r="DK148" i="17"/>
  <c r="M145" i="24" s="1"/>
  <c r="DL148" i="17"/>
  <c r="L187" i="24"/>
  <c r="DL190" i="17"/>
  <c r="DK190"/>
  <c r="M187" i="24" s="1"/>
  <c r="L65"/>
  <c r="DL68" i="17"/>
  <c r="DK68"/>
  <c r="M65" i="24" s="1"/>
  <c r="L59"/>
  <c r="DL62" i="17"/>
  <c r="DK62"/>
  <c r="M59" i="24" s="1"/>
  <c r="L194"/>
  <c r="DK197" i="17"/>
  <c r="M194" i="24" s="1"/>
  <c r="DL197" i="17"/>
  <c r="L149" i="24"/>
  <c r="DK152" i="17"/>
  <c r="M149" i="24" s="1"/>
  <c r="DL152" i="17"/>
  <c r="L152" i="24"/>
  <c r="DK155" i="17"/>
  <c r="M152" i="24" s="1"/>
  <c r="DL155" i="17"/>
  <c r="L111" i="24"/>
  <c r="DL114" i="17"/>
  <c r="DK114"/>
  <c r="M111" i="24" s="1"/>
  <c r="L150"/>
  <c r="DK153" i="17"/>
  <c r="M150" i="24" s="1"/>
  <c r="DL153" i="17"/>
  <c r="L204" i="24"/>
  <c r="DK207" i="17"/>
  <c r="M204" i="24" s="1"/>
  <c r="DL207" i="17"/>
  <c r="L163" i="24"/>
  <c r="DL166" i="17"/>
  <c r="DK166"/>
  <c r="M163" i="24" s="1"/>
  <c r="L153"/>
  <c r="DK156" i="17"/>
  <c r="M153" i="24" s="1"/>
  <c r="DL156" i="17"/>
  <c r="L90" i="24"/>
  <c r="DK93" i="17"/>
  <c r="M90" i="24" s="1"/>
  <c r="DL93" i="17"/>
  <c r="L77" i="24"/>
  <c r="DL80" i="17"/>
  <c r="DK80"/>
  <c r="M77" i="24" s="1"/>
  <c r="L48"/>
  <c r="DL51" i="17"/>
  <c r="DK51"/>
  <c r="M48" i="24" s="1"/>
  <c r="L176"/>
  <c r="DK179" i="17"/>
  <c r="M176" i="24" s="1"/>
  <c r="DL179" i="17"/>
  <c r="L135" i="24"/>
  <c r="DL138" i="17"/>
  <c r="DK138"/>
  <c r="M135" i="24" s="1"/>
  <c r="L46"/>
  <c r="DK49" i="17"/>
  <c r="M46" i="24" s="1"/>
  <c r="DL49" i="17"/>
  <c r="L174" i="24"/>
  <c r="DK177" i="17"/>
  <c r="M174" i="24" s="1"/>
  <c r="DL177" i="17"/>
  <c r="L201" i="24"/>
  <c r="DK204" i="17"/>
  <c r="M201" i="24" s="1"/>
  <c r="DL204" i="17"/>
  <c r="L84" i="24"/>
  <c r="DL87" i="17"/>
  <c r="DK87"/>
  <c r="M84" i="24" s="1"/>
  <c r="L82"/>
  <c r="DK85" i="17"/>
  <c r="M82" i="24" s="1"/>
  <c r="DL85" i="17"/>
  <c r="L97" i="24"/>
  <c r="DL100" i="17"/>
  <c r="DK100"/>
  <c r="M97" i="24" s="1"/>
  <c r="L164"/>
  <c r="DK167" i="17"/>
  <c r="M164" i="24" s="1"/>
  <c r="DL167" i="17"/>
  <c r="L66" i="24"/>
  <c r="DK69" i="17"/>
  <c r="M66" i="24" s="1"/>
  <c r="DL69" i="17"/>
  <c r="L101" i="24"/>
  <c r="DL104" i="17"/>
  <c r="DK104"/>
  <c r="M101" i="24" s="1"/>
  <c r="L40"/>
  <c r="DL43" i="17"/>
  <c r="DK43"/>
  <c r="M40" i="24" s="1"/>
  <c r="L168"/>
  <c r="DK171" i="17"/>
  <c r="M168" i="24" s="1"/>
  <c r="DL171" i="17"/>
  <c r="L79" i="24"/>
  <c r="DL82" i="17"/>
  <c r="DK82"/>
  <c r="M79" i="24" s="1"/>
  <c r="L191"/>
  <c r="DL194" i="17"/>
  <c r="DK194"/>
  <c r="M191" i="24" s="1"/>
  <c r="L102"/>
  <c r="DL105" i="17"/>
  <c r="DK105"/>
  <c r="M102" i="24" s="1"/>
  <c r="BY8" i="17"/>
  <c r="AU24"/>
  <c r="R21" i="24" s="1"/>
  <c r="AA31" i="17"/>
  <c r="AB31" s="1"/>
  <c r="O28" i="24" s="1"/>
  <c r="AA35" i="17"/>
  <c r="AB35" s="1"/>
  <c r="O32" i="24" s="1"/>
  <c r="L121"/>
  <c r="DK124" i="17"/>
  <c r="M121" i="24" s="1"/>
  <c r="DL124" i="17"/>
  <c r="L140" i="24"/>
  <c r="DK143" i="17"/>
  <c r="M140" i="24" s="1"/>
  <c r="DL143" i="17"/>
  <c r="L115" i="24"/>
  <c r="DL118" i="17"/>
  <c r="DK118"/>
  <c r="M115" i="24" s="1"/>
  <c r="L170"/>
  <c r="DK173" i="17"/>
  <c r="M170" i="24" s="1"/>
  <c r="DL173" i="17"/>
  <c r="L188" i="24"/>
  <c r="DK191" i="17"/>
  <c r="M188" i="24" s="1"/>
  <c r="DL191" i="17"/>
  <c r="L61" i="24"/>
  <c r="DL64" i="17"/>
  <c r="DK64"/>
  <c r="M61" i="24" s="1"/>
  <c r="L173"/>
  <c r="DK176" i="17"/>
  <c r="M173" i="24" s="1"/>
  <c r="DL176" i="17"/>
  <c r="L144" i="24"/>
  <c r="DK147" i="17"/>
  <c r="M144" i="24" s="1"/>
  <c r="DL147" i="17"/>
  <c r="L55" i="24"/>
  <c r="DL58" i="17"/>
  <c r="DK58"/>
  <c r="M55" i="24" s="1"/>
  <c r="L167"/>
  <c r="DL170" i="17"/>
  <c r="DK170"/>
  <c r="M167" i="24" s="1"/>
  <c r="L78"/>
  <c r="DK81" i="17"/>
  <c r="M78" i="24" s="1"/>
  <c r="DL81" i="17"/>
  <c r="L129" i="24"/>
  <c r="DK132" i="17"/>
  <c r="M129" i="24" s="1"/>
  <c r="DL132" i="17"/>
  <c r="L132" i="24"/>
  <c r="DK135" i="17"/>
  <c r="M132" i="24" s="1"/>
  <c r="DL135" i="17"/>
  <c r="L171" i="24"/>
  <c r="DL174" i="17"/>
  <c r="DK174"/>
  <c r="M171" i="24" s="1"/>
  <c r="L137"/>
  <c r="DK140" i="17"/>
  <c r="M137" i="24" s="1"/>
  <c r="DL140" i="17"/>
  <c r="L161" i="24"/>
  <c r="DK164" i="17"/>
  <c r="M161" i="24" s="1"/>
  <c r="DL164" i="17"/>
  <c r="L139" i="24"/>
  <c r="DL142" i="17"/>
  <c r="DK142"/>
  <c r="M139" i="24" s="1"/>
  <c r="L178"/>
  <c r="DK181" i="17"/>
  <c r="M178" i="24" s="1"/>
  <c r="DL181" i="17"/>
  <c r="L69" i="24"/>
  <c r="DL72" i="17"/>
  <c r="DK72"/>
  <c r="M69" i="24" s="1"/>
  <c r="L197"/>
  <c r="DK200" i="17"/>
  <c r="M197" i="24" s="1"/>
  <c r="DL200" i="17"/>
  <c r="L136" i="24"/>
  <c r="DK139" i="17"/>
  <c r="M136" i="24" s="1"/>
  <c r="DL139" i="17"/>
  <c r="L95" i="24"/>
  <c r="DL98" i="17"/>
  <c r="DK98"/>
  <c r="M95" i="24" s="1"/>
  <c r="L175"/>
  <c r="DL178" i="17"/>
  <c r="DK178"/>
  <c r="M175" i="24" s="1"/>
  <c r="L134"/>
  <c r="DK137" i="17"/>
  <c r="M134" i="24" s="1"/>
  <c r="DL137" i="17"/>
  <c r="L73" i="24"/>
  <c r="DL76" i="17"/>
  <c r="DK76"/>
  <c r="M73" i="24" s="1"/>
  <c r="L51"/>
  <c r="DL54" i="17"/>
  <c r="DK54"/>
  <c r="M51" i="24" s="1"/>
  <c r="L154"/>
  <c r="DK157" i="17"/>
  <c r="M154" i="24" s="1"/>
  <c r="DL157" i="17"/>
  <c r="L44" i="24"/>
  <c r="DL47" i="17"/>
  <c r="DK47"/>
  <c r="M44" i="24" s="1"/>
  <c r="L99"/>
  <c r="DL102" i="17"/>
  <c r="DK102"/>
  <c r="M99" i="24" s="1"/>
  <c r="L122"/>
  <c r="DK125" i="17"/>
  <c r="M122" i="24" s="1"/>
  <c r="DL125" i="17"/>
  <c r="L45" i="24"/>
  <c r="DL48" i="17"/>
  <c r="DK48"/>
  <c r="M45" i="24" s="1"/>
  <c r="L157"/>
  <c r="DK160" i="17"/>
  <c r="M157" i="24" s="1"/>
  <c r="DL160" i="17"/>
  <c r="L128" i="24"/>
  <c r="DK131" i="17"/>
  <c r="M128" i="24" s="1"/>
  <c r="DL131" i="17"/>
  <c r="L87" i="24"/>
  <c r="DL90" i="17"/>
  <c r="DK90"/>
  <c r="M87" i="24" s="1"/>
  <c r="L62"/>
  <c r="DK65" i="17"/>
  <c r="M62" i="24" s="1"/>
  <c r="DL65" i="17"/>
  <c r="L190" i="24"/>
  <c r="DK193" i="17"/>
  <c r="M190" i="24" s="1"/>
  <c r="DL193" i="17"/>
  <c r="L193" i="24"/>
  <c r="DK196" i="17"/>
  <c r="M193" i="24" s="1"/>
  <c r="DL196" i="17"/>
  <c r="L123" i="24"/>
  <c r="DL126" i="17"/>
  <c r="DK126"/>
  <c r="M123" i="24" s="1"/>
  <c r="L113"/>
  <c r="DK116" i="17"/>
  <c r="M113" i="24" s="1"/>
  <c r="DL116" i="17"/>
  <c r="L196" i="24"/>
  <c r="DK199" i="17"/>
  <c r="M196" i="24" s="1"/>
  <c r="DL199" i="17"/>
  <c r="L91" i="24"/>
  <c r="DL94" i="17"/>
  <c r="DK94"/>
  <c r="M91" i="24" s="1"/>
  <c r="L117"/>
  <c r="DK120" i="17"/>
  <c r="M117" i="24" s="1"/>
  <c r="DL120" i="17"/>
  <c r="L56" i="24"/>
  <c r="DL59" i="17"/>
  <c r="DK59"/>
  <c r="M56" i="24" s="1"/>
  <c r="L184"/>
  <c r="DK187" i="17"/>
  <c r="M184" i="24" s="1"/>
  <c r="DL187" i="17"/>
  <c r="L54" i="24"/>
  <c r="DK57" i="17"/>
  <c r="M54" i="24" s="1"/>
  <c r="DL57" i="17"/>
  <c r="L182" i="24"/>
  <c r="DK185" i="17"/>
  <c r="M182" i="24" s="1"/>
  <c r="DL185" i="17"/>
  <c r="AC11"/>
  <c r="BM16"/>
  <c r="T13" i="24" s="1"/>
  <c r="BM20" i="17"/>
  <c r="T17" i="24" s="1"/>
  <c r="AC15" i="17"/>
  <c r="P12" i="24" s="1"/>
  <c r="BM12" i="17"/>
  <c r="O151" i="26" s="1"/>
  <c r="CD20" i="17"/>
  <c r="U17" i="24" s="1"/>
  <c r="AU16" i="17"/>
  <c r="CE27"/>
  <c r="V24" i="24" s="1"/>
  <c r="CE23" i="17"/>
  <c r="V20" i="24" s="1"/>
  <c r="CE35" i="17"/>
  <c r="V32" i="24" s="1"/>
  <c r="CE29" i="17"/>
  <c r="V26" i="24" s="1"/>
  <c r="CE19" i="17"/>
  <c r="V16" i="24" s="1"/>
  <c r="CE11" i="17"/>
  <c r="CC15"/>
  <c r="CD15" s="1"/>
  <c r="U12" i="24" s="1"/>
  <c r="CC17" i="17"/>
  <c r="CD17" s="1"/>
  <c r="U14" i="24" s="1"/>
  <c r="CC31" i="17"/>
  <c r="CD31" s="1"/>
  <c r="U28" i="24" s="1"/>
  <c r="CC33" i="17"/>
  <c r="CD33" s="1"/>
  <c r="U30" i="24" s="1"/>
  <c r="CE25" i="17"/>
  <c r="V22" i="24" s="1"/>
  <c r="CE13" i="17"/>
  <c r="V10" i="24" s="1"/>
  <c r="CE21" i="17"/>
  <c r="V18" i="24" s="1"/>
  <c r="BM8" i="17"/>
  <c r="BL34"/>
  <c r="S31" i="24" s="1"/>
  <c r="BM34" i="17"/>
  <c r="T31" i="24" s="1"/>
  <c r="AU29" i="17"/>
  <c r="R26" i="24" s="1"/>
  <c r="BM18" i="17"/>
  <c r="T15" i="24" s="1"/>
  <c r="AU25" i="17"/>
  <c r="R22" i="24" s="1"/>
  <c r="BM26" i="17"/>
  <c r="T23" i="24" s="1"/>
  <c r="BK25" i="17"/>
  <c r="BL25" s="1"/>
  <c r="S22" i="24" s="1"/>
  <c r="BK31" i="17"/>
  <c r="BL31" s="1"/>
  <c r="S28" i="24" s="1"/>
  <c r="AU22" i="17"/>
  <c r="R19" i="24" s="1"/>
  <c r="AU9" i="17"/>
  <c r="BM14"/>
  <c r="T11" i="24" s="1"/>
  <c r="BM29" i="17"/>
  <c r="T26" i="24" s="1"/>
  <c r="BM33" i="17"/>
  <c r="T30" i="24" s="1"/>
  <c r="BK17" i="17"/>
  <c r="BL17" s="1"/>
  <c r="S14" i="24" s="1"/>
  <c r="AT27" i="17"/>
  <c r="Q24" i="24" s="1"/>
  <c r="AT21" i="17"/>
  <c r="Q18" i="24" s="1"/>
  <c r="AU13" i="17"/>
  <c r="AU17"/>
  <c r="R14" i="24" s="1"/>
  <c r="AU23" i="17"/>
  <c r="R20" i="24" s="1"/>
  <c r="AU33" i="17"/>
  <c r="R30" i="24" s="1"/>
  <c r="AT37" i="17"/>
  <c r="Q34" i="24" s="1"/>
  <c r="AC13" i="17"/>
  <c r="P10" i="24" s="1"/>
  <c r="AC25" i="17"/>
  <c r="P22" i="24" s="1"/>
  <c r="AC36" i="17"/>
  <c r="P33" i="24" s="1"/>
  <c r="AB12" i="17"/>
  <c r="O9" i="24" s="1"/>
  <c r="AB24" i="17"/>
  <c r="O21" i="24" s="1"/>
  <c r="AC10" i="17"/>
  <c r="AC23"/>
  <c r="P20" i="24" s="1"/>
  <c r="AC17" i="17"/>
  <c r="P14" i="24" s="1"/>
  <c r="AC19" i="17"/>
  <c r="P16" i="24" s="1"/>
  <c r="AC21" i="17"/>
  <c r="P18" i="24" s="1"/>
  <c r="AB33" i="17"/>
  <c r="O30" i="24" s="1"/>
  <c r="AC26" i="17"/>
  <c r="P23" i="24" s="1"/>
  <c r="I24" i="23"/>
  <c r="C2" i="24"/>
  <c r="L185" i="26" l="1"/>
  <c r="L188" s="1"/>
  <c r="I188"/>
  <c r="K184"/>
  <c r="A183"/>
  <c r="A184" s="1"/>
  <c r="A185" s="1"/>
  <c r="A186" s="1"/>
  <c r="A187" s="1"/>
  <c r="A188" s="1"/>
  <c r="A189" s="1"/>
  <c r="A190" s="1"/>
  <c r="A191" s="1"/>
  <c r="A192" s="1"/>
  <c r="A193" s="1"/>
  <c r="A194" s="1"/>
  <c r="A195" s="1"/>
  <c r="A196" s="1"/>
  <c r="A197" s="1"/>
  <c r="A202" s="1"/>
  <c r="A203" s="1"/>
  <c r="L187"/>
  <c r="M187" s="1"/>
  <c r="C188"/>
  <c r="K185"/>
  <c r="M185" s="1"/>
  <c r="K190"/>
  <c r="M77" i="27"/>
  <c r="K80"/>
  <c r="M80" s="1"/>
  <c r="E81"/>
  <c r="L80"/>
  <c r="L81" s="1"/>
  <c r="A84"/>
  <c r="A85" s="1"/>
  <c r="A86" s="1"/>
  <c r="A87" s="1"/>
  <c r="A88" s="1"/>
  <c r="A89" s="1"/>
  <c r="A90" s="1"/>
  <c r="A91" s="1"/>
  <c r="A92" s="1"/>
  <c r="A93" s="1"/>
  <c r="A94" s="1"/>
  <c r="A95" s="1"/>
  <c r="I81"/>
  <c r="C81"/>
  <c r="M49"/>
  <c r="M86" i="26"/>
  <c r="O45" i="27"/>
  <c r="O82" i="26"/>
  <c r="P48"/>
  <c r="AF13" i="27"/>
  <c r="P119" i="26"/>
  <c r="AF48" i="27"/>
  <c r="O117" i="26"/>
  <c r="AE46" i="27"/>
  <c r="O122" i="26"/>
  <c r="AE51" i="27"/>
  <c r="O116" i="26"/>
  <c r="AE45" i="27"/>
  <c r="P82" i="26"/>
  <c r="P45" i="27"/>
  <c r="P51"/>
  <c r="P88" i="26"/>
  <c r="AB49" i="27"/>
  <c r="O51" i="26"/>
  <c r="AE16" i="27"/>
  <c r="M154" i="26"/>
  <c r="AC31" i="17"/>
  <c r="P28" i="24" s="1"/>
  <c r="DI9" i="17"/>
  <c r="DJ9" s="1"/>
  <c r="DJ37"/>
  <c r="DP37"/>
  <c r="DP24"/>
  <c r="DM24"/>
  <c r="O16" i="27"/>
  <c r="O17" i="26"/>
  <c r="O14" i="27"/>
  <c r="O15" i="26"/>
  <c r="DJ28" i="17"/>
  <c r="DM28"/>
  <c r="DJ34"/>
  <c r="DM34"/>
  <c r="W83" i="27"/>
  <c r="AE81"/>
  <c r="AF80"/>
  <c r="U80"/>
  <c r="Y78"/>
  <c r="AF77"/>
  <c r="U77"/>
  <c r="AE83"/>
  <c r="W80"/>
  <c r="AE78"/>
  <c r="S78"/>
  <c r="W77"/>
  <c r="AF83"/>
  <c r="Y80"/>
  <c r="AF78"/>
  <c r="U78"/>
  <c r="AB78" s="1"/>
  <c r="Y77"/>
  <c r="Y81" s="1"/>
  <c r="S83"/>
  <c r="AA83" s="1"/>
  <c r="AE80"/>
  <c r="S80"/>
  <c r="AA80" s="1"/>
  <c r="W78"/>
  <c r="AE77"/>
  <c r="S77"/>
  <c r="S81" s="1"/>
  <c r="AC45"/>
  <c r="AC49" s="1"/>
  <c r="AA49"/>
  <c r="K154" i="26"/>
  <c r="P224"/>
  <c r="O221"/>
  <c r="C221"/>
  <c r="I219"/>
  <c r="G218"/>
  <c r="C224"/>
  <c r="P221"/>
  <c r="E221"/>
  <c r="O219"/>
  <c r="C219"/>
  <c r="I218"/>
  <c r="G224"/>
  <c r="G221"/>
  <c r="P219"/>
  <c r="E219"/>
  <c r="L219" s="1"/>
  <c r="O218"/>
  <c r="C218"/>
  <c r="C222" s="1"/>
  <c r="O224"/>
  <c r="O222"/>
  <c r="I221"/>
  <c r="G219"/>
  <c r="P218"/>
  <c r="E218"/>
  <c r="E222" s="1"/>
  <c r="K218"/>
  <c r="AC27" i="27"/>
  <c r="U87"/>
  <c r="X69"/>
  <c r="S87"/>
  <c r="AD70"/>
  <c r="V94"/>
  <c r="AA94"/>
  <c r="U68"/>
  <c r="AC90"/>
  <c r="AE87"/>
  <c r="AC87"/>
  <c r="AE89"/>
  <c r="U71"/>
  <c r="U72"/>
  <c r="W87"/>
  <c r="U70"/>
  <c r="U67"/>
  <c r="N104"/>
  <c r="U93"/>
  <c r="S69"/>
  <c r="R94" s="1"/>
  <c r="AD71"/>
  <c r="AD69"/>
  <c r="U90"/>
  <c r="Y87"/>
  <c r="AA87"/>
  <c r="U89"/>
  <c r="Z89"/>
  <c r="R87"/>
  <c r="T9" i="24"/>
  <c r="P8"/>
  <c r="P230" i="26"/>
  <c r="J230"/>
  <c r="K228"/>
  <c r="C228"/>
  <c r="K230"/>
  <c r="E230"/>
  <c r="M228"/>
  <c r="E228"/>
  <c r="F230"/>
  <c r="O228"/>
  <c r="G228"/>
  <c r="O230"/>
  <c r="I228"/>
  <c r="B228"/>
  <c r="T8" i="24"/>
  <c r="V9"/>
  <c r="DI10" i="17"/>
  <c r="DJ10" s="1"/>
  <c r="AS10"/>
  <c r="R13" i="24"/>
  <c r="R12"/>
  <c r="AC91" i="27"/>
  <c r="W92"/>
  <c r="R10" i="24"/>
  <c r="M91" i="27"/>
  <c r="G92"/>
  <c r="R9" i="24"/>
  <c r="R6"/>
  <c r="BK10" i="17"/>
  <c r="N10" i="24"/>
  <c r="AC32" i="17"/>
  <c r="P29" i="24" s="1"/>
  <c r="AB22" i="17"/>
  <c r="O19" i="24" s="1"/>
  <c r="P7"/>
  <c r="V8"/>
  <c r="L10"/>
  <c r="DK13" i="17"/>
  <c r="DP28"/>
  <c r="AC12"/>
  <c r="O150" i="26" s="1"/>
  <c r="AC29" i="17"/>
  <c r="P26" i="24" s="1"/>
  <c r="DJ24" i="17"/>
  <c r="CC9"/>
  <c r="BK9"/>
  <c r="DI11"/>
  <c r="DM11" s="1"/>
  <c r="AT11"/>
  <c r="Q8" i="24" s="1"/>
  <c r="DJ23" i="17"/>
  <c r="DP23"/>
  <c r="DJ27"/>
  <c r="DP27"/>
  <c r="CD10"/>
  <c r="U7" i="24" s="1"/>
  <c r="CE10" i="17"/>
  <c r="DJ22"/>
  <c r="DP22"/>
  <c r="AB9"/>
  <c r="O6" i="24" s="1"/>
  <c r="N22"/>
  <c r="N26"/>
  <c r="N12"/>
  <c r="N14"/>
  <c r="N18"/>
  <c r="E77" i="26"/>
  <c r="AB27" i="17"/>
  <c r="O24" i="24" s="1"/>
  <c r="AH143" i="26"/>
  <c r="AH145"/>
  <c r="N211"/>
  <c r="AH209" s="1"/>
  <c r="AG210" s="1"/>
  <c r="E207"/>
  <c r="K236"/>
  <c r="C209"/>
  <c r="B236" s="1"/>
  <c r="H209"/>
  <c r="E210"/>
  <c r="F236"/>
  <c r="N210"/>
  <c r="N246"/>
  <c r="A205"/>
  <c r="A206" s="1"/>
  <c r="A207" s="1"/>
  <c r="A208" s="1"/>
  <c r="A209" s="1"/>
  <c r="A210" s="1"/>
  <c r="A211" s="1"/>
  <c r="A212" s="1"/>
  <c r="A213" s="1"/>
  <c r="A214" s="1"/>
  <c r="A215" s="1"/>
  <c r="A216" s="1"/>
  <c r="A217" s="1"/>
  <c r="A218" s="1"/>
  <c r="A219" s="1"/>
  <c r="A220" s="1"/>
  <c r="A221" s="1"/>
  <c r="A222" s="1"/>
  <c r="A223" s="1"/>
  <c r="A224" s="1"/>
  <c r="E208"/>
  <c r="E211"/>
  <c r="N209"/>
  <c r="E212"/>
  <c r="AI143"/>
  <c r="AI145"/>
  <c r="AC35" i="17"/>
  <c r="P32" i="24" s="1"/>
  <c r="AH112" i="26"/>
  <c r="AG143"/>
  <c r="AG145"/>
  <c r="AG176"/>
  <c r="AH176"/>
  <c r="AI176"/>
  <c r="AH110"/>
  <c r="E111" s="1"/>
  <c r="BM28" i="17"/>
  <c r="T25" i="24" s="1"/>
  <c r="AC18" i="17"/>
  <c r="P15" i="24" s="1"/>
  <c r="AC34" i="17"/>
  <c r="P31" i="24" s="1"/>
  <c r="AC28" i="17"/>
  <c r="P25" i="24" s="1"/>
  <c r="AB30" i="17"/>
  <c r="O27" i="24" s="1"/>
  <c r="Q5"/>
  <c r="K21"/>
  <c r="K30"/>
  <c r="K7"/>
  <c r="K29"/>
  <c r="DK25" i="17"/>
  <c r="M22" i="24" s="1"/>
  <c r="L22"/>
  <c r="T5"/>
  <c r="K28"/>
  <c r="K27"/>
  <c r="K6"/>
  <c r="K31"/>
  <c r="K13"/>
  <c r="K24"/>
  <c r="R5"/>
  <c r="CC8" i="17"/>
  <c r="P19" i="27" s="1"/>
  <c r="DK29" i="17"/>
  <c r="M26" i="24" s="1"/>
  <c r="L26"/>
  <c r="K25"/>
  <c r="K11"/>
  <c r="K34"/>
  <c r="L12"/>
  <c r="DK15" i="17"/>
  <c r="DK17"/>
  <c r="L14" i="24"/>
  <c r="K32"/>
  <c r="K20"/>
  <c r="K9"/>
  <c r="K23"/>
  <c r="K19"/>
  <c r="K33"/>
  <c r="K17"/>
  <c r="K15"/>
  <c r="AB10" i="17"/>
  <c r="O7" i="24" s="1"/>
  <c r="DK21" i="17"/>
  <c r="M18" i="24" s="1"/>
  <c r="L18"/>
  <c r="CE17" i="17"/>
  <c r="V14" i="24" s="1"/>
  <c r="CE33" i="17"/>
  <c r="V30" i="24" s="1"/>
  <c r="CE31" i="17"/>
  <c r="V28" i="24" s="1"/>
  <c r="CE15" i="17"/>
  <c r="V12" i="24" s="1"/>
  <c r="BM25" i="17"/>
  <c r="T22" i="24" s="1"/>
  <c r="AU27" i="17"/>
  <c r="R24" i="24" s="1"/>
  <c r="AU11" i="17"/>
  <c r="BM17"/>
  <c r="T14" i="24" s="1"/>
  <c r="BM31" i="17"/>
  <c r="T28" i="24" s="1"/>
  <c r="AU37" i="17"/>
  <c r="R34" i="24" s="1"/>
  <c r="AU21" i="17"/>
  <c r="R18" i="24" s="1"/>
  <c r="AC9" i="17"/>
  <c r="AC33"/>
  <c r="P30" i="24" s="1"/>
  <c r="AC37" i="17"/>
  <c r="P34" i="24" s="1"/>
  <c r="AC20" i="17"/>
  <c r="P17" i="24" s="1"/>
  <c r="AC24" i="17"/>
  <c r="P21" i="24" s="1"/>
  <c r="AC14" i="17"/>
  <c r="P11" i="24" s="1"/>
  <c r="AC16" i="17"/>
  <c r="P13" i="24" s="1"/>
  <c r="N9" i="23"/>
  <c r="A16"/>
  <c r="A36"/>
  <c r="J16"/>
  <c r="J36"/>
  <c r="S206" i="24"/>
  <c r="BQ209"/>
  <c r="BQ210"/>
  <c r="BQ211"/>
  <c r="BQ212"/>
  <c r="BQ213"/>
  <c r="BQ214"/>
  <c r="BQ215"/>
  <c r="BQ216"/>
  <c r="BQ217"/>
  <c r="BQ208"/>
  <c r="BQ3"/>
  <c r="DO217" i="17"/>
  <c r="CC207" i="24"/>
  <c r="CB207"/>
  <c r="CA207"/>
  <c r="BZ207"/>
  <c r="BY207"/>
  <c r="BX207"/>
  <c r="BW207"/>
  <c r="BV207"/>
  <c r="BU207"/>
  <c r="BT207"/>
  <c r="BS207"/>
  <c r="BR207"/>
  <c r="BR206"/>
  <c r="DO208" i="17"/>
  <c r="M184" i="26" l="1"/>
  <c r="M188" s="1"/>
  <c r="K188"/>
  <c r="L221"/>
  <c r="G222"/>
  <c r="L218"/>
  <c r="A225"/>
  <c r="A226" s="1"/>
  <c r="A227" s="1"/>
  <c r="A228" s="1"/>
  <c r="A229" s="1"/>
  <c r="A230" s="1"/>
  <c r="A231" s="1"/>
  <c r="K219"/>
  <c r="K224"/>
  <c r="K221"/>
  <c r="I222"/>
  <c r="U81" i="27"/>
  <c r="AA78"/>
  <c r="AC78" s="1"/>
  <c r="AB80"/>
  <c r="K81"/>
  <c r="AA77"/>
  <c r="W81"/>
  <c r="M81"/>
  <c r="AC80"/>
  <c r="AB77"/>
  <c r="AB81" s="1"/>
  <c r="O88" i="26"/>
  <c r="O51" i="27"/>
  <c r="AT10" i="17"/>
  <c r="Q7" i="24" s="1"/>
  <c r="P85" i="26"/>
  <c r="P48" i="27"/>
  <c r="O119" i="26"/>
  <c r="AE48" i="27"/>
  <c r="AE13"/>
  <c r="O48" i="26"/>
  <c r="CE9" i="17"/>
  <c r="P54" i="26"/>
  <c r="AF19" i="27"/>
  <c r="P83" i="26"/>
  <c r="P46" i="27"/>
  <c r="DM9" i="17"/>
  <c r="P49" i="26"/>
  <c r="AF14" i="27"/>
  <c r="DP10" i="17"/>
  <c r="DM10"/>
  <c r="G115" i="27"/>
  <c r="I112"/>
  <c r="P110"/>
  <c r="E110"/>
  <c r="I109"/>
  <c r="O115"/>
  <c r="O112"/>
  <c r="C112"/>
  <c r="G110"/>
  <c r="O109"/>
  <c r="C109"/>
  <c r="P115"/>
  <c r="P112"/>
  <c r="E112"/>
  <c r="L112" s="1"/>
  <c r="I110"/>
  <c r="P109"/>
  <c r="E109"/>
  <c r="E113" s="1"/>
  <c r="C115"/>
  <c r="K115" s="1"/>
  <c r="O113"/>
  <c r="G112"/>
  <c r="O110"/>
  <c r="C110"/>
  <c r="K110" s="1"/>
  <c r="G109"/>
  <c r="G113" s="1"/>
  <c r="L109"/>
  <c r="K109"/>
  <c r="M109" s="1"/>
  <c r="O258" i="26"/>
  <c r="O256"/>
  <c r="I255"/>
  <c r="G253"/>
  <c r="P252"/>
  <c r="E252"/>
  <c r="P258"/>
  <c r="O255"/>
  <c r="C255"/>
  <c r="I253"/>
  <c r="G252"/>
  <c r="C258"/>
  <c r="K258" s="1"/>
  <c r="P255"/>
  <c r="E255"/>
  <c r="L255" s="1"/>
  <c r="O253"/>
  <c r="C253"/>
  <c r="K253" s="1"/>
  <c r="M253" s="1"/>
  <c r="I252"/>
  <c r="I256" s="1"/>
  <c r="G258"/>
  <c r="G255"/>
  <c r="P253"/>
  <c r="E253"/>
  <c r="L253" s="1"/>
  <c r="O252"/>
  <c r="C252"/>
  <c r="K252"/>
  <c r="M252" s="1"/>
  <c r="L252"/>
  <c r="L256" s="1"/>
  <c r="P9" i="24"/>
  <c r="P20" i="26"/>
  <c r="J264"/>
  <c r="K262"/>
  <c r="C262"/>
  <c r="E264"/>
  <c r="M262"/>
  <c r="E262"/>
  <c r="O262"/>
  <c r="G262"/>
  <c r="O264"/>
  <c r="I262"/>
  <c r="B262"/>
  <c r="N101" i="27"/>
  <c r="H101"/>
  <c r="K119"/>
  <c r="P121"/>
  <c r="G124"/>
  <c r="C119"/>
  <c r="J121"/>
  <c r="N102"/>
  <c r="E119"/>
  <c r="E121"/>
  <c r="E122"/>
  <c r="K126"/>
  <c r="M122"/>
  <c r="F126"/>
  <c r="E102"/>
  <c r="G119"/>
  <c r="M123"/>
  <c r="M119"/>
  <c r="B119"/>
  <c r="O119"/>
  <c r="E99"/>
  <c r="A97"/>
  <c r="A98" s="1"/>
  <c r="A99" s="1"/>
  <c r="A100" s="1"/>
  <c r="A101" s="1"/>
  <c r="F121"/>
  <c r="AD104"/>
  <c r="K121"/>
  <c r="N103"/>
  <c r="A102"/>
  <c r="A103" s="1"/>
  <c r="A104" s="1"/>
  <c r="A105" s="1"/>
  <c r="A106" s="1"/>
  <c r="A107" s="1"/>
  <c r="A108" s="1"/>
  <c r="A109" s="1"/>
  <c r="A110" s="1"/>
  <c r="A111" s="1"/>
  <c r="A112" s="1"/>
  <c r="A113" s="1"/>
  <c r="A114" s="1"/>
  <c r="A115" s="1"/>
  <c r="E103"/>
  <c r="C101"/>
  <c r="B126" s="1"/>
  <c r="E100"/>
  <c r="M124"/>
  <c r="E104"/>
  <c r="E123"/>
  <c r="I119"/>
  <c r="O121"/>
  <c r="E124"/>
  <c r="E125"/>
  <c r="P6" i="24"/>
  <c r="AU10" i="17"/>
  <c r="M14" i="24"/>
  <c r="M12"/>
  <c r="U92" i="27"/>
  <c r="G60"/>
  <c r="M59"/>
  <c r="V6" i="24"/>
  <c r="V7"/>
  <c r="BL10" i="17"/>
  <c r="S7" i="24" s="1"/>
  <c r="BM10" i="17"/>
  <c r="R8" i="24"/>
  <c r="BN210" i="17"/>
  <c r="M10" i="24"/>
  <c r="CD9" i="17"/>
  <c r="U6" i="24" s="1"/>
  <c r="BL9" i="17"/>
  <c r="S6" i="24" s="1"/>
  <c r="BM9" i="17"/>
  <c r="DJ11"/>
  <c r="DP11"/>
  <c r="K8" i="24"/>
  <c r="DP9" i="17"/>
  <c r="N17" i="24"/>
  <c r="N24"/>
  <c r="N31"/>
  <c r="N21"/>
  <c r="N15"/>
  <c r="N25"/>
  <c r="N13"/>
  <c r="N27"/>
  <c r="N29"/>
  <c r="N19"/>
  <c r="N32"/>
  <c r="N34"/>
  <c r="N11"/>
  <c r="N28"/>
  <c r="N33"/>
  <c r="N23"/>
  <c r="N20"/>
  <c r="N30"/>
  <c r="A236" i="26"/>
  <c r="A237" s="1"/>
  <c r="AH144"/>
  <c r="AH179"/>
  <c r="AH177"/>
  <c r="AI210"/>
  <c r="AH210"/>
  <c r="AI179"/>
  <c r="AI177"/>
  <c r="N244"/>
  <c r="E245"/>
  <c r="K270"/>
  <c r="A239"/>
  <c r="A240" s="1"/>
  <c r="A241" s="1"/>
  <c r="A242" s="1"/>
  <c r="A243" s="1"/>
  <c r="A244" s="1"/>
  <c r="A245" s="1"/>
  <c r="A246" s="1"/>
  <c r="A247" s="1"/>
  <c r="A248" s="1"/>
  <c r="A249" s="1"/>
  <c r="A250" s="1"/>
  <c r="N243"/>
  <c r="F270"/>
  <c r="H243"/>
  <c r="N280"/>
  <c r="E241"/>
  <c r="E244"/>
  <c r="E242"/>
  <c r="N245"/>
  <c r="AH243" s="1"/>
  <c r="E246"/>
  <c r="C243"/>
  <c r="B270" s="1"/>
  <c r="AG177"/>
  <c r="AG179"/>
  <c r="AH146"/>
  <c r="DK22" i="17"/>
  <c r="M19" i="24" s="1"/>
  <c r="L19"/>
  <c r="DK35" i="17"/>
  <c r="M32" i="24" s="1"/>
  <c r="L32"/>
  <c r="DK26" i="17"/>
  <c r="M23" i="24" s="1"/>
  <c r="L23"/>
  <c r="DK18" i="17"/>
  <c r="L15" i="24"/>
  <c r="DK20" i="17"/>
  <c r="M17" i="24" s="1"/>
  <c r="L17"/>
  <c r="L9"/>
  <c r="DK12" i="17"/>
  <c r="DK14"/>
  <c r="L11" i="24"/>
  <c r="DK28" i="17"/>
  <c r="M25" i="24" s="1"/>
  <c r="L25"/>
  <c r="DK16" i="17"/>
  <c r="L13" i="24"/>
  <c r="DK34" i="17"/>
  <c r="M31" i="24" s="1"/>
  <c r="L31"/>
  <c r="DK10" i="17"/>
  <c r="L7" i="24"/>
  <c r="DK24" i="17"/>
  <c r="M21" i="24" s="1"/>
  <c r="L21"/>
  <c r="N9"/>
  <c r="DK30" i="17"/>
  <c r="M27" i="24" s="1"/>
  <c r="L27"/>
  <c r="L29"/>
  <c r="DK32" i="17"/>
  <c r="M29" i="24" s="1"/>
  <c r="DK33" i="17"/>
  <c r="M30" i="24" s="1"/>
  <c r="L30"/>
  <c r="CD8" i="17"/>
  <c r="U5" i="24" s="1"/>
  <c r="BN215" i="17"/>
  <c r="K8" i="23" s="1"/>
  <c r="BN217" i="17"/>
  <c r="CE8"/>
  <c r="O19" i="27" s="1"/>
  <c r="DK9" i="17"/>
  <c r="L6" i="24"/>
  <c r="L28"/>
  <c r="DK31" i="17"/>
  <c r="M28" i="24" s="1"/>
  <c r="N7"/>
  <c r="DK36" i="17"/>
  <c r="M33" i="24" s="1"/>
  <c r="L33"/>
  <c r="L20"/>
  <c r="DK23" i="17"/>
  <c r="M20" i="24" s="1"/>
  <c r="DK37" i="17"/>
  <c r="M34" i="24" s="1"/>
  <c r="L34"/>
  <c r="L24"/>
  <c r="DK27" i="17"/>
  <c r="M24" i="24" s="1"/>
  <c r="P61" i="22"/>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2"/>
  <c r="P11"/>
  <c r="P10"/>
  <c r="P9"/>
  <c r="P8"/>
  <c r="P7"/>
  <c r="P6"/>
  <c r="P5"/>
  <c r="P4"/>
  <c r="J3" i="17"/>
  <c r="J2" i="24" s="1"/>
  <c r="CD206" i="10"/>
  <c r="CE206" s="1"/>
  <c r="CB206"/>
  <c r="CC206" s="1"/>
  <c r="BZ206"/>
  <c r="CA206" s="1"/>
  <c r="BX206"/>
  <c r="BY206" s="1"/>
  <c r="BV206"/>
  <c r="BW206" s="1"/>
  <c r="BT206"/>
  <c r="BU206" s="1"/>
  <c r="BR206"/>
  <c r="BS206" s="1"/>
  <c r="CD205"/>
  <c r="CE205" s="1"/>
  <c r="CB205"/>
  <c r="CC205" s="1"/>
  <c r="BZ205"/>
  <c r="CA205" s="1"/>
  <c r="BX205"/>
  <c r="BY205" s="1"/>
  <c r="BV205"/>
  <c r="BW205" s="1"/>
  <c r="BT205"/>
  <c r="BU205" s="1"/>
  <c r="BR205"/>
  <c r="BS205" s="1"/>
  <c r="CD204"/>
  <c r="CE204" s="1"/>
  <c r="CB204"/>
  <c r="CC204" s="1"/>
  <c r="BZ204"/>
  <c r="CA204" s="1"/>
  <c r="BX204"/>
  <c r="BY204" s="1"/>
  <c r="BV204"/>
  <c r="BW204" s="1"/>
  <c r="BT204"/>
  <c r="BU204" s="1"/>
  <c r="BR204"/>
  <c r="BS204" s="1"/>
  <c r="CD203"/>
  <c r="CE203" s="1"/>
  <c r="CB203"/>
  <c r="CC203" s="1"/>
  <c r="BZ203"/>
  <c r="CA203" s="1"/>
  <c r="BX203"/>
  <c r="BY203" s="1"/>
  <c r="BV203"/>
  <c r="BW203" s="1"/>
  <c r="BT203"/>
  <c r="BU203" s="1"/>
  <c r="BR203"/>
  <c r="BS203" s="1"/>
  <c r="CD202"/>
  <c r="CE202" s="1"/>
  <c r="CB202"/>
  <c r="CC202" s="1"/>
  <c r="BZ202"/>
  <c r="CA202" s="1"/>
  <c r="BX202"/>
  <c r="BY202" s="1"/>
  <c r="BV202"/>
  <c r="BW202" s="1"/>
  <c r="BT202"/>
  <c r="BU202" s="1"/>
  <c r="BR202"/>
  <c r="BS202" s="1"/>
  <c r="CD201"/>
  <c r="CE201" s="1"/>
  <c r="CB201"/>
  <c r="CC201" s="1"/>
  <c r="BZ201"/>
  <c r="CA201" s="1"/>
  <c r="BX201"/>
  <c r="BY201" s="1"/>
  <c r="BV201"/>
  <c r="BW201" s="1"/>
  <c r="BT201"/>
  <c r="BU201" s="1"/>
  <c r="BR201"/>
  <c r="BS201" s="1"/>
  <c r="CD200"/>
  <c r="CE200" s="1"/>
  <c r="CB200"/>
  <c r="CC200" s="1"/>
  <c r="BZ200"/>
  <c r="CA200" s="1"/>
  <c r="BX200"/>
  <c r="BY200" s="1"/>
  <c r="BV200"/>
  <c r="BW200" s="1"/>
  <c r="BT200"/>
  <c r="BU200" s="1"/>
  <c r="BR200"/>
  <c r="BS200" s="1"/>
  <c r="CD199"/>
  <c r="CE199" s="1"/>
  <c r="CB199"/>
  <c r="CC199" s="1"/>
  <c r="BZ199"/>
  <c r="CA199" s="1"/>
  <c r="BX199"/>
  <c r="BY199" s="1"/>
  <c r="BV199"/>
  <c r="BW199" s="1"/>
  <c r="BT199"/>
  <c r="BU199" s="1"/>
  <c r="BR199"/>
  <c r="BS199" s="1"/>
  <c r="CD198"/>
  <c r="CE198" s="1"/>
  <c r="CB198"/>
  <c r="CC198" s="1"/>
  <c r="BZ198"/>
  <c r="CA198" s="1"/>
  <c r="BX198"/>
  <c r="BY198" s="1"/>
  <c r="BV198"/>
  <c r="BW198" s="1"/>
  <c r="BT198"/>
  <c r="BU198" s="1"/>
  <c r="BR198"/>
  <c r="BS198" s="1"/>
  <c r="CD197"/>
  <c r="CE197" s="1"/>
  <c r="CB197"/>
  <c r="CC197" s="1"/>
  <c r="BZ197"/>
  <c r="CA197" s="1"/>
  <c r="BX197"/>
  <c r="BY197" s="1"/>
  <c r="BV197"/>
  <c r="BW197" s="1"/>
  <c r="BT197"/>
  <c r="BU197" s="1"/>
  <c r="BR197"/>
  <c r="BS197" s="1"/>
  <c r="CD196"/>
  <c r="CE196" s="1"/>
  <c r="CB196"/>
  <c r="CC196" s="1"/>
  <c r="BZ196"/>
  <c r="CA196" s="1"/>
  <c r="BX196"/>
  <c r="BY196" s="1"/>
  <c r="BV196"/>
  <c r="BW196" s="1"/>
  <c r="BT196"/>
  <c r="BU196" s="1"/>
  <c r="BR196"/>
  <c r="BS196" s="1"/>
  <c r="CD195"/>
  <c r="CE195" s="1"/>
  <c r="CB195"/>
  <c r="CC195" s="1"/>
  <c r="BZ195"/>
  <c r="CA195" s="1"/>
  <c r="BX195"/>
  <c r="BY195" s="1"/>
  <c r="BV195"/>
  <c r="BW195" s="1"/>
  <c r="BT195"/>
  <c r="BU195" s="1"/>
  <c r="BR195"/>
  <c r="BS195" s="1"/>
  <c r="CD194"/>
  <c r="CE194" s="1"/>
  <c r="CB194"/>
  <c r="CC194" s="1"/>
  <c r="BZ194"/>
  <c r="CA194" s="1"/>
  <c r="BX194"/>
  <c r="BY194" s="1"/>
  <c r="BV194"/>
  <c r="BW194" s="1"/>
  <c r="BT194"/>
  <c r="BU194" s="1"/>
  <c r="BR194"/>
  <c r="BS194" s="1"/>
  <c r="CD193"/>
  <c r="CE193" s="1"/>
  <c r="CB193"/>
  <c r="CC193" s="1"/>
  <c r="BZ193"/>
  <c r="CA193" s="1"/>
  <c r="BX193"/>
  <c r="BY193" s="1"/>
  <c r="BV193"/>
  <c r="BW193" s="1"/>
  <c r="BT193"/>
  <c r="BU193" s="1"/>
  <c r="BR193"/>
  <c r="BS193" s="1"/>
  <c r="CD192"/>
  <c r="CE192" s="1"/>
  <c r="CB192"/>
  <c r="CC192" s="1"/>
  <c r="BZ192"/>
  <c r="CA192" s="1"/>
  <c r="BX192"/>
  <c r="BY192" s="1"/>
  <c r="BV192"/>
  <c r="BW192" s="1"/>
  <c r="BT192"/>
  <c r="BU192" s="1"/>
  <c r="BR192"/>
  <c r="BS192" s="1"/>
  <c r="CD191"/>
  <c r="CE191" s="1"/>
  <c r="CB191"/>
  <c r="CC191" s="1"/>
  <c r="BZ191"/>
  <c r="CA191" s="1"/>
  <c r="BX191"/>
  <c r="BY191" s="1"/>
  <c r="BV191"/>
  <c r="BW191" s="1"/>
  <c r="BT191"/>
  <c r="BU191" s="1"/>
  <c r="BR191"/>
  <c r="BS191" s="1"/>
  <c r="CD190"/>
  <c r="CE190" s="1"/>
  <c r="CB190"/>
  <c r="CC190" s="1"/>
  <c r="BZ190"/>
  <c r="CA190" s="1"/>
  <c r="BX190"/>
  <c r="BY190" s="1"/>
  <c r="BV190"/>
  <c r="BW190" s="1"/>
  <c r="BT190"/>
  <c r="BU190" s="1"/>
  <c r="BR190"/>
  <c r="BS190" s="1"/>
  <c r="CD189"/>
  <c r="CE189" s="1"/>
  <c r="CB189"/>
  <c r="CC189" s="1"/>
  <c r="BZ189"/>
  <c r="CA189" s="1"/>
  <c r="BX189"/>
  <c r="BY189" s="1"/>
  <c r="BV189"/>
  <c r="BW189" s="1"/>
  <c r="BT189"/>
  <c r="BU189" s="1"/>
  <c r="BR189"/>
  <c r="BS189" s="1"/>
  <c r="CD188"/>
  <c r="CE188" s="1"/>
  <c r="CB188"/>
  <c r="CC188" s="1"/>
  <c r="BZ188"/>
  <c r="CA188" s="1"/>
  <c r="BX188"/>
  <c r="BY188" s="1"/>
  <c r="BV188"/>
  <c r="BW188" s="1"/>
  <c r="BT188"/>
  <c r="BU188" s="1"/>
  <c r="BR188"/>
  <c r="BS188" s="1"/>
  <c r="CD187"/>
  <c r="CE187" s="1"/>
  <c r="CB187"/>
  <c r="CC187" s="1"/>
  <c r="BZ187"/>
  <c r="CA187" s="1"/>
  <c r="BX187"/>
  <c r="BY187" s="1"/>
  <c r="BV187"/>
  <c r="BW187" s="1"/>
  <c r="BT187"/>
  <c r="BU187" s="1"/>
  <c r="BR187"/>
  <c r="BS187" s="1"/>
  <c r="CD186"/>
  <c r="CE186" s="1"/>
  <c r="CB186"/>
  <c r="CC186" s="1"/>
  <c r="BZ186"/>
  <c r="CA186" s="1"/>
  <c r="BX186"/>
  <c r="BY186" s="1"/>
  <c r="BV186"/>
  <c r="BW186" s="1"/>
  <c r="BT186"/>
  <c r="BU186" s="1"/>
  <c r="BR186"/>
  <c r="BS186" s="1"/>
  <c r="CD185"/>
  <c r="CE185" s="1"/>
  <c r="CB185"/>
  <c r="CC185" s="1"/>
  <c r="BZ185"/>
  <c r="CA185" s="1"/>
  <c r="BX185"/>
  <c r="BY185" s="1"/>
  <c r="BV185"/>
  <c r="BW185" s="1"/>
  <c r="BT185"/>
  <c r="BU185" s="1"/>
  <c r="BR185"/>
  <c r="BS185" s="1"/>
  <c r="CD184"/>
  <c r="CE184" s="1"/>
  <c r="CB184"/>
  <c r="CC184" s="1"/>
  <c r="BZ184"/>
  <c r="CA184" s="1"/>
  <c r="BX184"/>
  <c r="BY184" s="1"/>
  <c r="BV184"/>
  <c r="BW184" s="1"/>
  <c r="BT184"/>
  <c r="BU184" s="1"/>
  <c r="BR184"/>
  <c r="BS184" s="1"/>
  <c r="CD183"/>
  <c r="CE183" s="1"/>
  <c r="CB183"/>
  <c r="CC183" s="1"/>
  <c r="BZ183"/>
  <c r="CA183" s="1"/>
  <c r="BX183"/>
  <c r="BY183" s="1"/>
  <c r="BV183"/>
  <c r="BW183" s="1"/>
  <c r="BT183"/>
  <c r="BU183" s="1"/>
  <c r="BR183"/>
  <c r="BS183" s="1"/>
  <c r="CD182"/>
  <c r="CE182" s="1"/>
  <c r="CB182"/>
  <c r="CC182" s="1"/>
  <c r="BZ182"/>
  <c r="CA182" s="1"/>
  <c r="BX182"/>
  <c r="BY182" s="1"/>
  <c r="BV182"/>
  <c r="BW182" s="1"/>
  <c r="BT182"/>
  <c r="BU182" s="1"/>
  <c r="BR182"/>
  <c r="BS182" s="1"/>
  <c r="CD181"/>
  <c r="CE181" s="1"/>
  <c r="CB181"/>
  <c r="CC181" s="1"/>
  <c r="BZ181"/>
  <c r="CA181" s="1"/>
  <c r="BX181"/>
  <c r="BY181" s="1"/>
  <c r="BV181"/>
  <c r="BW181" s="1"/>
  <c r="BT181"/>
  <c r="BU181" s="1"/>
  <c r="BR181"/>
  <c r="BS181" s="1"/>
  <c r="CD180"/>
  <c r="CE180" s="1"/>
  <c r="CB180"/>
  <c r="CC180" s="1"/>
  <c r="BZ180"/>
  <c r="CA180" s="1"/>
  <c r="BX180"/>
  <c r="BY180" s="1"/>
  <c r="BV180"/>
  <c r="BW180" s="1"/>
  <c r="BT180"/>
  <c r="BU180" s="1"/>
  <c r="BR180"/>
  <c r="BS180" s="1"/>
  <c r="CD179"/>
  <c r="CE179" s="1"/>
  <c r="CB179"/>
  <c r="CC179" s="1"/>
  <c r="BZ179"/>
  <c r="CA179" s="1"/>
  <c r="BX179"/>
  <c r="BY179" s="1"/>
  <c r="BV179"/>
  <c r="BW179" s="1"/>
  <c r="BT179"/>
  <c r="BU179" s="1"/>
  <c r="BR179"/>
  <c r="BS179" s="1"/>
  <c r="CD178"/>
  <c r="CE178" s="1"/>
  <c r="CB178"/>
  <c r="CC178" s="1"/>
  <c r="BZ178"/>
  <c r="CA178" s="1"/>
  <c r="BX178"/>
  <c r="BY178" s="1"/>
  <c r="BV178"/>
  <c r="BW178" s="1"/>
  <c r="BT178"/>
  <c r="BU178" s="1"/>
  <c r="BR178"/>
  <c r="BS178" s="1"/>
  <c r="CD177"/>
  <c r="CE177" s="1"/>
  <c r="CB177"/>
  <c r="CC177" s="1"/>
  <c r="BZ177"/>
  <c r="CA177" s="1"/>
  <c r="BX177"/>
  <c r="BY177" s="1"/>
  <c r="BV177"/>
  <c r="BW177" s="1"/>
  <c r="BT177"/>
  <c r="BU177" s="1"/>
  <c r="BR177"/>
  <c r="BS177" s="1"/>
  <c r="CD176"/>
  <c r="CE176" s="1"/>
  <c r="CB176"/>
  <c r="CC176" s="1"/>
  <c r="BZ176"/>
  <c r="CA176" s="1"/>
  <c r="BX176"/>
  <c r="BY176" s="1"/>
  <c r="BV176"/>
  <c r="BW176" s="1"/>
  <c r="BT176"/>
  <c r="BU176" s="1"/>
  <c r="BR176"/>
  <c r="BS176" s="1"/>
  <c r="CD175"/>
  <c r="CE175" s="1"/>
  <c r="CB175"/>
  <c r="CC175" s="1"/>
  <c r="BZ175"/>
  <c r="CA175" s="1"/>
  <c r="BX175"/>
  <c r="BY175" s="1"/>
  <c r="BV175"/>
  <c r="BW175" s="1"/>
  <c r="BT175"/>
  <c r="BU175" s="1"/>
  <c r="BR175"/>
  <c r="BS175" s="1"/>
  <c r="CD174"/>
  <c r="CE174" s="1"/>
  <c r="CB174"/>
  <c r="CC174" s="1"/>
  <c r="BZ174"/>
  <c r="CA174" s="1"/>
  <c r="BX174"/>
  <c r="BY174" s="1"/>
  <c r="BV174"/>
  <c r="BW174" s="1"/>
  <c r="BT174"/>
  <c r="BU174" s="1"/>
  <c r="BR174"/>
  <c r="BS174" s="1"/>
  <c r="CD173"/>
  <c r="CE173" s="1"/>
  <c r="CB173"/>
  <c r="CC173" s="1"/>
  <c r="BZ173"/>
  <c r="CA173" s="1"/>
  <c r="BX173"/>
  <c r="BY173" s="1"/>
  <c r="BV173"/>
  <c r="BW173" s="1"/>
  <c r="BT173"/>
  <c r="BU173" s="1"/>
  <c r="BR173"/>
  <c r="BS173" s="1"/>
  <c r="CD172"/>
  <c r="CE172" s="1"/>
  <c r="CB172"/>
  <c r="CC172" s="1"/>
  <c r="BZ172"/>
  <c r="CA172" s="1"/>
  <c r="BX172"/>
  <c r="BY172" s="1"/>
  <c r="BV172"/>
  <c r="BW172" s="1"/>
  <c r="BT172"/>
  <c r="BU172" s="1"/>
  <c r="BR172"/>
  <c r="BS172" s="1"/>
  <c r="CD171"/>
  <c r="CE171" s="1"/>
  <c r="CB171"/>
  <c r="CC171" s="1"/>
  <c r="BZ171"/>
  <c r="CA171" s="1"/>
  <c r="BX171"/>
  <c r="BY171" s="1"/>
  <c r="BV171"/>
  <c r="BW171" s="1"/>
  <c r="BT171"/>
  <c r="BU171" s="1"/>
  <c r="BR171"/>
  <c r="BS171" s="1"/>
  <c r="CD170"/>
  <c r="CE170" s="1"/>
  <c r="CB170"/>
  <c r="CC170" s="1"/>
  <c r="BZ170"/>
  <c r="CA170" s="1"/>
  <c r="BX170"/>
  <c r="BY170" s="1"/>
  <c r="BV170"/>
  <c r="BW170" s="1"/>
  <c r="BT170"/>
  <c r="BU170" s="1"/>
  <c r="BR170"/>
  <c r="BS170" s="1"/>
  <c r="CD169"/>
  <c r="CE169" s="1"/>
  <c r="CB169"/>
  <c r="CC169" s="1"/>
  <c r="BZ169"/>
  <c r="CA169" s="1"/>
  <c r="BX169"/>
  <c r="BY169" s="1"/>
  <c r="BV169"/>
  <c r="BW169" s="1"/>
  <c r="BT169"/>
  <c r="BU169" s="1"/>
  <c r="BR169"/>
  <c r="BS169" s="1"/>
  <c r="CD168"/>
  <c r="CE168" s="1"/>
  <c r="CB168"/>
  <c r="CC168" s="1"/>
  <c r="BZ168"/>
  <c r="CA168" s="1"/>
  <c r="BX168"/>
  <c r="BY168" s="1"/>
  <c r="BV168"/>
  <c r="BW168" s="1"/>
  <c r="BT168"/>
  <c r="BU168" s="1"/>
  <c r="BR168"/>
  <c r="BS168" s="1"/>
  <c r="CD167"/>
  <c r="CE167" s="1"/>
  <c r="CB167"/>
  <c r="CC167" s="1"/>
  <c r="BZ167"/>
  <c r="CA167" s="1"/>
  <c r="BX167"/>
  <c r="BY167" s="1"/>
  <c r="BV167"/>
  <c r="BW167" s="1"/>
  <c r="BT167"/>
  <c r="BU167" s="1"/>
  <c r="BR167"/>
  <c r="BS167" s="1"/>
  <c r="CD166"/>
  <c r="CE166" s="1"/>
  <c r="CB166"/>
  <c r="CC166" s="1"/>
  <c r="BZ166"/>
  <c r="CA166" s="1"/>
  <c r="BX166"/>
  <c r="BY166" s="1"/>
  <c r="BV166"/>
  <c r="BW166" s="1"/>
  <c r="BT166"/>
  <c r="BU166" s="1"/>
  <c r="BR166"/>
  <c r="BS166" s="1"/>
  <c r="CD165"/>
  <c r="CE165" s="1"/>
  <c r="CB165"/>
  <c r="CC165" s="1"/>
  <c r="BZ165"/>
  <c r="CA165" s="1"/>
  <c r="BX165"/>
  <c r="BY165" s="1"/>
  <c r="BV165"/>
  <c r="BW165" s="1"/>
  <c r="BT165"/>
  <c r="BU165" s="1"/>
  <c r="BR165"/>
  <c r="BS165" s="1"/>
  <c r="CD164"/>
  <c r="CE164" s="1"/>
  <c r="CB164"/>
  <c r="CC164" s="1"/>
  <c r="BZ164"/>
  <c r="CA164" s="1"/>
  <c r="BX164"/>
  <c r="BY164" s="1"/>
  <c r="BV164"/>
  <c r="BW164" s="1"/>
  <c r="BT164"/>
  <c r="BU164" s="1"/>
  <c r="BR164"/>
  <c r="BS164" s="1"/>
  <c r="CD163"/>
  <c r="CE163" s="1"/>
  <c r="CB163"/>
  <c r="CC163" s="1"/>
  <c r="BZ163"/>
  <c r="CA163" s="1"/>
  <c r="BX163"/>
  <c r="BY163" s="1"/>
  <c r="BV163"/>
  <c r="BW163" s="1"/>
  <c r="BT163"/>
  <c r="BU163" s="1"/>
  <c r="BR163"/>
  <c r="BS163" s="1"/>
  <c r="CD162"/>
  <c r="CE162" s="1"/>
  <c r="CB162"/>
  <c r="CC162" s="1"/>
  <c r="BZ162"/>
  <c r="CA162" s="1"/>
  <c r="BX162"/>
  <c r="BY162" s="1"/>
  <c r="BV162"/>
  <c r="BW162" s="1"/>
  <c r="BT162"/>
  <c r="BU162" s="1"/>
  <c r="BR162"/>
  <c r="BS162" s="1"/>
  <c r="CD161"/>
  <c r="CE161" s="1"/>
  <c r="CB161"/>
  <c r="CC161" s="1"/>
  <c r="BZ161"/>
  <c r="CA161" s="1"/>
  <c r="BX161"/>
  <c r="BY161" s="1"/>
  <c r="BV161"/>
  <c r="BW161" s="1"/>
  <c r="BT161"/>
  <c r="BU161" s="1"/>
  <c r="BR161"/>
  <c r="BS161" s="1"/>
  <c r="CD160"/>
  <c r="CE160" s="1"/>
  <c r="CB160"/>
  <c r="CC160" s="1"/>
  <c r="BZ160"/>
  <c r="CA160" s="1"/>
  <c r="BX160"/>
  <c r="BY160" s="1"/>
  <c r="BV160"/>
  <c r="BW160" s="1"/>
  <c r="BT160"/>
  <c r="BU160" s="1"/>
  <c r="BR160"/>
  <c r="BS160" s="1"/>
  <c r="CD159"/>
  <c r="CE159" s="1"/>
  <c r="CB159"/>
  <c r="CC159" s="1"/>
  <c r="BZ159"/>
  <c r="CA159" s="1"/>
  <c r="BX159"/>
  <c r="BY159" s="1"/>
  <c r="BV159"/>
  <c r="BW159" s="1"/>
  <c r="BT159"/>
  <c r="BU159" s="1"/>
  <c r="BR159"/>
  <c r="BS159" s="1"/>
  <c r="CD158"/>
  <c r="CE158" s="1"/>
  <c r="CB158"/>
  <c r="CC158" s="1"/>
  <c r="BZ158"/>
  <c r="CA158" s="1"/>
  <c r="BX158"/>
  <c r="BY158" s="1"/>
  <c r="BV158"/>
  <c r="BW158" s="1"/>
  <c r="BT158"/>
  <c r="BU158" s="1"/>
  <c r="BR158"/>
  <c r="BS158" s="1"/>
  <c r="CD157"/>
  <c r="CE157" s="1"/>
  <c r="CB157"/>
  <c r="CC157" s="1"/>
  <c r="BZ157"/>
  <c r="CA157" s="1"/>
  <c r="BX157"/>
  <c r="BY157" s="1"/>
  <c r="BV157"/>
  <c r="BW157" s="1"/>
  <c r="BT157"/>
  <c r="BU157" s="1"/>
  <c r="BR157"/>
  <c r="BS157" s="1"/>
  <c r="CD156"/>
  <c r="CE156" s="1"/>
  <c r="CB156"/>
  <c r="CC156" s="1"/>
  <c r="BZ156"/>
  <c r="CA156" s="1"/>
  <c r="BX156"/>
  <c r="BY156" s="1"/>
  <c r="BV156"/>
  <c r="BW156" s="1"/>
  <c r="BT156"/>
  <c r="BU156" s="1"/>
  <c r="BR156"/>
  <c r="BS156" s="1"/>
  <c r="CD155"/>
  <c r="CE155" s="1"/>
  <c r="CB155"/>
  <c r="CC155" s="1"/>
  <c r="BZ155"/>
  <c r="CA155" s="1"/>
  <c r="BX155"/>
  <c r="BY155" s="1"/>
  <c r="BV155"/>
  <c r="BW155" s="1"/>
  <c r="BT155"/>
  <c r="BU155" s="1"/>
  <c r="BR155"/>
  <c r="BS155" s="1"/>
  <c r="CD154"/>
  <c r="CE154" s="1"/>
  <c r="CB154"/>
  <c r="CC154" s="1"/>
  <c r="BZ154"/>
  <c r="CA154" s="1"/>
  <c r="BX154"/>
  <c r="BY154" s="1"/>
  <c r="BV154"/>
  <c r="BW154" s="1"/>
  <c r="BT154"/>
  <c r="BU154" s="1"/>
  <c r="BR154"/>
  <c r="BS154" s="1"/>
  <c r="CD153"/>
  <c r="CE153" s="1"/>
  <c r="CB153"/>
  <c r="CC153" s="1"/>
  <c r="BZ153"/>
  <c r="CA153" s="1"/>
  <c r="BX153"/>
  <c r="BY153" s="1"/>
  <c r="BV153"/>
  <c r="BW153" s="1"/>
  <c r="BT153"/>
  <c r="BU153" s="1"/>
  <c r="BR153"/>
  <c r="BS153" s="1"/>
  <c r="CD152"/>
  <c r="CE152" s="1"/>
  <c r="CB152"/>
  <c r="CC152" s="1"/>
  <c r="BZ152"/>
  <c r="CA152" s="1"/>
  <c r="BX152"/>
  <c r="BY152" s="1"/>
  <c r="BV152"/>
  <c r="BW152" s="1"/>
  <c r="BT152"/>
  <c r="BU152" s="1"/>
  <c r="BR152"/>
  <c r="BS152" s="1"/>
  <c r="CD151"/>
  <c r="CE151" s="1"/>
  <c r="CB151"/>
  <c r="CC151" s="1"/>
  <c r="BZ151"/>
  <c r="CA151" s="1"/>
  <c r="BX151"/>
  <c r="BY151" s="1"/>
  <c r="BV151"/>
  <c r="BW151" s="1"/>
  <c r="BT151"/>
  <c r="BU151" s="1"/>
  <c r="BR151"/>
  <c r="BS151" s="1"/>
  <c r="CD150"/>
  <c r="CE150" s="1"/>
  <c r="CB150"/>
  <c r="CC150" s="1"/>
  <c r="BZ150"/>
  <c r="CA150" s="1"/>
  <c r="BX150"/>
  <c r="BY150" s="1"/>
  <c r="BV150"/>
  <c r="BW150" s="1"/>
  <c r="BT150"/>
  <c r="BU150" s="1"/>
  <c r="BR150"/>
  <c r="BS150" s="1"/>
  <c r="CD149"/>
  <c r="CE149" s="1"/>
  <c r="CB149"/>
  <c r="CC149" s="1"/>
  <c r="BZ149"/>
  <c r="CA149" s="1"/>
  <c r="BX149"/>
  <c r="BY149" s="1"/>
  <c r="BV149"/>
  <c r="BW149" s="1"/>
  <c r="BT149"/>
  <c r="BU149" s="1"/>
  <c r="BR149"/>
  <c r="BS149" s="1"/>
  <c r="CD148"/>
  <c r="CE148" s="1"/>
  <c r="CB148"/>
  <c r="CC148" s="1"/>
  <c r="BZ148"/>
  <c r="CA148" s="1"/>
  <c r="BX148"/>
  <c r="BY148" s="1"/>
  <c r="BV148"/>
  <c r="BW148" s="1"/>
  <c r="BT148"/>
  <c r="BU148" s="1"/>
  <c r="BR148"/>
  <c r="BS148" s="1"/>
  <c r="CD147"/>
  <c r="CE147" s="1"/>
  <c r="CB147"/>
  <c r="CC147" s="1"/>
  <c r="BZ147"/>
  <c r="CA147" s="1"/>
  <c r="BX147"/>
  <c r="BY147" s="1"/>
  <c r="BV147"/>
  <c r="BW147" s="1"/>
  <c r="BT147"/>
  <c r="BU147" s="1"/>
  <c r="BR147"/>
  <c r="BS147" s="1"/>
  <c r="CD146"/>
  <c r="CE146" s="1"/>
  <c r="CB146"/>
  <c r="CC146" s="1"/>
  <c r="BZ146"/>
  <c r="CA146" s="1"/>
  <c r="BX146"/>
  <c r="BY146" s="1"/>
  <c r="BV146"/>
  <c r="BW146" s="1"/>
  <c r="BT146"/>
  <c r="BU146" s="1"/>
  <c r="BR146"/>
  <c r="BS146" s="1"/>
  <c r="CD145"/>
  <c r="CE145" s="1"/>
  <c r="CB145"/>
  <c r="CC145" s="1"/>
  <c r="BZ145"/>
  <c r="CA145" s="1"/>
  <c r="BX145"/>
  <c r="BY145" s="1"/>
  <c r="BV145"/>
  <c r="BW145" s="1"/>
  <c r="BT145"/>
  <c r="BU145" s="1"/>
  <c r="BR145"/>
  <c r="BS145" s="1"/>
  <c r="CD144"/>
  <c r="CE144" s="1"/>
  <c r="CB144"/>
  <c r="CC144" s="1"/>
  <c r="BZ144"/>
  <c r="CA144" s="1"/>
  <c r="BX144"/>
  <c r="BY144" s="1"/>
  <c r="BV144"/>
  <c r="BW144" s="1"/>
  <c r="BT144"/>
  <c r="BU144" s="1"/>
  <c r="BR144"/>
  <c r="BS144" s="1"/>
  <c r="CD143"/>
  <c r="CE143" s="1"/>
  <c r="CB143"/>
  <c r="CC143" s="1"/>
  <c r="BZ143"/>
  <c r="CA143" s="1"/>
  <c r="BX143"/>
  <c r="BY143" s="1"/>
  <c r="BV143"/>
  <c r="BW143" s="1"/>
  <c r="BT143"/>
  <c r="BU143" s="1"/>
  <c r="BR143"/>
  <c r="BS143" s="1"/>
  <c r="CD142"/>
  <c r="CE142" s="1"/>
  <c r="CB142"/>
  <c r="CC142" s="1"/>
  <c r="BZ142"/>
  <c r="CA142" s="1"/>
  <c r="BX142"/>
  <c r="BY142" s="1"/>
  <c r="BV142"/>
  <c r="BW142" s="1"/>
  <c r="BT142"/>
  <c r="BU142" s="1"/>
  <c r="BR142"/>
  <c r="BS142" s="1"/>
  <c r="CD141"/>
  <c r="CE141" s="1"/>
  <c r="CB141"/>
  <c r="CC141" s="1"/>
  <c r="BZ141"/>
  <c r="CA141" s="1"/>
  <c r="BX141"/>
  <c r="BY141" s="1"/>
  <c r="BV141"/>
  <c r="BW141" s="1"/>
  <c r="BT141"/>
  <c r="BU141" s="1"/>
  <c r="BR141"/>
  <c r="BS141" s="1"/>
  <c r="CD140"/>
  <c r="CE140" s="1"/>
  <c r="CB140"/>
  <c r="CC140" s="1"/>
  <c r="BZ140"/>
  <c r="CA140" s="1"/>
  <c r="BX140"/>
  <c r="BY140" s="1"/>
  <c r="BV140"/>
  <c r="BW140" s="1"/>
  <c r="BT140"/>
  <c r="BU140" s="1"/>
  <c r="BR140"/>
  <c r="BS140" s="1"/>
  <c r="CD139"/>
  <c r="CE139" s="1"/>
  <c r="CB139"/>
  <c r="CC139" s="1"/>
  <c r="BZ139"/>
  <c r="CA139" s="1"/>
  <c r="BX139"/>
  <c r="BY139" s="1"/>
  <c r="BV139"/>
  <c r="BW139" s="1"/>
  <c r="BT139"/>
  <c r="BU139" s="1"/>
  <c r="BR139"/>
  <c r="BS139" s="1"/>
  <c r="CD138"/>
  <c r="CE138" s="1"/>
  <c r="CB138"/>
  <c r="CC138" s="1"/>
  <c r="BZ138"/>
  <c r="CA138" s="1"/>
  <c r="BX138"/>
  <c r="BY138" s="1"/>
  <c r="BV138"/>
  <c r="BW138" s="1"/>
  <c r="BT138"/>
  <c r="BU138" s="1"/>
  <c r="BR138"/>
  <c r="BS138" s="1"/>
  <c r="CD137"/>
  <c r="CE137" s="1"/>
  <c r="CB137"/>
  <c r="CC137" s="1"/>
  <c r="BZ137"/>
  <c r="CA137" s="1"/>
  <c r="BX137"/>
  <c r="BY137" s="1"/>
  <c r="BV137"/>
  <c r="BW137" s="1"/>
  <c r="BT137"/>
  <c r="BU137" s="1"/>
  <c r="BR137"/>
  <c r="BS137" s="1"/>
  <c r="CD136"/>
  <c r="CE136" s="1"/>
  <c r="CB136"/>
  <c r="CC136" s="1"/>
  <c r="BZ136"/>
  <c r="CA136" s="1"/>
  <c r="BX136"/>
  <c r="BY136" s="1"/>
  <c r="BV136"/>
  <c r="BW136" s="1"/>
  <c r="BT136"/>
  <c r="BU136" s="1"/>
  <c r="BR136"/>
  <c r="BS136" s="1"/>
  <c r="CD135"/>
  <c r="CE135" s="1"/>
  <c r="CB135"/>
  <c r="CC135" s="1"/>
  <c r="BZ135"/>
  <c r="CA135" s="1"/>
  <c r="BX135"/>
  <c r="BY135" s="1"/>
  <c r="BV135"/>
  <c r="BW135" s="1"/>
  <c r="BT135"/>
  <c r="BU135" s="1"/>
  <c r="BR135"/>
  <c r="BS135" s="1"/>
  <c r="CD134"/>
  <c r="CE134" s="1"/>
  <c r="CB134"/>
  <c r="CC134" s="1"/>
  <c r="BZ134"/>
  <c r="CA134" s="1"/>
  <c r="BX134"/>
  <c r="BY134" s="1"/>
  <c r="BV134"/>
  <c r="BW134" s="1"/>
  <c r="BT134"/>
  <c r="BU134" s="1"/>
  <c r="BR134"/>
  <c r="BS134" s="1"/>
  <c r="CD133"/>
  <c r="CE133" s="1"/>
  <c r="CB133"/>
  <c r="CC133" s="1"/>
  <c r="BZ133"/>
  <c r="CA133" s="1"/>
  <c r="BX133"/>
  <c r="BY133" s="1"/>
  <c r="BV133"/>
  <c r="BW133" s="1"/>
  <c r="BT133"/>
  <c r="BU133" s="1"/>
  <c r="BR133"/>
  <c r="BS133" s="1"/>
  <c r="CD132"/>
  <c r="CE132" s="1"/>
  <c r="CB132"/>
  <c r="CC132" s="1"/>
  <c r="BZ132"/>
  <c r="CA132" s="1"/>
  <c r="BX132"/>
  <c r="BY132" s="1"/>
  <c r="BV132"/>
  <c r="BW132" s="1"/>
  <c r="BT132"/>
  <c r="BU132" s="1"/>
  <c r="BR132"/>
  <c r="BS132" s="1"/>
  <c r="CD131"/>
  <c r="CE131" s="1"/>
  <c r="CB131"/>
  <c r="CC131" s="1"/>
  <c r="BZ131"/>
  <c r="CA131" s="1"/>
  <c r="BX131"/>
  <c r="BY131" s="1"/>
  <c r="BV131"/>
  <c r="BW131" s="1"/>
  <c r="BT131"/>
  <c r="BU131" s="1"/>
  <c r="BR131"/>
  <c r="BS131" s="1"/>
  <c r="CD130"/>
  <c r="CE130" s="1"/>
  <c r="CB130"/>
  <c r="CC130" s="1"/>
  <c r="BZ130"/>
  <c r="CA130" s="1"/>
  <c r="BX130"/>
  <c r="BY130" s="1"/>
  <c r="BV130"/>
  <c r="BW130" s="1"/>
  <c r="BT130"/>
  <c r="BU130" s="1"/>
  <c r="BR130"/>
  <c r="BS130" s="1"/>
  <c r="CD129"/>
  <c r="CE129" s="1"/>
  <c r="CB129"/>
  <c r="CC129" s="1"/>
  <c r="BZ129"/>
  <c r="CA129" s="1"/>
  <c r="BX129"/>
  <c r="BY129" s="1"/>
  <c r="BV129"/>
  <c r="BW129" s="1"/>
  <c r="BT129"/>
  <c r="BU129" s="1"/>
  <c r="BR129"/>
  <c r="BS129" s="1"/>
  <c r="CD128"/>
  <c r="CE128" s="1"/>
  <c r="CB128"/>
  <c r="CC128" s="1"/>
  <c r="BZ128"/>
  <c r="CA128" s="1"/>
  <c r="BX128"/>
  <c r="BY128" s="1"/>
  <c r="BV128"/>
  <c r="BW128" s="1"/>
  <c r="BT128"/>
  <c r="BU128" s="1"/>
  <c r="BR128"/>
  <c r="BS128" s="1"/>
  <c r="CD127"/>
  <c r="CE127" s="1"/>
  <c r="CB127"/>
  <c r="CC127" s="1"/>
  <c r="BZ127"/>
  <c r="CA127" s="1"/>
  <c r="BX127"/>
  <c r="BY127" s="1"/>
  <c r="BV127"/>
  <c r="BW127" s="1"/>
  <c r="BT127"/>
  <c r="BU127" s="1"/>
  <c r="BR127"/>
  <c r="BS127" s="1"/>
  <c r="CB126"/>
  <c r="CC126" s="1"/>
  <c r="BZ126"/>
  <c r="CA126" s="1"/>
  <c r="BX126"/>
  <c r="BY126" s="1"/>
  <c r="BV126"/>
  <c r="BW126" s="1"/>
  <c r="BT126"/>
  <c r="BU126" s="1"/>
  <c r="BR126"/>
  <c r="BS126" s="1"/>
  <c r="CB125"/>
  <c r="CC125" s="1"/>
  <c r="BZ125"/>
  <c r="CA125" s="1"/>
  <c r="BX125"/>
  <c r="BY125" s="1"/>
  <c r="BV125"/>
  <c r="BW125" s="1"/>
  <c r="BT125"/>
  <c r="BU125" s="1"/>
  <c r="BR125"/>
  <c r="BS125" s="1"/>
  <c r="CB124"/>
  <c r="CC124" s="1"/>
  <c r="BZ124"/>
  <c r="CA124" s="1"/>
  <c r="BX124"/>
  <c r="BY124" s="1"/>
  <c r="BV124"/>
  <c r="BW124" s="1"/>
  <c r="BT124"/>
  <c r="BU124" s="1"/>
  <c r="BR124"/>
  <c r="BS124" s="1"/>
  <c r="CB123"/>
  <c r="CC123" s="1"/>
  <c r="BZ123"/>
  <c r="CA123" s="1"/>
  <c r="BX123"/>
  <c r="BY123" s="1"/>
  <c r="BV123"/>
  <c r="BW123" s="1"/>
  <c r="BT123"/>
  <c r="BU123" s="1"/>
  <c r="BR123"/>
  <c r="BS123" s="1"/>
  <c r="CB122"/>
  <c r="CC122" s="1"/>
  <c r="BZ122"/>
  <c r="CA122" s="1"/>
  <c r="BX122"/>
  <c r="BY122" s="1"/>
  <c r="BV122"/>
  <c r="BW122" s="1"/>
  <c r="BT122"/>
  <c r="BU122" s="1"/>
  <c r="BR122"/>
  <c r="BS122" s="1"/>
  <c r="CB121"/>
  <c r="CC121" s="1"/>
  <c r="BZ121"/>
  <c r="CA121" s="1"/>
  <c r="BX121"/>
  <c r="BY121" s="1"/>
  <c r="BV121"/>
  <c r="BW121" s="1"/>
  <c r="BT121"/>
  <c r="BU121" s="1"/>
  <c r="BR121"/>
  <c r="BS121" s="1"/>
  <c r="CB120"/>
  <c r="CC120" s="1"/>
  <c r="BZ120"/>
  <c r="CA120" s="1"/>
  <c r="BX120"/>
  <c r="BY120" s="1"/>
  <c r="BV120"/>
  <c r="BW120" s="1"/>
  <c r="BT120"/>
  <c r="BU120" s="1"/>
  <c r="BR120"/>
  <c r="BS120" s="1"/>
  <c r="CB119"/>
  <c r="CC119" s="1"/>
  <c r="BZ119"/>
  <c r="CA119" s="1"/>
  <c r="BX119"/>
  <c r="BY119" s="1"/>
  <c r="BV119"/>
  <c r="BW119" s="1"/>
  <c r="BT119"/>
  <c r="BU119" s="1"/>
  <c r="BR119"/>
  <c r="BS119" s="1"/>
  <c r="CB118"/>
  <c r="CC118" s="1"/>
  <c r="BZ118"/>
  <c r="CA118" s="1"/>
  <c r="BX118"/>
  <c r="BY118" s="1"/>
  <c r="BV118"/>
  <c r="BW118" s="1"/>
  <c r="BT118"/>
  <c r="BU118" s="1"/>
  <c r="BR118"/>
  <c r="BS118" s="1"/>
  <c r="CB117"/>
  <c r="CC117" s="1"/>
  <c r="BZ117"/>
  <c r="CA117" s="1"/>
  <c r="BX117"/>
  <c r="BY117" s="1"/>
  <c r="BV117"/>
  <c r="BW117" s="1"/>
  <c r="BT117"/>
  <c r="BU117" s="1"/>
  <c r="BR117"/>
  <c r="BS117" s="1"/>
  <c r="CB116"/>
  <c r="CC116" s="1"/>
  <c r="BZ116"/>
  <c r="CA116" s="1"/>
  <c r="BX116"/>
  <c r="BY116" s="1"/>
  <c r="BV116"/>
  <c r="BW116" s="1"/>
  <c r="BT116"/>
  <c r="BU116" s="1"/>
  <c r="BR116"/>
  <c r="BS116" s="1"/>
  <c r="CB115"/>
  <c r="CC115" s="1"/>
  <c r="BZ115"/>
  <c r="CA115" s="1"/>
  <c r="BX115"/>
  <c r="BY115" s="1"/>
  <c r="BV115"/>
  <c r="BW115" s="1"/>
  <c r="BT115"/>
  <c r="BU115" s="1"/>
  <c r="BR115"/>
  <c r="BS115" s="1"/>
  <c r="CB114"/>
  <c r="CC114" s="1"/>
  <c r="BZ114"/>
  <c r="CA114" s="1"/>
  <c r="BX114"/>
  <c r="BY114" s="1"/>
  <c r="BV114"/>
  <c r="BW114" s="1"/>
  <c r="BT114"/>
  <c r="BU114" s="1"/>
  <c r="BR114"/>
  <c r="BS114" s="1"/>
  <c r="CB113"/>
  <c r="CC113" s="1"/>
  <c r="BZ113"/>
  <c r="CA113" s="1"/>
  <c r="BX113"/>
  <c r="BY113" s="1"/>
  <c r="BV113"/>
  <c r="BW113" s="1"/>
  <c r="BT113"/>
  <c r="BU113" s="1"/>
  <c r="BR113"/>
  <c r="BS113" s="1"/>
  <c r="CB112"/>
  <c r="CC112" s="1"/>
  <c r="BZ112"/>
  <c r="CA112" s="1"/>
  <c r="BX112"/>
  <c r="BY112" s="1"/>
  <c r="BV112"/>
  <c r="BW112" s="1"/>
  <c r="BT112"/>
  <c r="BU112" s="1"/>
  <c r="BR112"/>
  <c r="BS112" s="1"/>
  <c r="CB111"/>
  <c r="CC111" s="1"/>
  <c r="BZ111"/>
  <c r="CA111" s="1"/>
  <c r="BX111"/>
  <c r="BY111" s="1"/>
  <c r="BV111"/>
  <c r="BW111" s="1"/>
  <c r="BT111"/>
  <c r="BU111" s="1"/>
  <c r="BR111"/>
  <c r="BS111" s="1"/>
  <c r="CB110"/>
  <c r="CC110" s="1"/>
  <c r="BZ110"/>
  <c r="CA110" s="1"/>
  <c r="BX110"/>
  <c r="BY110" s="1"/>
  <c r="BV110"/>
  <c r="BW110" s="1"/>
  <c r="BT110"/>
  <c r="BU110" s="1"/>
  <c r="BR110"/>
  <c r="BS110" s="1"/>
  <c r="CB109"/>
  <c r="CC109" s="1"/>
  <c r="BZ109"/>
  <c r="CA109" s="1"/>
  <c r="BX109"/>
  <c r="BY109" s="1"/>
  <c r="BV109"/>
  <c r="BW109" s="1"/>
  <c r="BT109"/>
  <c r="BU109" s="1"/>
  <c r="BR109"/>
  <c r="BS109" s="1"/>
  <c r="CB108"/>
  <c r="CC108" s="1"/>
  <c r="BZ108"/>
  <c r="CA108" s="1"/>
  <c r="BX108"/>
  <c r="BY108" s="1"/>
  <c r="BV108"/>
  <c r="BW108" s="1"/>
  <c r="BT108"/>
  <c r="BU108" s="1"/>
  <c r="BR108"/>
  <c r="BS108" s="1"/>
  <c r="CB107"/>
  <c r="CC107" s="1"/>
  <c r="BZ107"/>
  <c r="CA107" s="1"/>
  <c r="BX107"/>
  <c r="BY107" s="1"/>
  <c r="BV107"/>
  <c r="BW107" s="1"/>
  <c r="BT107"/>
  <c r="BU107" s="1"/>
  <c r="BR107"/>
  <c r="BS107" s="1"/>
  <c r="CB106"/>
  <c r="CC106" s="1"/>
  <c r="BZ106"/>
  <c r="CA106" s="1"/>
  <c r="BX106"/>
  <c r="BY106" s="1"/>
  <c r="BV106"/>
  <c r="BW106" s="1"/>
  <c r="BT106"/>
  <c r="BU106" s="1"/>
  <c r="BR106"/>
  <c r="BS106" s="1"/>
  <c r="CB105"/>
  <c r="CC105" s="1"/>
  <c r="BZ105"/>
  <c r="CA105" s="1"/>
  <c r="BX105"/>
  <c r="BY105" s="1"/>
  <c r="BV105"/>
  <c r="BW105" s="1"/>
  <c r="BT105"/>
  <c r="BU105" s="1"/>
  <c r="BR105"/>
  <c r="BS105" s="1"/>
  <c r="CB104"/>
  <c r="CC104" s="1"/>
  <c r="BZ104"/>
  <c r="CA104" s="1"/>
  <c r="BX104"/>
  <c r="BY104" s="1"/>
  <c r="BV104"/>
  <c r="BW104" s="1"/>
  <c r="BT104"/>
  <c r="BU104" s="1"/>
  <c r="BR104"/>
  <c r="BS104" s="1"/>
  <c r="CB103"/>
  <c r="CC103" s="1"/>
  <c r="BZ103"/>
  <c r="CA103" s="1"/>
  <c r="BX103"/>
  <c r="BY103" s="1"/>
  <c r="BV103"/>
  <c r="BW103" s="1"/>
  <c r="BT103"/>
  <c r="BU103" s="1"/>
  <c r="BR103"/>
  <c r="BS103" s="1"/>
  <c r="CB102"/>
  <c r="CC102" s="1"/>
  <c r="BZ102"/>
  <c r="CA102" s="1"/>
  <c r="BX102"/>
  <c r="BY102" s="1"/>
  <c r="BV102"/>
  <c r="BW102" s="1"/>
  <c r="BT102"/>
  <c r="BU102" s="1"/>
  <c r="BR102"/>
  <c r="BS102" s="1"/>
  <c r="CB101"/>
  <c r="CC101" s="1"/>
  <c r="BZ101"/>
  <c r="CA101" s="1"/>
  <c r="BX101"/>
  <c r="BY101" s="1"/>
  <c r="BV101"/>
  <c r="BW101" s="1"/>
  <c r="BT101"/>
  <c r="BU101" s="1"/>
  <c r="BR101"/>
  <c r="BS101" s="1"/>
  <c r="CB100"/>
  <c r="CC100" s="1"/>
  <c r="BZ100"/>
  <c r="CA100" s="1"/>
  <c r="BX100"/>
  <c r="BY100" s="1"/>
  <c r="BV100"/>
  <c r="BW100" s="1"/>
  <c r="BT100"/>
  <c r="BU100" s="1"/>
  <c r="BR100"/>
  <c r="BS100" s="1"/>
  <c r="CB99"/>
  <c r="CC99" s="1"/>
  <c r="BZ99"/>
  <c r="CA99" s="1"/>
  <c r="BX99"/>
  <c r="BY99" s="1"/>
  <c r="BV99"/>
  <c r="BW99" s="1"/>
  <c r="BT99"/>
  <c r="BU99" s="1"/>
  <c r="BR99"/>
  <c r="BS99" s="1"/>
  <c r="CB98"/>
  <c r="CC98" s="1"/>
  <c r="BZ98"/>
  <c r="CA98" s="1"/>
  <c r="BX98"/>
  <c r="BY98" s="1"/>
  <c r="BV98"/>
  <c r="BW98" s="1"/>
  <c r="BT98"/>
  <c r="BU98" s="1"/>
  <c r="BR98"/>
  <c r="BS98" s="1"/>
  <c r="CB97"/>
  <c r="CC97" s="1"/>
  <c r="BZ97"/>
  <c r="CA97" s="1"/>
  <c r="BX97"/>
  <c r="BY97" s="1"/>
  <c r="BV97"/>
  <c r="BW97" s="1"/>
  <c r="BT97"/>
  <c r="BU97" s="1"/>
  <c r="BR97"/>
  <c r="BS97" s="1"/>
  <c r="CB96"/>
  <c r="CC96" s="1"/>
  <c r="BZ96"/>
  <c r="CA96" s="1"/>
  <c r="BX96"/>
  <c r="BY96" s="1"/>
  <c r="BV96"/>
  <c r="BW96" s="1"/>
  <c r="BT96"/>
  <c r="BU96" s="1"/>
  <c r="BR96"/>
  <c r="BS96" s="1"/>
  <c r="CB95"/>
  <c r="CC95" s="1"/>
  <c r="BZ95"/>
  <c r="CA95" s="1"/>
  <c r="BX95"/>
  <c r="BY95" s="1"/>
  <c r="BV95"/>
  <c r="BW95" s="1"/>
  <c r="BT95"/>
  <c r="BU95" s="1"/>
  <c r="BR95"/>
  <c r="BS95" s="1"/>
  <c r="CB94"/>
  <c r="CC94" s="1"/>
  <c r="BZ94"/>
  <c r="CA94" s="1"/>
  <c r="BX94"/>
  <c r="BY94" s="1"/>
  <c r="BV94"/>
  <c r="BW94" s="1"/>
  <c r="BT94"/>
  <c r="BU94" s="1"/>
  <c r="BR94"/>
  <c r="BS94" s="1"/>
  <c r="CB93"/>
  <c r="CC93" s="1"/>
  <c r="BZ93"/>
  <c r="CA93" s="1"/>
  <c r="BX93"/>
  <c r="BY93" s="1"/>
  <c r="BV93"/>
  <c r="BW93" s="1"/>
  <c r="BT93"/>
  <c r="BU93" s="1"/>
  <c r="BR93"/>
  <c r="BS93" s="1"/>
  <c r="CB92"/>
  <c r="CC92" s="1"/>
  <c r="BZ92"/>
  <c r="CA92" s="1"/>
  <c r="BX92"/>
  <c r="BY92" s="1"/>
  <c r="BV92"/>
  <c r="BW92" s="1"/>
  <c r="BT92"/>
  <c r="BU92" s="1"/>
  <c r="BR92"/>
  <c r="BS92" s="1"/>
  <c r="CB91"/>
  <c r="CC91" s="1"/>
  <c r="BZ91"/>
  <c r="CA91" s="1"/>
  <c r="BX91"/>
  <c r="BY91" s="1"/>
  <c r="BV91"/>
  <c r="BW91" s="1"/>
  <c r="BT91"/>
  <c r="BU91" s="1"/>
  <c r="BR91"/>
  <c r="BS91" s="1"/>
  <c r="CB90"/>
  <c r="CC90" s="1"/>
  <c r="BZ90"/>
  <c r="CA90" s="1"/>
  <c r="BX90"/>
  <c r="BY90" s="1"/>
  <c r="BV90"/>
  <c r="BW90" s="1"/>
  <c r="BT90"/>
  <c r="BU90" s="1"/>
  <c r="BR90"/>
  <c r="BS90" s="1"/>
  <c r="CB89"/>
  <c r="CC89" s="1"/>
  <c r="BZ89"/>
  <c r="CA89" s="1"/>
  <c r="BX89"/>
  <c r="BY89" s="1"/>
  <c r="BV89"/>
  <c r="BW89" s="1"/>
  <c r="BT89"/>
  <c r="BU89" s="1"/>
  <c r="BR89"/>
  <c r="BS89" s="1"/>
  <c r="CB88"/>
  <c r="CC88" s="1"/>
  <c r="BZ88"/>
  <c r="CA88" s="1"/>
  <c r="BX88"/>
  <c r="BY88" s="1"/>
  <c r="BV88"/>
  <c r="BW88" s="1"/>
  <c r="BT88"/>
  <c r="BU88" s="1"/>
  <c r="BR88"/>
  <c r="BS88" s="1"/>
  <c r="CB87"/>
  <c r="CC87" s="1"/>
  <c r="BZ87"/>
  <c r="CA87" s="1"/>
  <c r="BX87"/>
  <c r="BY87" s="1"/>
  <c r="BV87"/>
  <c r="BW87" s="1"/>
  <c r="BT87"/>
  <c r="BU87" s="1"/>
  <c r="BR87"/>
  <c r="BS87" s="1"/>
  <c r="CB86"/>
  <c r="CC86" s="1"/>
  <c r="BZ86"/>
  <c r="CA86" s="1"/>
  <c r="BX86"/>
  <c r="BY86" s="1"/>
  <c r="BV86"/>
  <c r="BW86" s="1"/>
  <c r="BT86"/>
  <c r="BU86" s="1"/>
  <c r="BR86"/>
  <c r="BS86" s="1"/>
  <c r="CB85"/>
  <c r="CC85" s="1"/>
  <c r="BZ85"/>
  <c r="CA85" s="1"/>
  <c r="BX85"/>
  <c r="BY85" s="1"/>
  <c r="BV85"/>
  <c r="BW85" s="1"/>
  <c r="BT85"/>
  <c r="BU85" s="1"/>
  <c r="BR85"/>
  <c r="BS85" s="1"/>
  <c r="CB84"/>
  <c r="CC84" s="1"/>
  <c r="BZ84"/>
  <c r="CA84" s="1"/>
  <c r="BX84"/>
  <c r="BY84" s="1"/>
  <c r="BV84"/>
  <c r="BW84" s="1"/>
  <c r="BT84"/>
  <c r="BU84" s="1"/>
  <c r="BR84"/>
  <c r="BS84" s="1"/>
  <c r="CB83"/>
  <c r="CC83" s="1"/>
  <c r="BZ83"/>
  <c r="CA83" s="1"/>
  <c r="BX83"/>
  <c r="BY83" s="1"/>
  <c r="BV83"/>
  <c r="BW83" s="1"/>
  <c r="BT83"/>
  <c r="BU83" s="1"/>
  <c r="BR83"/>
  <c r="BS83" s="1"/>
  <c r="CB82"/>
  <c r="CC82" s="1"/>
  <c r="BZ82"/>
  <c r="CA82" s="1"/>
  <c r="BX82"/>
  <c r="BY82" s="1"/>
  <c r="BV82"/>
  <c r="BW82" s="1"/>
  <c r="BT82"/>
  <c r="BU82" s="1"/>
  <c r="BR82"/>
  <c r="BS82" s="1"/>
  <c r="CB81"/>
  <c r="CC81" s="1"/>
  <c r="BZ81"/>
  <c r="CA81" s="1"/>
  <c r="BX81"/>
  <c r="BY81" s="1"/>
  <c r="BV81"/>
  <c r="BW81" s="1"/>
  <c r="BT81"/>
  <c r="BU81" s="1"/>
  <c r="BR81"/>
  <c r="BS81" s="1"/>
  <c r="CB80"/>
  <c r="CC80" s="1"/>
  <c r="BZ80"/>
  <c r="CA80" s="1"/>
  <c r="BX80"/>
  <c r="BY80" s="1"/>
  <c r="BV80"/>
  <c r="BW80" s="1"/>
  <c r="BT80"/>
  <c r="BU80" s="1"/>
  <c r="BR80"/>
  <c r="BS80" s="1"/>
  <c r="CB79"/>
  <c r="CC79" s="1"/>
  <c r="BZ79"/>
  <c r="CA79" s="1"/>
  <c r="BX79"/>
  <c r="BY79" s="1"/>
  <c r="BV79"/>
  <c r="BW79" s="1"/>
  <c r="BT79"/>
  <c r="BU79" s="1"/>
  <c r="BR79"/>
  <c r="BS79" s="1"/>
  <c r="CB78"/>
  <c r="CC78" s="1"/>
  <c r="BZ78"/>
  <c r="CA78" s="1"/>
  <c r="BX78"/>
  <c r="BY78" s="1"/>
  <c r="BV78"/>
  <c r="BW78" s="1"/>
  <c r="BT78"/>
  <c r="BU78" s="1"/>
  <c r="BR78"/>
  <c r="BS78" s="1"/>
  <c r="CB77"/>
  <c r="CC77" s="1"/>
  <c r="BZ77"/>
  <c r="CA77" s="1"/>
  <c r="BX77"/>
  <c r="BY77" s="1"/>
  <c r="BV77"/>
  <c r="BW77" s="1"/>
  <c r="BT77"/>
  <c r="BU77" s="1"/>
  <c r="BR77"/>
  <c r="BS77" s="1"/>
  <c r="CB76"/>
  <c r="CC76" s="1"/>
  <c r="BZ76"/>
  <c r="CA76" s="1"/>
  <c r="BX76"/>
  <c r="BY76" s="1"/>
  <c r="BV76"/>
  <c r="BW76" s="1"/>
  <c r="BT76"/>
  <c r="BU76" s="1"/>
  <c r="BR76"/>
  <c r="BS76" s="1"/>
  <c r="CB75"/>
  <c r="CC75" s="1"/>
  <c r="BZ75"/>
  <c r="CA75" s="1"/>
  <c r="BX75"/>
  <c r="BY75" s="1"/>
  <c r="BV75"/>
  <c r="BW75" s="1"/>
  <c r="BT75"/>
  <c r="BU75" s="1"/>
  <c r="BR75"/>
  <c r="BS75" s="1"/>
  <c r="CB74"/>
  <c r="CC74" s="1"/>
  <c r="BZ74"/>
  <c r="CA74" s="1"/>
  <c r="BX74"/>
  <c r="BY74" s="1"/>
  <c r="BV74"/>
  <c r="BW74" s="1"/>
  <c r="BT74"/>
  <c r="BU74" s="1"/>
  <c r="BR74"/>
  <c r="BS74" s="1"/>
  <c r="CB73"/>
  <c r="CC73" s="1"/>
  <c r="BZ73"/>
  <c r="CA73" s="1"/>
  <c r="BX73"/>
  <c r="BY73" s="1"/>
  <c r="BV73"/>
  <c r="BW73" s="1"/>
  <c r="BT73"/>
  <c r="BU73" s="1"/>
  <c r="BR73"/>
  <c r="BS73" s="1"/>
  <c r="CB72"/>
  <c r="CC72" s="1"/>
  <c r="BZ72"/>
  <c r="CA72" s="1"/>
  <c r="BX72"/>
  <c r="BY72" s="1"/>
  <c r="BV72"/>
  <c r="BW72" s="1"/>
  <c r="BT72"/>
  <c r="BU72" s="1"/>
  <c r="BR72"/>
  <c r="BS72" s="1"/>
  <c r="CB71"/>
  <c r="CC71" s="1"/>
  <c r="BZ71"/>
  <c r="CA71" s="1"/>
  <c r="BX71"/>
  <c r="BY71" s="1"/>
  <c r="BV71"/>
  <c r="BW71" s="1"/>
  <c r="BT71"/>
  <c r="BU71" s="1"/>
  <c r="BR71"/>
  <c r="BS71" s="1"/>
  <c r="CB70"/>
  <c r="CC70" s="1"/>
  <c r="BZ70"/>
  <c r="CA70" s="1"/>
  <c r="BX70"/>
  <c r="BY70" s="1"/>
  <c r="BV70"/>
  <c r="BW70" s="1"/>
  <c r="BT70"/>
  <c r="BU70" s="1"/>
  <c r="BR70"/>
  <c r="BS70" s="1"/>
  <c r="CB69"/>
  <c r="CC69" s="1"/>
  <c r="BZ69"/>
  <c r="CA69" s="1"/>
  <c r="BX69"/>
  <c r="BY69" s="1"/>
  <c r="BV69"/>
  <c r="BW69" s="1"/>
  <c r="BT69"/>
  <c r="BU69" s="1"/>
  <c r="BR69"/>
  <c r="BS69" s="1"/>
  <c r="CB68"/>
  <c r="CC68" s="1"/>
  <c r="BZ68"/>
  <c r="CA68" s="1"/>
  <c r="BX68"/>
  <c r="BY68" s="1"/>
  <c r="BV68"/>
  <c r="BW68" s="1"/>
  <c r="BT68"/>
  <c r="BU68" s="1"/>
  <c r="BR68"/>
  <c r="BS68" s="1"/>
  <c r="CB67"/>
  <c r="CC67" s="1"/>
  <c r="BZ67"/>
  <c r="CA67" s="1"/>
  <c r="BX67"/>
  <c r="BY67" s="1"/>
  <c r="BV67"/>
  <c r="BW67" s="1"/>
  <c r="BT67"/>
  <c r="BU67" s="1"/>
  <c r="BR67"/>
  <c r="BS67" s="1"/>
  <c r="CB66"/>
  <c r="CC66" s="1"/>
  <c r="BZ66"/>
  <c r="CA66" s="1"/>
  <c r="BX66"/>
  <c r="BY66" s="1"/>
  <c r="BV66"/>
  <c r="BW66" s="1"/>
  <c r="BT66"/>
  <c r="BU66" s="1"/>
  <c r="BR66"/>
  <c r="BS66" s="1"/>
  <c r="CB65"/>
  <c r="CC65" s="1"/>
  <c r="BZ65"/>
  <c r="CA65" s="1"/>
  <c r="BX65"/>
  <c r="BY65" s="1"/>
  <c r="BV65"/>
  <c r="BW65" s="1"/>
  <c r="BT65"/>
  <c r="BU65" s="1"/>
  <c r="BR65"/>
  <c r="BS65" s="1"/>
  <c r="CB64"/>
  <c r="CC64" s="1"/>
  <c r="BZ64"/>
  <c r="CA64" s="1"/>
  <c r="BX64"/>
  <c r="BY64" s="1"/>
  <c r="BV64"/>
  <c r="BW64" s="1"/>
  <c r="BT64"/>
  <c r="BU64" s="1"/>
  <c r="BR64"/>
  <c r="BS64" s="1"/>
  <c r="CB63"/>
  <c r="CC63" s="1"/>
  <c r="BZ63"/>
  <c r="CA63" s="1"/>
  <c r="BX63"/>
  <c r="BY63" s="1"/>
  <c r="BV63"/>
  <c r="BW63" s="1"/>
  <c r="BT63"/>
  <c r="BU63" s="1"/>
  <c r="BR63"/>
  <c r="BS63" s="1"/>
  <c r="CB62"/>
  <c r="CC62" s="1"/>
  <c r="BZ62"/>
  <c r="CA62" s="1"/>
  <c r="BX62"/>
  <c r="BY62" s="1"/>
  <c r="BV62"/>
  <c r="BW62" s="1"/>
  <c r="BT62"/>
  <c r="BU62" s="1"/>
  <c r="BR62"/>
  <c r="BS62" s="1"/>
  <c r="CB61"/>
  <c r="CC61" s="1"/>
  <c r="BZ61"/>
  <c r="CA61" s="1"/>
  <c r="BX61"/>
  <c r="BY61" s="1"/>
  <c r="BV61"/>
  <c r="BW61" s="1"/>
  <c r="BT61"/>
  <c r="BU61" s="1"/>
  <c r="BR61"/>
  <c r="BS61" s="1"/>
  <c r="CB60"/>
  <c r="CC60" s="1"/>
  <c r="BZ60"/>
  <c r="CA60" s="1"/>
  <c r="BX60"/>
  <c r="BY60" s="1"/>
  <c r="BV60"/>
  <c r="BW60" s="1"/>
  <c r="BT60"/>
  <c r="BU60" s="1"/>
  <c r="BR60"/>
  <c r="BS60" s="1"/>
  <c r="CB59"/>
  <c r="CC59" s="1"/>
  <c r="BZ59"/>
  <c r="CA59" s="1"/>
  <c r="BX59"/>
  <c r="BY59" s="1"/>
  <c r="BV59"/>
  <c r="BW59" s="1"/>
  <c r="BT59"/>
  <c r="BU59" s="1"/>
  <c r="BR59"/>
  <c r="BS59" s="1"/>
  <c r="CB58"/>
  <c r="CC58" s="1"/>
  <c r="BZ58"/>
  <c r="CA58" s="1"/>
  <c r="BX58"/>
  <c r="BY58" s="1"/>
  <c r="BV58"/>
  <c r="BW58" s="1"/>
  <c r="BT58"/>
  <c r="BU58" s="1"/>
  <c r="BR58"/>
  <c r="BS58" s="1"/>
  <c r="CB57"/>
  <c r="CC57" s="1"/>
  <c r="BZ57"/>
  <c r="CA57" s="1"/>
  <c r="BX57"/>
  <c r="BY57" s="1"/>
  <c r="BV57"/>
  <c r="BW57" s="1"/>
  <c r="BT57"/>
  <c r="BU57" s="1"/>
  <c r="BR57"/>
  <c r="BS57" s="1"/>
  <c r="CB56"/>
  <c r="CC56" s="1"/>
  <c r="BZ56"/>
  <c r="CA56" s="1"/>
  <c r="BX56"/>
  <c r="BY56" s="1"/>
  <c r="BV56"/>
  <c r="BW56" s="1"/>
  <c r="BT56"/>
  <c r="BU56" s="1"/>
  <c r="BR56"/>
  <c r="BS56" s="1"/>
  <c r="CB55"/>
  <c r="CC55" s="1"/>
  <c r="BZ55"/>
  <c r="CA55" s="1"/>
  <c r="BX55"/>
  <c r="BY55" s="1"/>
  <c r="BV55"/>
  <c r="BW55" s="1"/>
  <c r="BT55"/>
  <c r="BU55" s="1"/>
  <c r="BR55"/>
  <c r="BS55" s="1"/>
  <c r="CB54"/>
  <c r="CC54" s="1"/>
  <c r="BZ54"/>
  <c r="CA54" s="1"/>
  <c r="BX54"/>
  <c r="BY54" s="1"/>
  <c r="BV54"/>
  <c r="BW54" s="1"/>
  <c r="BT54"/>
  <c r="BU54" s="1"/>
  <c r="BR54"/>
  <c r="BS54" s="1"/>
  <c r="CB53"/>
  <c r="CC53" s="1"/>
  <c r="BZ53"/>
  <c r="CA53" s="1"/>
  <c r="BX53"/>
  <c r="BY53" s="1"/>
  <c r="BV53"/>
  <c r="BW53" s="1"/>
  <c r="BT53"/>
  <c r="BU53" s="1"/>
  <c r="BR53"/>
  <c r="BS53" s="1"/>
  <c r="CB52"/>
  <c r="CC52" s="1"/>
  <c r="BZ52"/>
  <c r="CA52" s="1"/>
  <c r="BX52"/>
  <c r="BY52" s="1"/>
  <c r="BV52"/>
  <c r="BW52" s="1"/>
  <c r="BT52"/>
  <c r="BU52" s="1"/>
  <c r="BR52"/>
  <c r="BS52" s="1"/>
  <c r="CB51"/>
  <c r="CC51" s="1"/>
  <c r="BZ51"/>
  <c r="CA51" s="1"/>
  <c r="BX51"/>
  <c r="BY51" s="1"/>
  <c r="BV51"/>
  <c r="BW51" s="1"/>
  <c r="BT51"/>
  <c r="BU51" s="1"/>
  <c r="BR51"/>
  <c r="BS51" s="1"/>
  <c r="CB50"/>
  <c r="CC50" s="1"/>
  <c r="BZ50"/>
  <c r="CA50" s="1"/>
  <c r="BX50"/>
  <c r="BY50" s="1"/>
  <c r="BV50"/>
  <c r="BW50" s="1"/>
  <c r="BT50"/>
  <c r="BU50" s="1"/>
  <c r="BR50"/>
  <c r="BS50" s="1"/>
  <c r="CB49"/>
  <c r="CC49" s="1"/>
  <c r="BZ49"/>
  <c r="CA49" s="1"/>
  <c r="BX49"/>
  <c r="BY49" s="1"/>
  <c r="BV49"/>
  <c r="BW49" s="1"/>
  <c r="BT49"/>
  <c r="BU49" s="1"/>
  <c r="BR49"/>
  <c r="BS49" s="1"/>
  <c r="CB48"/>
  <c r="CC48" s="1"/>
  <c r="BZ48"/>
  <c r="CA48" s="1"/>
  <c r="BX48"/>
  <c r="BY48" s="1"/>
  <c r="BV48"/>
  <c r="BW48" s="1"/>
  <c r="BT48"/>
  <c r="BU48" s="1"/>
  <c r="BR48"/>
  <c r="BS48" s="1"/>
  <c r="CB47"/>
  <c r="CC47" s="1"/>
  <c r="BZ47"/>
  <c r="CA47" s="1"/>
  <c r="BX47"/>
  <c r="BY47" s="1"/>
  <c r="BV47"/>
  <c r="BW47" s="1"/>
  <c r="BT47"/>
  <c r="BU47" s="1"/>
  <c r="BR47"/>
  <c r="BS47" s="1"/>
  <c r="CB46"/>
  <c r="CC46" s="1"/>
  <c r="BZ46"/>
  <c r="CA46" s="1"/>
  <c r="BX46"/>
  <c r="BY46" s="1"/>
  <c r="BV46"/>
  <c r="BW46" s="1"/>
  <c r="BT46"/>
  <c r="BU46" s="1"/>
  <c r="BR46"/>
  <c r="BS46" s="1"/>
  <c r="CB45"/>
  <c r="CC45" s="1"/>
  <c r="BZ45"/>
  <c r="CA45" s="1"/>
  <c r="BX45"/>
  <c r="BY45" s="1"/>
  <c r="BV45"/>
  <c r="BW45" s="1"/>
  <c r="BT45"/>
  <c r="BU45" s="1"/>
  <c r="BR45"/>
  <c r="BS45" s="1"/>
  <c r="CB44"/>
  <c r="CC44" s="1"/>
  <c r="BZ44"/>
  <c r="CA44" s="1"/>
  <c r="BX44"/>
  <c r="BY44" s="1"/>
  <c r="BV44"/>
  <c r="BW44" s="1"/>
  <c r="BT44"/>
  <c r="BU44" s="1"/>
  <c r="BR44"/>
  <c r="BS44" s="1"/>
  <c r="CB43"/>
  <c r="CC43" s="1"/>
  <c r="BZ43"/>
  <c r="CA43" s="1"/>
  <c r="BX43"/>
  <c r="BY43" s="1"/>
  <c r="BV43"/>
  <c r="BW43" s="1"/>
  <c r="BT43"/>
  <c r="BU43" s="1"/>
  <c r="BR43"/>
  <c r="BS43" s="1"/>
  <c r="CB42"/>
  <c r="CC42" s="1"/>
  <c r="BZ42"/>
  <c r="CA42" s="1"/>
  <c r="BX42"/>
  <c r="BY42" s="1"/>
  <c r="BV42"/>
  <c r="BW42" s="1"/>
  <c r="BT42"/>
  <c r="BU42" s="1"/>
  <c r="BR42"/>
  <c r="BS42" s="1"/>
  <c r="CB41"/>
  <c r="CC41" s="1"/>
  <c r="BZ41"/>
  <c r="CA41" s="1"/>
  <c r="BX41"/>
  <c r="BY41" s="1"/>
  <c r="BV41"/>
  <c r="BW41" s="1"/>
  <c r="BT41"/>
  <c r="BU41" s="1"/>
  <c r="BR41"/>
  <c r="BS41" s="1"/>
  <c r="CB40"/>
  <c r="CC40" s="1"/>
  <c r="BZ40"/>
  <c r="CA40" s="1"/>
  <c r="BX40"/>
  <c r="BY40" s="1"/>
  <c r="BV40"/>
  <c r="BW40" s="1"/>
  <c r="BT40"/>
  <c r="BU40" s="1"/>
  <c r="BR40"/>
  <c r="BS40" s="1"/>
  <c r="CB39"/>
  <c r="CC39" s="1"/>
  <c r="BZ39"/>
  <c r="CA39" s="1"/>
  <c r="BX39"/>
  <c r="BY39" s="1"/>
  <c r="BV39"/>
  <c r="BW39" s="1"/>
  <c r="BT39"/>
  <c r="BU39" s="1"/>
  <c r="BR39"/>
  <c r="BS39" s="1"/>
  <c r="CB38"/>
  <c r="CC38" s="1"/>
  <c r="BZ38"/>
  <c r="CA38" s="1"/>
  <c r="BX38"/>
  <c r="BY38" s="1"/>
  <c r="BV38"/>
  <c r="BW38" s="1"/>
  <c r="BT38"/>
  <c r="BU38" s="1"/>
  <c r="BR38"/>
  <c r="BS38" s="1"/>
  <c r="CB37"/>
  <c r="CC37" s="1"/>
  <c r="BZ37"/>
  <c r="CA37" s="1"/>
  <c r="BX37"/>
  <c r="BY37" s="1"/>
  <c r="BV37"/>
  <c r="BW37" s="1"/>
  <c r="BT37"/>
  <c r="BU37" s="1"/>
  <c r="BR37"/>
  <c r="BS37" s="1"/>
  <c r="CB36"/>
  <c r="CC36" s="1"/>
  <c r="BZ36"/>
  <c r="CA36" s="1"/>
  <c r="BX36"/>
  <c r="BY36" s="1"/>
  <c r="BV36"/>
  <c r="BW36" s="1"/>
  <c r="BT36"/>
  <c r="BU36" s="1"/>
  <c r="BR36"/>
  <c r="BS36" s="1"/>
  <c r="CB35"/>
  <c r="CC35" s="1"/>
  <c r="BZ35"/>
  <c r="CA35" s="1"/>
  <c r="BX35"/>
  <c r="BY35" s="1"/>
  <c r="BV35"/>
  <c r="BW35" s="1"/>
  <c r="BT35"/>
  <c r="BU35" s="1"/>
  <c r="BR35"/>
  <c r="BS35" s="1"/>
  <c r="CB34"/>
  <c r="CC34" s="1"/>
  <c r="BZ34"/>
  <c r="CA34" s="1"/>
  <c r="BX34"/>
  <c r="BY34" s="1"/>
  <c r="BV34"/>
  <c r="BW34" s="1"/>
  <c r="BT34"/>
  <c r="BU34" s="1"/>
  <c r="BR34"/>
  <c r="BS34" s="1"/>
  <c r="CB33"/>
  <c r="CC33" s="1"/>
  <c r="BZ33"/>
  <c r="CA33" s="1"/>
  <c r="BX33"/>
  <c r="BY33" s="1"/>
  <c r="BV33"/>
  <c r="BW33" s="1"/>
  <c r="BT33"/>
  <c r="BU33" s="1"/>
  <c r="BR33"/>
  <c r="BS33" s="1"/>
  <c r="CB32"/>
  <c r="CC32" s="1"/>
  <c r="BZ32"/>
  <c r="CA32" s="1"/>
  <c r="BX32"/>
  <c r="BY32" s="1"/>
  <c r="BV32"/>
  <c r="BW32" s="1"/>
  <c r="BT32"/>
  <c r="BU32" s="1"/>
  <c r="BR32"/>
  <c r="BS32" s="1"/>
  <c r="CB31"/>
  <c r="CC31" s="1"/>
  <c r="BZ31"/>
  <c r="CA31" s="1"/>
  <c r="BX31"/>
  <c r="BY31" s="1"/>
  <c r="BV31"/>
  <c r="BW31" s="1"/>
  <c r="BT31"/>
  <c r="BU31" s="1"/>
  <c r="BR31"/>
  <c r="BS31" s="1"/>
  <c r="CB30"/>
  <c r="CC30" s="1"/>
  <c r="BZ30"/>
  <c r="CA30" s="1"/>
  <c r="BX30"/>
  <c r="BY30" s="1"/>
  <c r="BV30"/>
  <c r="BW30" s="1"/>
  <c r="BT30"/>
  <c r="BU30" s="1"/>
  <c r="BR30"/>
  <c r="BS30" s="1"/>
  <c r="CB29"/>
  <c r="CC29" s="1"/>
  <c r="BZ29"/>
  <c r="CA29" s="1"/>
  <c r="BX29"/>
  <c r="BY29" s="1"/>
  <c r="BV29"/>
  <c r="BW29" s="1"/>
  <c r="BT29"/>
  <c r="BU29" s="1"/>
  <c r="BR29"/>
  <c r="BS29" s="1"/>
  <c r="CB28"/>
  <c r="CC28" s="1"/>
  <c r="BZ28"/>
  <c r="CA28" s="1"/>
  <c r="BX28"/>
  <c r="BY28" s="1"/>
  <c r="BV28"/>
  <c r="BW28" s="1"/>
  <c r="BT28"/>
  <c r="BU28" s="1"/>
  <c r="BR28"/>
  <c r="BS28" s="1"/>
  <c r="CB27"/>
  <c r="CC27" s="1"/>
  <c r="BZ27"/>
  <c r="CA27" s="1"/>
  <c r="BX27"/>
  <c r="BY27" s="1"/>
  <c r="BV27"/>
  <c r="BW27" s="1"/>
  <c r="BT27"/>
  <c r="BU27" s="1"/>
  <c r="BR27"/>
  <c r="BS27" s="1"/>
  <c r="CB26"/>
  <c r="CC26" s="1"/>
  <c r="BZ26"/>
  <c r="CA26" s="1"/>
  <c r="BX26"/>
  <c r="BY26" s="1"/>
  <c r="BV26"/>
  <c r="BW26" s="1"/>
  <c r="BT26"/>
  <c r="BU26" s="1"/>
  <c r="BR26"/>
  <c r="BS26" s="1"/>
  <c r="CB25"/>
  <c r="CC25" s="1"/>
  <c r="BZ25"/>
  <c r="CA25" s="1"/>
  <c r="BX25"/>
  <c r="BY25" s="1"/>
  <c r="BV25"/>
  <c r="BW25" s="1"/>
  <c r="BT25"/>
  <c r="BU25" s="1"/>
  <c r="BR25"/>
  <c r="BS25" s="1"/>
  <c r="CB24"/>
  <c r="CC24" s="1"/>
  <c r="BZ24"/>
  <c r="CA24" s="1"/>
  <c r="BX24"/>
  <c r="BY24" s="1"/>
  <c r="BV24"/>
  <c r="BW24" s="1"/>
  <c r="BT24"/>
  <c r="BU24" s="1"/>
  <c r="BR24"/>
  <c r="BS24" s="1"/>
  <c r="CB23"/>
  <c r="CC23" s="1"/>
  <c r="BZ23"/>
  <c r="CA23" s="1"/>
  <c r="BX23"/>
  <c r="BY23" s="1"/>
  <c r="BV23"/>
  <c r="BW23" s="1"/>
  <c r="BT23"/>
  <c r="BU23" s="1"/>
  <c r="BR23"/>
  <c r="BS23" s="1"/>
  <c r="CB22"/>
  <c r="CC22" s="1"/>
  <c r="BZ22"/>
  <c r="CA22" s="1"/>
  <c r="BX22"/>
  <c r="BY22" s="1"/>
  <c r="BV22"/>
  <c r="BW22" s="1"/>
  <c r="BT22"/>
  <c r="BU22" s="1"/>
  <c r="BR22"/>
  <c r="BS22" s="1"/>
  <c r="CB21"/>
  <c r="CC21" s="1"/>
  <c r="BZ21"/>
  <c r="CA21" s="1"/>
  <c r="BX21"/>
  <c r="BY21" s="1"/>
  <c r="BV21"/>
  <c r="BW21" s="1"/>
  <c r="BT21"/>
  <c r="BU21" s="1"/>
  <c r="BR21"/>
  <c r="BS21" s="1"/>
  <c r="CB20"/>
  <c r="CC20" s="1"/>
  <c r="BZ20"/>
  <c r="CA20" s="1"/>
  <c r="BX20"/>
  <c r="BY20" s="1"/>
  <c r="BV20"/>
  <c r="BW20" s="1"/>
  <c r="BT20"/>
  <c r="BU20" s="1"/>
  <c r="BR20"/>
  <c r="BS20" s="1"/>
  <c r="CB19"/>
  <c r="CC19" s="1"/>
  <c r="BZ19"/>
  <c r="CA19" s="1"/>
  <c r="BX19"/>
  <c r="BY19" s="1"/>
  <c r="BV19"/>
  <c r="BW19" s="1"/>
  <c r="BT19"/>
  <c r="BU19" s="1"/>
  <c r="BR19"/>
  <c r="BS19" s="1"/>
  <c r="CB18"/>
  <c r="CC18" s="1"/>
  <c r="BZ18"/>
  <c r="CA18" s="1"/>
  <c r="BX18"/>
  <c r="BY18" s="1"/>
  <c r="BV18"/>
  <c r="BW18" s="1"/>
  <c r="BT18"/>
  <c r="BU18" s="1"/>
  <c r="BR18"/>
  <c r="BS18" s="1"/>
  <c r="CB17"/>
  <c r="CC17" s="1"/>
  <c r="BZ17"/>
  <c r="CA17" s="1"/>
  <c r="BX17"/>
  <c r="BY17" s="1"/>
  <c r="BV17"/>
  <c r="BW17" s="1"/>
  <c r="BT17"/>
  <c r="BU17" s="1"/>
  <c r="BR17"/>
  <c r="BS17" s="1"/>
  <c r="CB16"/>
  <c r="CC16" s="1"/>
  <c r="BZ16"/>
  <c r="CA16" s="1"/>
  <c r="BX16"/>
  <c r="BY16" s="1"/>
  <c r="BV16"/>
  <c r="BW16" s="1"/>
  <c r="BT16"/>
  <c r="BU16" s="1"/>
  <c r="BR16"/>
  <c r="BS16" s="1"/>
  <c r="CB15"/>
  <c r="CC15" s="1"/>
  <c r="BZ15"/>
  <c r="CA15" s="1"/>
  <c r="BX15"/>
  <c r="BY15" s="1"/>
  <c r="BV15"/>
  <c r="BW15" s="1"/>
  <c r="BT15"/>
  <c r="BU15" s="1"/>
  <c r="BR15"/>
  <c r="BS15" s="1"/>
  <c r="CB14"/>
  <c r="CC14" s="1"/>
  <c r="BZ14"/>
  <c r="CA14" s="1"/>
  <c r="BX14"/>
  <c r="BY14" s="1"/>
  <c r="BV14"/>
  <c r="BW14" s="1"/>
  <c r="BT14"/>
  <c r="BU14" s="1"/>
  <c r="BR14"/>
  <c r="BS14" s="1"/>
  <c r="CB13"/>
  <c r="CC13" s="1"/>
  <c r="BZ13"/>
  <c r="CA13" s="1"/>
  <c r="BX13"/>
  <c r="BY13" s="1"/>
  <c r="BV13"/>
  <c r="BW13" s="1"/>
  <c r="BT13"/>
  <c r="BU13" s="1"/>
  <c r="BR13"/>
  <c r="BS13" s="1"/>
  <c r="CB12"/>
  <c r="CC12" s="1"/>
  <c r="BZ12"/>
  <c r="CA12" s="1"/>
  <c r="BX12"/>
  <c r="BY12" s="1"/>
  <c r="BV12"/>
  <c r="BW12" s="1"/>
  <c r="BT12"/>
  <c r="BU12" s="1"/>
  <c r="BR12"/>
  <c r="BS12" s="1"/>
  <c r="CB11"/>
  <c r="CC11" s="1"/>
  <c r="BZ11"/>
  <c r="CA11" s="1"/>
  <c r="BX11"/>
  <c r="BY11" s="1"/>
  <c r="BV11"/>
  <c r="BW11" s="1"/>
  <c r="BT11"/>
  <c r="BU11" s="1"/>
  <c r="BR11"/>
  <c r="BS11" s="1"/>
  <c r="CB10"/>
  <c r="CC10" s="1"/>
  <c r="BZ10"/>
  <c r="CA10" s="1"/>
  <c r="BX10"/>
  <c r="BY10" s="1"/>
  <c r="BV10"/>
  <c r="BW10" s="1"/>
  <c r="BT10"/>
  <c r="BU10" s="1"/>
  <c r="BR10"/>
  <c r="BS10" s="1"/>
  <c r="CB9"/>
  <c r="CC9" s="1"/>
  <c r="BZ9"/>
  <c r="CA9" s="1"/>
  <c r="BX9"/>
  <c r="BY9" s="1"/>
  <c r="BV9"/>
  <c r="BW9" s="1"/>
  <c r="BT9"/>
  <c r="BU9" s="1"/>
  <c r="BR9"/>
  <c r="BS9" s="1"/>
  <c r="CB8"/>
  <c r="CC8" s="1"/>
  <c r="BZ8"/>
  <c r="CA8" s="1"/>
  <c r="BX8"/>
  <c r="BY8" s="1"/>
  <c r="BV8"/>
  <c r="BW8" s="1"/>
  <c r="BT8"/>
  <c r="BU8" s="1"/>
  <c r="BR8"/>
  <c r="BS8" s="1"/>
  <c r="CB7"/>
  <c r="CC7" s="1"/>
  <c r="BZ7"/>
  <c r="CA7" s="1"/>
  <c r="BX7"/>
  <c r="BY7" s="1"/>
  <c r="BV7"/>
  <c r="BW7" s="1"/>
  <c r="BT7"/>
  <c r="BU7" s="1"/>
  <c r="BR7"/>
  <c r="BS7" s="1"/>
  <c r="CG6"/>
  <c r="CG5"/>
  <c r="CB5"/>
  <c r="BZ5"/>
  <c r="BX5"/>
  <c r="BV5"/>
  <c r="BT5"/>
  <c r="BR5"/>
  <c r="CG4"/>
  <c r="CJ3"/>
  <c r="CG3"/>
  <c r="CJ2"/>
  <c r="CG2"/>
  <c r="CJ1"/>
  <c r="CG1"/>
  <c r="L222" i="26" l="1"/>
  <c r="M218"/>
  <c r="E256"/>
  <c r="M221"/>
  <c r="G256"/>
  <c r="M219"/>
  <c r="K222"/>
  <c r="C256"/>
  <c r="A251"/>
  <c r="A252" s="1"/>
  <c r="A253" s="1"/>
  <c r="A254" s="1"/>
  <c r="A255" s="1"/>
  <c r="A256" s="1"/>
  <c r="A257" s="1"/>
  <c r="A258" s="1"/>
  <c r="A259" s="1"/>
  <c r="A260" s="1"/>
  <c r="A261" s="1"/>
  <c r="A262" s="1"/>
  <c r="A263" s="1"/>
  <c r="A264" s="1"/>
  <c r="A265" s="1"/>
  <c r="A270" s="1"/>
  <c r="A271" s="1"/>
  <c r="K255"/>
  <c r="AC77" i="27"/>
  <c r="AC81" s="1"/>
  <c r="AA81"/>
  <c r="C113"/>
  <c r="L110"/>
  <c r="M110" s="1"/>
  <c r="M113" s="1"/>
  <c r="K113"/>
  <c r="K112"/>
  <c r="M112" s="1"/>
  <c r="I113"/>
  <c r="A116"/>
  <c r="A117" s="1"/>
  <c r="A118" s="1"/>
  <c r="A119" s="1"/>
  <c r="A120" s="1"/>
  <c r="A121" s="1"/>
  <c r="A122" s="1"/>
  <c r="A123" s="1"/>
  <c r="A124" s="1"/>
  <c r="A125" s="1"/>
  <c r="A126" s="1"/>
  <c r="A127" s="1"/>
  <c r="O49"/>
  <c r="O86" i="26"/>
  <c r="O54"/>
  <c r="AE19" i="27"/>
  <c r="O49" i="26"/>
  <c r="AE14" i="27"/>
  <c r="AE17"/>
  <c r="O52" i="26"/>
  <c r="O120"/>
  <c r="AE49" i="27"/>
  <c r="O46"/>
  <c r="O83" i="26"/>
  <c r="O48" i="27"/>
  <c r="O85" i="26"/>
  <c r="S115" i="27"/>
  <c r="AA115" s="1"/>
  <c r="AE112"/>
  <c r="S112"/>
  <c r="AA112" s="1"/>
  <c r="W110"/>
  <c r="AE109"/>
  <c r="S109"/>
  <c r="W115"/>
  <c r="AE113"/>
  <c r="AF112"/>
  <c r="U112"/>
  <c r="Y110"/>
  <c r="AF109"/>
  <c r="U109"/>
  <c r="AE115"/>
  <c r="W112"/>
  <c r="AE110"/>
  <c r="S110"/>
  <c r="AA110" s="1"/>
  <c r="W109"/>
  <c r="W113" s="1"/>
  <c r="AF115"/>
  <c r="Y112"/>
  <c r="AF110"/>
  <c r="U110"/>
  <c r="AB110" s="1"/>
  <c r="Y109"/>
  <c r="AC110"/>
  <c r="U113"/>
  <c r="C292" i="26"/>
  <c r="K292" s="1"/>
  <c r="P289"/>
  <c r="E289"/>
  <c r="O287"/>
  <c r="C287"/>
  <c r="I286"/>
  <c r="G292"/>
  <c r="G289"/>
  <c r="P287"/>
  <c r="E287"/>
  <c r="O286"/>
  <c r="C286"/>
  <c r="K286" s="1"/>
  <c r="O292"/>
  <c r="O290"/>
  <c r="I289"/>
  <c r="G287"/>
  <c r="P286"/>
  <c r="E286"/>
  <c r="E290" s="1"/>
  <c r="P292"/>
  <c r="O289"/>
  <c r="C289"/>
  <c r="K289" s="1"/>
  <c r="I287"/>
  <c r="G286"/>
  <c r="G290" s="1"/>
  <c r="L286"/>
  <c r="BN216" i="17"/>
  <c r="BN214"/>
  <c r="BN218"/>
  <c r="U119" i="27"/>
  <c r="Z121"/>
  <c r="AC119"/>
  <c r="U121"/>
  <c r="AE119"/>
  <c r="V126"/>
  <c r="AC122"/>
  <c r="U102"/>
  <c r="S101"/>
  <c r="R126" s="1"/>
  <c r="W119"/>
  <c r="AA126"/>
  <c r="U125"/>
  <c r="Y119"/>
  <c r="U103"/>
  <c r="U99"/>
  <c r="N136"/>
  <c r="U100"/>
  <c r="AD102"/>
  <c r="AD101"/>
  <c r="U104"/>
  <c r="X101"/>
  <c r="AE121"/>
  <c r="U122"/>
  <c r="R119"/>
  <c r="S119"/>
  <c r="AD103"/>
  <c r="AA119"/>
  <c r="AC123"/>
  <c r="W124"/>
  <c r="O296" i="26"/>
  <c r="G296"/>
  <c r="O298"/>
  <c r="I296"/>
  <c r="B296"/>
  <c r="J298"/>
  <c r="K296"/>
  <c r="C296"/>
  <c r="E298"/>
  <c r="M296"/>
  <c r="E296"/>
  <c r="T6" i="24"/>
  <c r="BC212" i="17"/>
  <c r="I7" i="23" s="1"/>
  <c r="BD212" i="17"/>
  <c r="J7" i="23" s="1"/>
  <c r="BA212" i="17"/>
  <c r="G7" i="23" s="1"/>
  <c r="AZ212" i="17"/>
  <c r="F7" i="23" s="1"/>
  <c r="BB212" i="17"/>
  <c r="H7" i="23" s="1"/>
  <c r="R7" i="24"/>
  <c r="M15"/>
  <c r="M13"/>
  <c r="U124" i="27"/>
  <c r="E92"/>
  <c r="AC59"/>
  <c r="W60"/>
  <c r="E60"/>
  <c r="U28"/>
  <c r="W28"/>
  <c r="BS212" i="17"/>
  <c r="G8" i="23" s="1"/>
  <c r="BT212" i="17"/>
  <c r="H8" i="23" s="1"/>
  <c r="BU212" i="17"/>
  <c r="I8" i="23" s="1"/>
  <c r="BV212" i="17"/>
  <c r="J8" i="23" s="1"/>
  <c r="BR212" i="17"/>
  <c r="N6" i="24"/>
  <c r="T7"/>
  <c r="AV212" i="17"/>
  <c r="AX212"/>
  <c r="AH212"/>
  <c r="F6" i="23" s="1"/>
  <c r="AV215" i="17"/>
  <c r="K7" i="23" s="1"/>
  <c r="AV217" i="17"/>
  <c r="AV214"/>
  <c r="AV216"/>
  <c r="AV218"/>
  <c r="AV210"/>
  <c r="DK11"/>
  <c r="L8" i="24"/>
  <c r="N8"/>
  <c r="M11"/>
  <c r="M6"/>
  <c r="E145" i="26"/>
  <c r="AH211"/>
  <c r="AH213"/>
  <c r="AH180"/>
  <c r="AI244"/>
  <c r="AG244"/>
  <c r="AH244"/>
  <c r="AI211"/>
  <c r="AI213"/>
  <c r="N278"/>
  <c r="E278"/>
  <c r="C277"/>
  <c r="B304" s="1"/>
  <c r="N279"/>
  <c r="AH277" s="1"/>
  <c r="N277"/>
  <c r="F304"/>
  <c r="K304"/>
  <c r="N314"/>
  <c r="E279"/>
  <c r="H277"/>
  <c r="E275"/>
  <c r="E280"/>
  <c r="E276"/>
  <c r="A273"/>
  <c r="A274" s="1"/>
  <c r="A275" s="1"/>
  <c r="A276" s="1"/>
  <c r="A277" s="1"/>
  <c r="A278" s="1"/>
  <c r="A279" s="1"/>
  <c r="A280" s="1"/>
  <c r="A281" s="1"/>
  <c r="A282" s="1"/>
  <c r="A283" s="1"/>
  <c r="A284" s="1"/>
  <c r="AG213"/>
  <c r="AG211"/>
  <c r="AH178"/>
  <c r="E179" s="1"/>
  <c r="M9" i="24"/>
  <c r="M7"/>
  <c r="CP33" i="17"/>
  <c r="CP36"/>
  <c r="CP81"/>
  <c r="CP97"/>
  <c r="CP113"/>
  <c r="CP129"/>
  <c r="CP145"/>
  <c r="CP161"/>
  <c r="CP177"/>
  <c r="CP193"/>
  <c r="CP13"/>
  <c r="CP21"/>
  <c r="CP24"/>
  <c r="CP37"/>
  <c r="CP40"/>
  <c r="CP41"/>
  <c r="CP44"/>
  <c r="CP45"/>
  <c r="CP48"/>
  <c r="CP49"/>
  <c r="CP85"/>
  <c r="CP101"/>
  <c r="CP117"/>
  <c r="CP133"/>
  <c r="CP149"/>
  <c r="CP165"/>
  <c r="CP181"/>
  <c r="CP197"/>
  <c r="CP25"/>
  <c r="CP28"/>
  <c r="CP53"/>
  <c r="CP89"/>
  <c r="CP105"/>
  <c r="CP121"/>
  <c r="CP137"/>
  <c r="CP153"/>
  <c r="CP169"/>
  <c r="CP185"/>
  <c r="CP201"/>
  <c r="CP17"/>
  <c r="CP29"/>
  <c r="CP57"/>
  <c r="CP68"/>
  <c r="CP73"/>
  <c r="CP125"/>
  <c r="CP189"/>
  <c r="CP109"/>
  <c r="CP173"/>
  <c r="CP9"/>
  <c r="CP61"/>
  <c r="CP72"/>
  <c r="CP77"/>
  <c r="CP141"/>
  <c r="CP205"/>
  <c r="CP64"/>
  <c r="CP69"/>
  <c r="CO7"/>
  <c r="CP32"/>
  <c r="CP60"/>
  <c r="CP65"/>
  <c r="CP76"/>
  <c r="CP93"/>
  <c r="CP157"/>
  <c r="CP116"/>
  <c r="CP164"/>
  <c r="CP191"/>
  <c r="CP130"/>
  <c r="CP180"/>
  <c r="CP100"/>
  <c r="CP127"/>
  <c r="CP75"/>
  <c r="CP132"/>
  <c r="CP20"/>
  <c r="CP52"/>
  <c r="CP22"/>
  <c r="CP182"/>
  <c r="CP50"/>
  <c r="CP39"/>
  <c r="CP91"/>
  <c r="CP107"/>
  <c r="CP123"/>
  <c r="CP139"/>
  <c r="CP155"/>
  <c r="CP171"/>
  <c r="CP134"/>
  <c r="CP16"/>
  <c r="CP184"/>
  <c r="CP200"/>
  <c r="CP66"/>
  <c r="CP154"/>
  <c r="CP187"/>
  <c r="CP46"/>
  <c r="CP92"/>
  <c r="CP124"/>
  <c r="CP156"/>
  <c r="CP79"/>
  <c r="CP207"/>
  <c r="CP106"/>
  <c r="CP95"/>
  <c r="CP26"/>
  <c r="CP166"/>
  <c r="CP110"/>
  <c r="CP84"/>
  <c r="CP12"/>
  <c r="CP96"/>
  <c r="CP112"/>
  <c r="CP120"/>
  <c r="CP144"/>
  <c r="CP152"/>
  <c r="CP176"/>
  <c r="CP188"/>
  <c r="CP38"/>
  <c r="CP202"/>
  <c r="CP42"/>
  <c r="CP67"/>
  <c r="CP70"/>
  <c r="CP10"/>
  <c r="CP15"/>
  <c r="CP87"/>
  <c r="CP103"/>
  <c r="CP119"/>
  <c r="CP135"/>
  <c r="CP151"/>
  <c r="CP167"/>
  <c r="CP186"/>
  <c r="CP118"/>
  <c r="CP175"/>
  <c r="CP19"/>
  <c r="CP47"/>
  <c r="CP122"/>
  <c r="CP178"/>
  <c r="CP162"/>
  <c r="CP138"/>
  <c r="CP71"/>
  <c r="CP35"/>
  <c r="CP198"/>
  <c r="CP194"/>
  <c r="CP14"/>
  <c r="CP146"/>
  <c r="CP63"/>
  <c r="CP179"/>
  <c r="CP58"/>
  <c r="CP196"/>
  <c r="CP88"/>
  <c r="CP86"/>
  <c r="CP102"/>
  <c r="CP51"/>
  <c r="CP83"/>
  <c r="CP99"/>
  <c r="CP115"/>
  <c r="CP131"/>
  <c r="CP147"/>
  <c r="CP163"/>
  <c r="CP18"/>
  <c r="CP56"/>
  <c r="CP190"/>
  <c r="CP90"/>
  <c r="CP11"/>
  <c r="CP203"/>
  <c r="CP148"/>
  <c r="CP108"/>
  <c r="CP140"/>
  <c r="CP172"/>
  <c r="CP143"/>
  <c r="CP78"/>
  <c r="CP206"/>
  <c r="CP27"/>
  <c r="CP31"/>
  <c r="CP199"/>
  <c r="CP158"/>
  <c r="CP80"/>
  <c r="CP104"/>
  <c r="CP128"/>
  <c r="CP136"/>
  <c r="CP160"/>
  <c r="CP168"/>
  <c r="CP192"/>
  <c r="CP204"/>
  <c r="CP34"/>
  <c r="CP126"/>
  <c r="CP111"/>
  <c r="CP43"/>
  <c r="CP59"/>
  <c r="CP54"/>
  <c r="CP23"/>
  <c r="CP74"/>
  <c r="CP170"/>
  <c r="CP159"/>
  <c r="CP150"/>
  <c r="CP82"/>
  <c r="CP98"/>
  <c r="CP174"/>
  <c r="CP114"/>
  <c r="CP142"/>
  <c r="CP8"/>
  <c r="CP62"/>
  <c r="CP183"/>
  <c r="CP55"/>
  <c r="CP195"/>
  <c r="CP30"/>
  <c r="CP94"/>
  <c r="CI8"/>
  <c r="CI13"/>
  <c r="CI9"/>
  <c r="CI21"/>
  <c r="CI29"/>
  <c r="CI49"/>
  <c r="CI65"/>
  <c r="CI81"/>
  <c r="CI97"/>
  <c r="CI113"/>
  <c r="CI129"/>
  <c r="CI145"/>
  <c r="CI161"/>
  <c r="CI177"/>
  <c r="CI193"/>
  <c r="CI25"/>
  <c r="CI133"/>
  <c r="CI149"/>
  <c r="CI33"/>
  <c r="CI45"/>
  <c r="CI61"/>
  <c r="CI77"/>
  <c r="CI93"/>
  <c r="CI109"/>
  <c r="CI125"/>
  <c r="CI141"/>
  <c r="CI157"/>
  <c r="CI173"/>
  <c r="CI189"/>
  <c r="CI205"/>
  <c r="CI53"/>
  <c r="CI69"/>
  <c r="CI85"/>
  <c r="CI101"/>
  <c r="CI117"/>
  <c r="CI37"/>
  <c r="CI41"/>
  <c r="CI57"/>
  <c r="CI73"/>
  <c r="CI89"/>
  <c r="CI105"/>
  <c r="CI121"/>
  <c r="CI137"/>
  <c r="CI153"/>
  <c r="CI169"/>
  <c r="CI185"/>
  <c r="CI201"/>
  <c r="CH7"/>
  <c r="CI165"/>
  <c r="CI181"/>
  <c r="CI197"/>
  <c r="CI144"/>
  <c r="CI183"/>
  <c r="CI151"/>
  <c r="CI39"/>
  <c r="CI103"/>
  <c r="CI71"/>
  <c r="CI19"/>
  <c r="CI176"/>
  <c r="CI96"/>
  <c r="CI188"/>
  <c r="CI178"/>
  <c r="CI50"/>
  <c r="CI196"/>
  <c r="CI84"/>
  <c r="CI28"/>
  <c r="CI160"/>
  <c r="CI32"/>
  <c r="CI119"/>
  <c r="CI48"/>
  <c r="CI199"/>
  <c r="CI167"/>
  <c r="CI135"/>
  <c r="CI192"/>
  <c r="CI87"/>
  <c r="CI55"/>
  <c r="CI80"/>
  <c r="CI194"/>
  <c r="CI86"/>
  <c r="CI26"/>
  <c r="CI148"/>
  <c r="CI52"/>
  <c r="CI112"/>
  <c r="CI44"/>
  <c r="CI24"/>
  <c r="CI124"/>
  <c r="CI128"/>
  <c r="CI17"/>
  <c r="CJ17" s="1"/>
  <c r="CK17" s="1"/>
  <c r="CL17" s="1"/>
  <c r="CI42"/>
  <c r="CI74"/>
  <c r="CI106"/>
  <c r="CI138"/>
  <c r="CI170"/>
  <c r="CI202"/>
  <c r="CI38"/>
  <c r="CI102"/>
  <c r="CI120"/>
  <c r="CI207"/>
  <c r="CI174"/>
  <c r="CI88"/>
  <c r="CI68"/>
  <c r="CI36"/>
  <c r="CI126"/>
  <c r="CI47"/>
  <c r="CI95"/>
  <c r="CI35"/>
  <c r="CI146"/>
  <c r="CI171"/>
  <c r="CI62"/>
  <c r="CI27"/>
  <c r="CI58"/>
  <c r="CI90"/>
  <c r="CI122"/>
  <c r="CI154"/>
  <c r="CI186"/>
  <c r="CI23"/>
  <c r="CI127"/>
  <c r="CI152"/>
  <c r="CI175"/>
  <c r="CI78"/>
  <c r="CI14"/>
  <c r="CI130"/>
  <c r="CI190"/>
  <c r="CI18"/>
  <c r="CI136"/>
  <c r="CI76"/>
  <c r="CI140"/>
  <c r="CI46"/>
  <c r="CI70"/>
  <c r="CI150"/>
  <c r="CI191"/>
  <c r="CI43"/>
  <c r="CI82"/>
  <c r="CI107"/>
  <c r="CI139"/>
  <c r="CI203"/>
  <c r="CI132"/>
  <c r="CI20"/>
  <c r="CI66"/>
  <c r="CI123"/>
  <c r="CI56"/>
  <c r="CI156"/>
  <c r="CI104"/>
  <c r="CI200"/>
  <c r="CI116"/>
  <c r="CI60"/>
  <c r="CI51"/>
  <c r="CI83"/>
  <c r="CI115"/>
  <c r="CI147"/>
  <c r="CI179"/>
  <c r="CI15"/>
  <c r="CI79"/>
  <c r="CI111"/>
  <c r="CI94"/>
  <c r="CI12"/>
  <c r="CI16"/>
  <c r="CI164"/>
  <c r="CI92"/>
  <c r="CI10"/>
  <c r="CI54"/>
  <c r="CI118"/>
  <c r="CI206"/>
  <c r="CI75"/>
  <c r="CI162"/>
  <c r="CI22"/>
  <c r="CI142"/>
  <c r="CI172"/>
  <c r="CI34"/>
  <c r="CI67"/>
  <c r="CI99"/>
  <c r="CI131"/>
  <c r="CI163"/>
  <c r="CI195"/>
  <c r="CI63"/>
  <c r="CI134"/>
  <c r="CI166"/>
  <c r="CI182"/>
  <c r="CI110"/>
  <c r="CI100"/>
  <c r="CI155"/>
  <c r="CI11"/>
  <c r="CI72"/>
  <c r="CI168"/>
  <c r="CI64"/>
  <c r="CI108"/>
  <c r="CI31"/>
  <c r="CI143"/>
  <c r="CI159"/>
  <c r="CI198"/>
  <c r="CI59"/>
  <c r="CI98"/>
  <c r="CI114"/>
  <c r="CI187"/>
  <c r="CI30"/>
  <c r="CI91"/>
  <c r="CI158"/>
  <c r="CI184"/>
  <c r="CI40"/>
  <c r="CI204"/>
  <c r="CI180"/>
  <c r="CW21"/>
  <c r="CW37"/>
  <c r="CW40"/>
  <c r="CW41"/>
  <c r="CW44"/>
  <c r="CW45"/>
  <c r="CW48"/>
  <c r="CW49"/>
  <c r="CW52"/>
  <c r="CW53"/>
  <c r="CW56"/>
  <c r="CW57"/>
  <c r="CW60"/>
  <c r="CW61"/>
  <c r="CW64"/>
  <c r="CW65"/>
  <c r="CW68"/>
  <c r="CW69"/>
  <c r="CW85"/>
  <c r="CW101"/>
  <c r="CW117"/>
  <c r="CW133"/>
  <c r="CW149"/>
  <c r="CW165"/>
  <c r="CW181"/>
  <c r="CW197"/>
  <c r="CW9"/>
  <c r="CW25"/>
  <c r="CW73"/>
  <c r="CW89"/>
  <c r="CW105"/>
  <c r="CW121"/>
  <c r="CW137"/>
  <c r="CW153"/>
  <c r="CW169"/>
  <c r="CW185"/>
  <c r="CW201"/>
  <c r="CW8"/>
  <c r="CW13"/>
  <c r="CW29"/>
  <c r="CW77"/>
  <c r="CW93"/>
  <c r="CW109"/>
  <c r="CW125"/>
  <c r="CW141"/>
  <c r="CW157"/>
  <c r="CW173"/>
  <c r="CW189"/>
  <c r="CW205"/>
  <c r="CW33"/>
  <c r="CW129"/>
  <c r="CW193"/>
  <c r="CV7"/>
  <c r="CW113"/>
  <c r="CW81"/>
  <c r="CW145"/>
  <c r="CW17"/>
  <c r="CW97"/>
  <c r="CW161"/>
  <c r="CW177"/>
  <c r="CW42"/>
  <c r="CW24"/>
  <c r="CW54"/>
  <c r="CW104"/>
  <c r="CW195"/>
  <c r="CW120"/>
  <c r="CW150"/>
  <c r="CW38"/>
  <c r="CW168"/>
  <c r="CW184"/>
  <c r="CW131"/>
  <c r="CW88"/>
  <c r="CW12"/>
  <c r="CW80"/>
  <c r="CW92"/>
  <c r="CW108"/>
  <c r="CW140"/>
  <c r="CW172"/>
  <c r="CW196"/>
  <c r="CW19"/>
  <c r="CW63"/>
  <c r="CW199"/>
  <c r="CW84"/>
  <c r="CW116"/>
  <c r="CW148"/>
  <c r="CW118"/>
  <c r="CW126"/>
  <c r="CW146"/>
  <c r="CW152"/>
  <c r="CW32"/>
  <c r="CW166"/>
  <c r="CW15"/>
  <c r="CW115"/>
  <c r="CW39"/>
  <c r="CW87"/>
  <c r="CW119"/>
  <c r="CW151"/>
  <c r="CW136"/>
  <c r="CW20"/>
  <c r="CW128"/>
  <c r="CW160"/>
  <c r="CW192"/>
  <c r="CW178"/>
  <c r="CW51"/>
  <c r="CW187"/>
  <c r="CW18"/>
  <c r="CW142"/>
  <c r="CW26"/>
  <c r="CW58"/>
  <c r="CW35"/>
  <c r="CW59"/>
  <c r="CW191"/>
  <c r="CW110"/>
  <c r="CW83"/>
  <c r="CW10"/>
  <c r="CW130"/>
  <c r="CW163"/>
  <c r="CW30"/>
  <c r="CW50"/>
  <c r="CW170"/>
  <c r="CW198"/>
  <c r="CW31"/>
  <c r="CW71"/>
  <c r="CW107"/>
  <c r="CW139"/>
  <c r="CW171"/>
  <c r="CW82"/>
  <c r="CW190"/>
  <c r="CW138"/>
  <c r="CW179"/>
  <c r="CW28"/>
  <c r="CW76"/>
  <c r="CW96"/>
  <c r="CW124"/>
  <c r="CW156"/>
  <c r="CW180"/>
  <c r="CW66"/>
  <c r="CW46"/>
  <c r="CW134"/>
  <c r="CW11"/>
  <c r="CW27"/>
  <c r="CW183"/>
  <c r="CW162"/>
  <c r="CW100"/>
  <c r="CW132"/>
  <c r="CW164"/>
  <c r="CW188"/>
  <c r="CW204"/>
  <c r="CW22"/>
  <c r="CX22" s="1"/>
  <c r="CY22" s="1"/>
  <c r="CZ22" s="1"/>
  <c r="CW182"/>
  <c r="CW114"/>
  <c r="CW43"/>
  <c r="CW98"/>
  <c r="CW186"/>
  <c r="CW154"/>
  <c r="CW62"/>
  <c r="CW67"/>
  <c r="CW103"/>
  <c r="CW135"/>
  <c r="CW167"/>
  <c r="CW72"/>
  <c r="CW200"/>
  <c r="CW16"/>
  <c r="CW112"/>
  <c r="CW144"/>
  <c r="CW176"/>
  <c r="CW106"/>
  <c r="CW86"/>
  <c r="CW203"/>
  <c r="CW34"/>
  <c r="CW174"/>
  <c r="CW202"/>
  <c r="CW78"/>
  <c r="CW47"/>
  <c r="CW79"/>
  <c r="CW95"/>
  <c r="CW111"/>
  <c r="CW127"/>
  <c r="CW143"/>
  <c r="CW159"/>
  <c r="CW175"/>
  <c r="CW207"/>
  <c r="CW158"/>
  <c r="CW147"/>
  <c r="CW102"/>
  <c r="CW14"/>
  <c r="CW94"/>
  <c r="CW70"/>
  <c r="CW194"/>
  <c r="CW23"/>
  <c r="CX23" s="1"/>
  <c r="CY23" s="1"/>
  <c r="CZ23" s="1"/>
  <c r="CW91"/>
  <c r="CW123"/>
  <c r="CW155"/>
  <c r="CW122"/>
  <c r="CW74"/>
  <c r="CW99"/>
  <c r="CW36"/>
  <c r="CW90"/>
  <c r="CW206"/>
  <c r="CW55"/>
  <c r="CW75"/>
  <c r="V5" i="24"/>
  <c r="BN212" i="17"/>
  <c r="BP212"/>
  <c r="V7"/>
  <c r="N24" i="23"/>
  <c r="M2"/>
  <c r="M286" i="26" l="1"/>
  <c r="L290"/>
  <c r="L287"/>
  <c r="I290"/>
  <c r="A285"/>
  <c r="A286" s="1"/>
  <c r="A287" s="1"/>
  <c r="A288" s="1"/>
  <c r="A289" s="1"/>
  <c r="A290" s="1"/>
  <c r="A291" s="1"/>
  <c r="A292" s="1"/>
  <c r="A293" s="1"/>
  <c r="A294" s="1"/>
  <c r="A295" s="1"/>
  <c r="A296" s="1"/>
  <c r="A297" s="1"/>
  <c r="A298" s="1"/>
  <c r="A299" s="1"/>
  <c r="A304" s="1"/>
  <c r="A305" s="1"/>
  <c r="L289"/>
  <c r="M289" s="1"/>
  <c r="C290"/>
  <c r="M222"/>
  <c r="M255"/>
  <c r="M256" s="1"/>
  <c r="K256"/>
  <c r="K287"/>
  <c r="M287" s="1"/>
  <c r="AA109" i="27"/>
  <c r="Y113"/>
  <c r="L113"/>
  <c r="AB109"/>
  <c r="S113"/>
  <c r="AB112"/>
  <c r="AC112" s="1"/>
  <c r="P147"/>
  <c r="P144"/>
  <c r="E144"/>
  <c r="I142"/>
  <c r="P141"/>
  <c r="E141"/>
  <c r="C147"/>
  <c r="O145"/>
  <c r="G144"/>
  <c r="O142"/>
  <c r="C142"/>
  <c r="G141"/>
  <c r="G147"/>
  <c r="K147" s="1"/>
  <c r="I144"/>
  <c r="P142"/>
  <c r="E142"/>
  <c r="L142" s="1"/>
  <c r="I141"/>
  <c r="I145" s="1"/>
  <c r="O147"/>
  <c r="O144"/>
  <c r="C144"/>
  <c r="K144" s="1"/>
  <c r="G142"/>
  <c r="O141"/>
  <c r="C141"/>
  <c r="K141"/>
  <c r="L141"/>
  <c r="M141"/>
  <c r="P326" i="26"/>
  <c r="O323"/>
  <c r="C323"/>
  <c r="I321"/>
  <c r="G320"/>
  <c r="C326"/>
  <c r="P323"/>
  <c r="E323"/>
  <c r="O321"/>
  <c r="C321"/>
  <c r="I320"/>
  <c r="G326"/>
  <c r="G323"/>
  <c r="P321"/>
  <c r="E321"/>
  <c r="L321" s="1"/>
  <c r="O320"/>
  <c r="C320"/>
  <c r="C324" s="1"/>
  <c r="O326"/>
  <c r="O324"/>
  <c r="I323"/>
  <c r="G321"/>
  <c r="P320"/>
  <c r="E320"/>
  <c r="E324" s="1"/>
  <c r="K320"/>
  <c r="M320" s="1"/>
  <c r="L320"/>
  <c r="AI212" i="17"/>
  <c r="G6" i="23" s="1"/>
  <c r="E332" i="26"/>
  <c r="M330"/>
  <c r="E330"/>
  <c r="O330"/>
  <c r="G330"/>
  <c r="O332"/>
  <c r="I330"/>
  <c r="B330"/>
  <c r="J332"/>
  <c r="K330"/>
  <c r="C330"/>
  <c r="AK212" i="17"/>
  <c r="I6" i="23" s="1"/>
  <c r="AL212" i="17"/>
  <c r="BF212"/>
  <c r="D7" i="23" s="1"/>
  <c r="N7" s="1"/>
  <c r="F158" i="27"/>
  <c r="A129"/>
  <c r="A130" s="1"/>
  <c r="A131" s="1"/>
  <c r="A132" s="1"/>
  <c r="A133" s="1"/>
  <c r="A134" s="1"/>
  <c r="A135" s="1"/>
  <c r="A136" s="1"/>
  <c r="A137" s="1"/>
  <c r="A138" s="1"/>
  <c r="A139" s="1"/>
  <c r="I151"/>
  <c r="O153"/>
  <c r="E135"/>
  <c r="B151"/>
  <c r="K151"/>
  <c r="N134"/>
  <c r="E132"/>
  <c r="E131"/>
  <c r="E151"/>
  <c r="K158"/>
  <c r="E136"/>
  <c r="AD136"/>
  <c r="M151"/>
  <c r="H133"/>
  <c r="C133"/>
  <c r="B158" s="1"/>
  <c r="E157"/>
  <c r="O151"/>
  <c r="M154"/>
  <c r="G151"/>
  <c r="C151"/>
  <c r="E134"/>
  <c r="N133"/>
  <c r="N135"/>
  <c r="E153"/>
  <c r="E154"/>
  <c r="J153"/>
  <c r="G156"/>
  <c r="M155"/>
  <c r="E156"/>
  <c r="AJ212" i="17"/>
  <c r="H6" i="23" s="1"/>
  <c r="U60" i="27"/>
  <c r="BX212" i="17"/>
  <c r="F8" i="23"/>
  <c r="CX26" i="17"/>
  <c r="CY26" s="1"/>
  <c r="CZ26" s="1"/>
  <c r="CX24"/>
  <c r="CY24" s="1"/>
  <c r="CZ24" s="1"/>
  <c r="CX25"/>
  <c r="CY25" s="1"/>
  <c r="CZ25" s="1"/>
  <c r="CX21"/>
  <c r="CY21" s="1"/>
  <c r="CZ21" s="1"/>
  <c r="AD215"/>
  <c r="K6" i="23" s="1"/>
  <c r="AD217" i="17"/>
  <c r="AD214"/>
  <c r="AD218"/>
  <c r="AD216"/>
  <c r="AD210"/>
  <c r="AF212"/>
  <c r="AD212"/>
  <c r="J6" i="23"/>
  <c r="CQ21" i="17"/>
  <c r="CR21" s="1"/>
  <c r="CS21" s="1"/>
  <c r="CQ23"/>
  <c r="CR23" s="1"/>
  <c r="CS23" s="1"/>
  <c r="CQ22"/>
  <c r="CR22" s="1"/>
  <c r="CS22" s="1"/>
  <c r="CJ23"/>
  <c r="CK23" s="1"/>
  <c r="CL23" s="1"/>
  <c r="CJ22"/>
  <c r="CK22" s="1"/>
  <c r="CL22" s="1"/>
  <c r="M8" i="24"/>
  <c r="AH247" i="26"/>
  <c r="AH245"/>
  <c r="AH214"/>
  <c r="AI278"/>
  <c r="AG278"/>
  <c r="AH278"/>
  <c r="AI247"/>
  <c r="AI245"/>
  <c r="AH212"/>
  <c r="E213" s="1"/>
  <c r="N312"/>
  <c r="E310"/>
  <c r="N313"/>
  <c r="AH311" s="1"/>
  <c r="E314"/>
  <c r="F338"/>
  <c r="E309"/>
  <c r="C311"/>
  <c r="B338" s="1"/>
  <c r="N311"/>
  <c r="H311"/>
  <c r="K338"/>
  <c r="E313"/>
  <c r="E312"/>
  <c r="A307"/>
  <c r="A308" s="1"/>
  <c r="A309" s="1"/>
  <c r="A310" s="1"/>
  <c r="A311" s="1"/>
  <c r="A312" s="1"/>
  <c r="A313" s="1"/>
  <c r="A314" s="1"/>
  <c r="A315" s="1"/>
  <c r="A316" s="1"/>
  <c r="A317" s="1"/>
  <c r="A318" s="1"/>
  <c r="AG247"/>
  <c r="AG245"/>
  <c r="CX15" i="17"/>
  <c r="CY15" s="1"/>
  <c r="CZ15" s="1"/>
  <c r="P298" i="26" s="1"/>
  <c r="CX10" i="17"/>
  <c r="CY10" s="1"/>
  <c r="CZ10" s="1"/>
  <c r="CX13"/>
  <c r="CY13" s="1"/>
  <c r="CZ13" s="1"/>
  <c r="CX19"/>
  <c r="CY19" s="1"/>
  <c r="CZ19" s="1"/>
  <c r="CX14"/>
  <c r="CY14" s="1"/>
  <c r="CZ14" s="1"/>
  <c r="CX9"/>
  <c r="CY9" s="1"/>
  <c r="CZ9" s="1"/>
  <c r="CX8"/>
  <c r="CY8" s="1"/>
  <c r="CX18"/>
  <c r="CY18" s="1"/>
  <c r="CZ18" s="1"/>
  <c r="CX11"/>
  <c r="CY11" s="1"/>
  <c r="CZ11" s="1"/>
  <c r="CX17"/>
  <c r="CY17" s="1"/>
  <c r="CZ17" s="1"/>
  <c r="CX16"/>
  <c r="CY16" s="1"/>
  <c r="CZ16" s="1"/>
  <c r="P332" i="26" s="1"/>
  <c r="CX20" i="17"/>
  <c r="CY20" s="1"/>
  <c r="CZ20" s="1"/>
  <c r="CX12"/>
  <c r="CY12" s="1"/>
  <c r="CZ12" s="1"/>
  <c r="CQ9"/>
  <c r="CR9" s="1"/>
  <c r="CS9" s="1"/>
  <c r="CQ13"/>
  <c r="CR13" s="1"/>
  <c r="CS13" s="1"/>
  <c r="CQ19"/>
  <c r="CR19" s="1"/>
  <c r="CS19" s="1"/>
  <c r="CQ18"/>
  <c r="CR18" s="1"/>
  <c r="CS18" s="1"/>
  <c r="CQ15"/>
  <c r="CR15" s="1"/>
  <c r="CS15" s="1"/>
  <c r="K298" i="26" s="1"/>
  <c r="CQ14" i="17"/>
  <c r="CR14" s="1"/>
  <c r="CS14" s="1"/>
  <c r="CQ8"/>
  <c r="CR8" s="1"/>
  <c r="CQ10"/>
  <c r="CR10" s="1"/>
  <c r="CS10" s="1"/>
  <c r="CQ11"/>
  <c r="CR11" s="1"/>
  <c r="CS11" s="1"/>
  <c r="CQ20"/>
  <c r="CR20" s="1"/>
  <c r="CS20" s="1"/>
  <c r="CQ17"/>
  <c r="CR17" s="1"/>
  <c r="CS17" s="1"/>
  <c r="CQ16"/>
  <c r="CR16" s="1"/>
  <c r="CS16" s="1"/>
  <c r="K332" i="26" s="1"/>
  <c r="CQ12" i="17"/>
  <c r="CR12" s="1"/>
  <c r="CS12" s="1"/>
  <c r="CJ13"/>
  <c r="CK13" s="1"/>
  <c r="CL13" s="1"/>
  <c r="CJ20"/>
  <c r="CK20" s="1"/>
  <c r="CL20" s="1"/>
  <c r="CJ8"/>
  <c r="CK8" s="1"/>
  <c r="CJ15"/>
  <c r="CK15" s="1"/>
  <c r="CL15" s="1"/>
  <c r="F298" i="26" s="1"/>
  <c r="CJ10" i="17"/>
  <c r="CK10" s="1"/>
  <c r="CL10" s="1"/>
  <c r="CJ14"/>
  <c r="CK14" s="1"/>
  <c r="CL14" s="1"/>
  <c r="CJ9"/>
  <c r="CK9" s="1"/>
  <c r="CL9" s="1"/>
  <c r="CJ19"/>
  <c r="CK19" s="1"/>
  <c r="CL19" s="1"/>
  <c r="CJ18"/>
  <c r="CK18" s="1"/>
  <c r="CL18" s="1"/>
  <c r="CJ11"/>
  <c r="CK11" s="1"/>
  <c r="CL11" s="1"/>
  <c r="CJ12"/>
  <c r="CK12" s="1"/>
  <c r="CL12" s="1"/>
  <c r="CJ21"/>
  <c r="CK21" s="1"/>
  <c r="CL21" s="1"/>
  <c r="CJ16"/>
  <c r="CK16" s="1"/>
  <c r="CL16" s="1"/>
  <c r="F332" i="26" s="1"/>
  <c r="BQ7" i="24"/>
  <c r="BQ18"/>
  <c r="BQ22"/>
  <c r="BQ26"/>
  <c r="BQ30"/>
  <c r="BQ34"/>
  <c r="BQ38"/>
  <c r="BQ42"/>
  <c r="BQ46"/>
  <c r="BQ50"/>
  <c r="BQ54"/>
  <c r="BQ58"/>
  <c r="BQ62"/>
  <c r="BQ66"/>
  <c r="BQ70"/>
  <c r="BQ74"/>
  <c r="BQ78"/>
  <c r="BQ82"/>
  <c r="BQ86"/>
  <c r="BQ90"/>
  <c r="BQ94"/>
  <c r="BQ98"/>
  <c r="BQ102"/>
  <c r="BQ106"/>
  <c r="BQ110"/>
  <c r="BQ114"/>
  <c r="BQ118"/>
  <c r="BQ122"/>
  <c r="BQ12"/>
  <c r="BQ16"/>
  <c r="BQ20"/>
  <c r="BQ24"/>
  <c r="BQ28"/>
  <c r="BQ32"/>
  <c r="BQ36"/>
  <c r="BQ40"/>
  <c r="BQ44"/>
  <c r="BQ48"/>
  <c r="BQ52"/>
  <c r="BQ56"/>
  <c r="BQ60"/>
  <c r="BQ64"/>
  <c r="BQ68"/>
  <c r="BQ72"/>
  <c r="BQ76"/>
  <c r="BQ80"/>
  <c r="BQ84"/>
  <c r="BQ88"/>
  <c r="BQ92"/>
  <c r="BQ96"/>
  <c r="BQ100"/>
  <c r="BQ104"/>
  <c r="BQ108"/>
  <c r="BQ112"/>
  <c r="BQ116"/>
  <c r="BQ120"/>
  <c r="BQ124"/>
  <c r="BQ185"/>
  <c r="BQ10"/>
  <c r="BQ14"/>
  <c r="BQ186"/>
  <c r="BQ190"/>
  <c r="BQ194"/>
  <c r="BQ198"/>
  <c r="BQ202"/>
  <c r="BQ8"/>
  <c r="BQ17"/>
  <c r="BQ21"/>
  <c r="BQ25"/>
  <c r="BQ29"/>
  <c r="BQ33"/>
  <c r="BQ37"/>
  <c r="BQ41"/>
  <c r="BQ45"/>
  <c r="BQ49"/>
  <c r="BQ53"/>
  <c r="BQ57"/>
  <c r="BQ61"/>
  <c r="BQ65"/>
  <c r="BQ69"/>
  <c r="BQ73"/>
  <c r="BQ77"/>
  <c r="BQ81"/>
  <c r="BQ85"/>
  <c r="BQ89"/>
  <c r="BQ93"/>
  <c r="BQ97"/>
  <c r="BQ101"/>
  <c r="BQ105"/>
  <c r="BQ109"/>
  <c r="BQ113"/>
  <c r="BQ117"/>
  <c r="BQ121"/>
  <c r="BQ125"/>
  <c r="BQ129"/>
  <c r="BQ133"/>
  <c r="BQ137"/>
  <c r="BQ141"/>
  <c r="BQ145"/>
  <c r="BQ149"/>
  <c r="BQ153"/>
  <c r="BQ157"/>
  <c r="BQ161"/>
  <c r="BQ165"/>
  <c r="BQ169"/>
  <c r="BQ173"/>
  <c r="BQ177"/>
  <c r="BQ181"/>
  <c r="BQ19"/>
  <c r="BQ23"/>
  <c r="BQ27"/>
  <c r="BQ31"/>
  <c r="BQ35"/>
  <c r="BQ39"/>
  <c r="BQ43"/>
  <c r="BQ47"/>
  <c r="BQ51"/>
  <c r="BQ55"/>
  <c r="BQ59"/>
  <c r="BQ63"/>
  <c r="BQ67"/>
  <c r="BQ71"/>
  <c r="BQ75"/>
  <c r="BQ79"/>
  <c r="BQ83"/>
  <c r="BQ87"/>
  <c r="BQ91"/>
  <c r="BQ95"/>
  <c r="BQ99"/>
  <c r="BQ103"/>
  <c r="BQ107"/>
  <c r="BQ111"/>
  <c r="BQ115"/>
  <c r="BQ119"/>
  <c r="BQ123"/>
  <c r="BQ127"/>
  <c r="BQ131"/>
  <c r="BQ135"/>
  <c r="BQ139"/>
  <c r="BQ143"/>
  <c r="BQ147"/>
  <c r="BQ151"/>
  <c r="BQ155"/>
  <c r="BQ159"/>
  <c r="BQ163"/>
  <c r="BQ167"/>
  <c r="BQ171"/>
  <c r="BQ175"/>
  <c r="BQ179"/>
  <c r="BQ183"/>
  <c r="BQ184"/>
  <c r="BQ188"/>
  <c r="BQ192"/>
  <c r="BQ196"/>
  <c r="BQ200"/>
  <c r="BQ204"/>
  <c r="BQ191"/>
  <c r="BQ195"/>
  <c r="BQ199"/>
  <c r="BQ203"/>
  <c r="BQ9"/>
  <c r="BQ128"/>
  <c r="BQ132"/>
  <c r="BQ136"/>
  <c r="BQ140"/>
  <c r="BQ144"/>
  <c r="BQ148"/>
  <c r="BQ152"/>
  <c r="BQ156"/>
  <c r="BQ160"/>
  <c r="BQ164"/>
  <c r="BQ168"/>
  <c r="BQ172"/>
  <c r="BQ176"/>
  <c r="BQ180"/>
  <c r="BQ187"/>
  <c r="BQ126"/>
  <c r="BQ130"/>
  <c r="BQ134"/>
  <c r="BQ138"/>
  <c r="BQ142"/>
  <c r="BQ146"/>
  <c r="BQ150"/>
  <c r="BQ154"/>
  <c r="BQ158"/>
  <c r="BQ162"/>
  <c r="BQ166"/>
  <c r="BQ170"/>
  <c r="BQ174"/>
  <c r="BQ178"/>
  <c r="BQ182"/>
  <c r="BQ6"/>
  <c r="BQ13"/>
  <c r="BQ11"/>
  <c r="BQ15"/>
  <c r="BQ189"/>
  <c r="BQ193"/>
  <c r="BQ197"/>
  <c r="BQ201"/>
  <c r="S7" i="17"/>
  <c r="W7" s="1"/>
  <c r="K321" i="26" l="1"/>
  <c r="K326"/>
  <c r="K323"/>
  <c r="M323" s="1"/>
  <c r="K290"/>
  <c r="I324"/>
  <c r="M290"/>
  <c r="L323"/>
  <c r="L324" s="1"/>
  <c r="G324"/>
  <c r="A319"/>
  <c r="A320" s="1"/>
  <c r="A321" s="1"/>
  <c r="A322" s="1"/>
  <c r="A323" s="1"/>
  <c r="A324" s="1"/>
  <c r="A325" s="1"/>
  <c r="A326" s="1"/>
  <c r="A327" s="1"/>
  <c r="A328" s="1"/>
  <c r="A329" s="1"/>
  <c r="A330" s="1"/>
  <c r="A331" s="1"/>
  <c r="A332" s="1"/>
  <c r="A333" s="1"/>
  <c r="A338" s="1"/>
  <c r="A339" s="1"/>
  <c r="AC109" i="27"/>
  <c r="AC113" s="1"/>
  <c r="AA113"/>
  <c r="E145"/>
  <c r="C145"/>
  <c r="A140"/>
  <c r="A141" s="1"/>
  <c r="A142" s="1"/>
  <c r="A143" s="1"/>
  <c r="A144" s="1"/>
  <c r="A145" s="1"/>
  <c r="A146" s="1"/>
  <c r="A147" s="1"/>
  <c r="A148" s="1"/>
  <c r="A149" s="1"/>
  <c r="A150" s="1"/>
  <c r="A151" s="1"/>
  <c r="A152" s="1"/>
  <c r="A153" s="1"/>
  <c r="A154" s="1"/>
  <c r="A155" s="1"/>
  <c r="A156" s="1"/>
  <c r="A157" s="1"/>
  <c r="A158" s="1"/>
  <c r="A159" s="1"/>
  <c r="L144"/>
  <c r="L145" s="1"/>
  <c r="K142"/>
  <c r="M142" s="1"/>
  <c r="G145"/>
  <c r="AB113"/>
  <c r="AE147"/>
  <c r="W144"/>
  <c r="AE142"/>
  <c r="S142"/>
  <c r="W141"/>
  <c r="AF147"/>
  <c r="Y144"/>
  <c r="AF142"/>
  <c r="U142"/>
  <c r="Y141"/>
  <c r="S147"/>
  <c r="AE144"/>
  <c r="S144"/>
  <c r="AA144" s="1"/>
  <c r="W142"/>
  <c r="AE141"/>
  <c r="S141"/>
  <c r="W147"/>
  <c r="AE145"/>
  <c r="AF144"/>
  <c r="U144"/>
  <c r="AB144" s="1"/>
  <c r="Y142"/>
  <c r="AF141"/>
  <c r="U141"/>
  <c r="AB141" s="1"/>
  <c r="U145"/>
  <c r="AA141"/>
  <c r="AC141" s="1"/>
  <c r="AV213" i="17"/>
  <c r="F162" i="26"/>
  <c r="F89" i="27"/>
  <c r="V25"/>
  <c r="F60" i="26"/>
  <c r="K94"/>
  <c r="K57" i="27"/>
  <c r="P162" i="26"/>
  <c r="P89" i="27"/>
  <c r="P128" i="26"/>
  <c r="AF57" i="27"/>
  <c r="P264" i="26"/>
  <c r="AF121" i="27"/>
  <c r="K153"/>
  <c r="K128" i="26"/>
  <c r="AA57" i="27"/>
  <c r="K60" i="26"/>
  <c r="AA25" i="27"/>
  <c r="AF25"/>
  <c r="P94" i="26"/>
  <c r="P57" i="27"/>
  <c r="P153"/>
  <c r="F94" i="26"/>
  <c r="F57" i="27"/>
  <c r="F196" i="26"/>
  <c r="V89" i="27"/>
  <c r="K264" i="26"/>
  <c r="AA121" i="27"/>
  <c r="K196" i="26"/>
  <c r="AA89" i="27"/>
  <c r="P196" i="26"/>
  <c r="AF89" i="27"/>
  <c r="AN212" i="17"/>
  <c r="F153" i="27"/>
  <c r="K162" i="26"/>
  <c r="K89" i="27"/>
  <c r="F128" i="26"/>
  <c r="V57" i="27"/>
  <c r="F264" i="26"/>
  <c r="V121" i="27"/>
  <c r="AA158"/>
  <c r="U134"/>
  <c r="AD133"/>
  <c r="W151"/>
  <c r="U151"/>
  <c r="V158"/>
  <c r="U131"/>
  <c r="V153"/>
  <c r="U132"/>
  <c r="S133"/>
  <c r="R158" s="1"/>
  <c r="N168"/>
  <c r="U136"/>
  <c r="AC154"/>
  <c r="AE151"/>
  <c r="AD134"/>
  <c r="U154"/>
  <c r="R151"/>
  <c r="U135"/>
  <c r="U157"/>
  <c r="Y151"/>
  <c r="AE153"/>
  <c r="U153"/>
  <c r="AF153"/>
  <c r="AA153"/>
  <c r="S151"/>
  <c r="X133"/>
  <c r="AA151"/>
  <c r="AC151"/>
  <c r="AD135"/>
  <c r="Z153"/>
  <c r="AC155"/>
  <c r="W156"/>
  <c r="U156"/>
  <c r="DI7" i="17"/>
  <c r="K4" i="24" s="1"/>
  <c r="AI281" i="26"/>
  <c r="AI279"/>
  <c r="AH246"/>
  <c r="AH248"/>
  <c r="AI312"/>
  <c r="AG312"/>
  <c r="AH312"/>
  <c r="AG281"/>
  <c r="AG279"/>
  <c r="AH279"/>
  <c r="AH281"/>
  <c r="CL8" i="17"/>
  <c r="CF217"/>
  <c r="CF215"/>
  <c r="CF210"/>
  <c r="CF214"/>
  <c r="CF218"/>
  <c r="CF216"/>
  <c r="CZ8"/>
  <c r="CT216"/>
  <c r="CT218"/>
  <c r="CT214"/>
  <c r="CT217"/>
  <c r="CT210"/>
  <c r="CT215"/>
  <c r="D8" i="23"/>
  <c r="BN213" i="17"/>
  <c r="CM218"/>
  <c r="CM216"/>
  <c r="CM215"/>
  <c r="CM210"/>
  <c r="CM217"/>
  <c r="CM214"/>
  <c r="F5" i="24"/>
  <c r="G5"/>
  <c r="C5"/>
  <c r="I5"/>
  <c r="H5"/>
  <c r="W5"/>
  <c r="BQ203" i="10"/>
  <c r="BQ187"/>
  <c r="BQ9"/>
  <c r="BQ194"/>
  <c r="BQ114"/>
  <c r="BQ98"/>
  <c r="BQ82"/>
  <c r="BQ66"/>
  <c r="BQ50"/>
  <c r="BQ34"/>
  <c r="BQ120"/>
  <c r="BQ104"/>
  <c r="BQ88"/>
  <c r="BQ72"/>
  <c r="BQ56"/>
  <c r="BQ40"/>
  <c r="BQ24"/>
  <c r="E5" i="24"/>
  <c r="BQ5"/>
  <c r="BQ175" i="10"/>
  <c r="BQ159"/>
  <c r="BQ143"/>
  <c r="BQ127"/>
  <c r="BQ111"/>
  <c r="BQ95"/>
  <c r="BQ79"/>
  <c r="BQ63"/>
  <c r="BQ47"/>
  <c r="BQ31"/>
  <c r="BQ186"/>
  <c r="BQ15"/>
  <c r="BQ185"/>
  <c r="BQ169"/>
  <c r="BQ153"/>
  <c r="BQ137"/>
  <c r="BQ121"/>
  <c r="BQ105"/>
  <c r="BQ89"/>
  <c r="BQ73"/>
  <c r="BQ57"/>
  <c r="BQ41"/>
  <c r="BQ25"/>
  <c r="BQ200"/>
  <c r="BQ197"/>
  <c r="BQ184"/>
  <c r="BQ168"/>
  <c r="BQ152"/>
  <c r="BQ136"/>
  <c r="BQ14"/>
  <c r="BQ174"/>
  <c r="BQ158"/>
  <c r="BQ142"/>
  <c r="BQ199"/>
  <c r="BQ206"/>
  <c r="BQ126"/>
  <c r="BQ110"/>
  <c r="BQ94"/>
  <c r="BQ78"/>
  <c r="BQ62"/>
  <c r="BQ46"/>
  <c r="BQ30"/>
  <c r="BQ116"/>
  <c r="BQ100"/>
  <c r="BQ84"/>
  <c r="BQ68"/>
  <c r="BQ52"/>
  <c r="BQ36"/>
  <c r="BQ20"/>
  <c r="BQ171"/>
  <c r="BQ155"/>
  <c r="BQ139"/>
  <c r="BQ123"/>
  <c r="BQ107"/>
  <c r="BQ91"/>
  <c r="BQ75"/>
  <c r="BQ59"/>
  <c r="BQ43"/>
  <c r="BQ27"/>
  <c r="BQ11"/>
  <c r="BQ181"/>
  <c r="BQ165"/>
  <c r="BQ149"/>
  <c r="BQ133"/>
  <c r="BQ117"/>
  <c r="BQ101"/>
  <c r="BQ85"/>
  <c r="BQ69"/>
  <c r="BQ53"/>
  <c r="BQ37"/>
  <c r="BQ21"/>
  <c r="BQ196"/>
  <c r="BQ193"/>
  <c r="BQ180"/>
  <c r="BQ164"/>
  <c r="BQ148"/>
  <c r="BQ132"/>
  <c r="BQ170"/>
  <c r="BQ154"/>
  <c r="BQ138"/>
  <c r="BQ10"/>
  <c r="BQ195"/>
  <c r="BQ188"/>
  <c r="BQ202"/>
  <c r="BQ122"/>
  <c r="BQ106"/>
  <c r="BQ90"/>
  <c r="BQ74"/>
  <c r="BQ58"/>
  <c r="BQ42"/>
  <c r="BQ26"/>
  <c r="BQ112"/>
  <c r="BQ96"/>
  <c r="BQ80"/>
  <c r="BQ64"/>
  <c r="BQ48"/>
  <c r="BQ32"/>
  <c r="BQ17"/>
  <c r="BQ183"/>
  <c r="BQ167"/>
  <c r="BQ151"/>
  <c r="BQ135"/>
  <c r="BQ119"/>
  <c r="BQ103"/>
  <c r="BQ87"/>
  <c r="BQ71"/>
  <c r="BQ55"/>
  <c r="BQ39"/>
  <c r="BQ23"/>
  <c r="BQ177"/>
  <c r="BQ161"/>
  <c r="BQ145"/>
  <c r="BQ129"/>
  <c r="BQ113"/>
  <c r="BQ97"/>
  <c r="BQ81"/>
  <c r="BQ65"/>
  <c r="BQ49"/>
  <c r="BQ33"/>
  <c r="BQ192"/>
  <c r="BQ205"/>
  <c r="BQ189"/>
  <c r="BQ176"/>
  <c r="BQ160"/>
  <c r="BQ144"/>
  <c r="BQ128"/>
  <c r="BQ182"/>
  <c r="BQ166"/>
  <c r="BQ150"/>
  <c r="BQ134"/>
  <c r="BQ16"/>
  <c r="BQ191"/>
  <c r="BQ190"/>
  <c r="BQ7"/>
  <c r="BQ198"/>
  <c r="BQ118"/>
  <c r="BQ102"/>
  <c r="BQ86"/>
  <c r="BQ70"/>
  <c r="BQ54"/>
  <c r="BQ38"/>
  <c r="BQ22"/>
  <c r="BQ124"/>
  <c r="BQ108"/>
  <c r="BQ92"/>
  <c r="BQ76"/>
  <c r="BQ60"/>
  <c r="BQ44"/>
  <c r="BQ28"/>
  <c r="BQ13"/>
  <c r="BQ179"/>
  <c r="BQ163"/>
  <c r="BQ147"/>
  <c r="BQ131"/>
  <c r="BQ115"/>
  <c r="BQ99"/>
  <c r="BQ83"/>
  <c r="BQ67"/>
  <c r="BQ51"/>
  <c r="BQ35"/>
  <c r="BQ19"/>
  <c r="BQ8"/>
  <c r="BQ173"/>
  <c r="BQ157"/>
  <c r="BQ141"/>
  <c r="BQ125"/>
  <c r="BQ109"/>
  <c r="BQ93"/>
  <c r="BQ77"/>
  <c r="BQ61"/>
  <c r="BQ45"/>
  <c r="BQ29"/>
  <c r="BQ204"/>
  <c r="BQ201"/>
  <c r="BQ172"/>
  <c r="BQ156"/>
  <c r="BQ140"/>
  <c r="BQ18"/>
  <c r="BQ178"/>
  <c r="BQ162"/>
  <c r="BQ146"/>
  <c r="BQ130"/>
  <c r="D5" i="24"/>
  <c r="BQ12" i="10"/>
  <c r="M321" i="26" l="1"/>
  <c r="M324" s="1"/>
  <c r="K324"/>
  <c r="M145" i="27"/>
  <c r="AB145"/>
  <c r="AC144"/>
  <c r="Y145"/>
  <c r="K145"/>
  <c r="AA142"/>
  <c r="AC142" s="1"/>
  <c r="AC145" s="1"/>
  <c r="M144"/>
  <c r="AA147"/>
  <c r="W145"/>
  <c r="S145"/>
  <c r="AB142"/>
  <c r="AA145"/>
  <c r="G179"/>
  <c r="I176"/>
  <c r="P174"/>
  <c r="E174"/>
  <c r="I173"/>
  <c r="O179"/>
  <c r="O176"/>
  <c r="C176"/>
  <c r="G174"/>
  <c r="O173"/>
  <c r="C173"/>
  <c r="P179"/>
  <c r="P176"/>
  <c r="E176"/>
  <c r="L176" s="1"/>
  <c r="I174"/>
  <c r="P173"/>
  <c r="E173"/>
  <c r="C179"/>
  <c r="O177"/>
  <c r="G176"/>
  <c r="O174"/>
  <c r="C174"/>
  <c r="K174" s="1"/>
  <c r="G173"/>
  <c r="K173"/>
  <c r="L173"/>
  <c r="F190"/>
  <c r="E186"/>
  <c r="N166"/>
  <c r="C183"/>
  <c r="C165"/>
  <c r="B190" s="1"/>
  <c r="K185"/>
  <c r="E164"/>
  <c r="E185"/>
  <c r="E163"/>
  <c r="E168"/>
  <c r="H165"/>
  <c r="B183"/>
  <c r="P185"/>
  <c r="O185"/>
  <c r="J185"/>
  <c r="K190"/>
  <c r="E167"/>
  <c r="I183"/>
  <c r="G183"/>
  <c r="M186"/>
  <c r="A161"/>
  <c r="A162" s="1"/>
  <c r="A163" s="1"/>
  <c r="A164" s="1"/>
  <c r="A165" s="1"/>
  <c r="A166" s="1"/>
  <c r="A167" s="1"/>
  <c r="A168" s="1"/>
  <c r="A169" s="1"/>
  <c r="A170" s="1"/>
  <c r="A171" s="1"/>
  <c r="A172" s="1"/>
  <c r="A173" s="1"/>
  <c r="A174" s="1"/>
  <c r="A175" s="1"/>
  <c r="A176" s="1"/>
  <c r="A177" s="1"/>
  <c r="A178" s="1"/>
  <c r="A179" s="1"/>
  <c r="F185"/>
  <c r="O183"/>
  <c r="E183"/>
  <c r="E166"/>
  <c r="K183"/>
  <c r="N165"/>
  <c r="M183"/>
  <c r="AD168"/>
  <c r="E189"/>
  <c r="N167"/>
  <c r="M187"/>
  <c r="G188"/>
  <c r="E188"/>
  <c r="P25"/>
  <c r="P26" i="26"/>
  <c r="F25" i="27"/>
  <c r="F26" i="26"/>
  <c r="CF212" i="17"/>
  <c r="CI212"/>
  <c r="CJ212"/>
  <c r="I10" i="23" s="1"/>
  <c r="CH212" i="17"/>
  <c r="CG212"/>
  <c r="CK212"/>
  <c r="J10" i="23" s="1"/>
  <c r="D6"/>
  <c r="AD213" i="17"/>
  <c r="AH282" i="26"/>
  <c r="E247"/>
  <c r="AH280"/>
  <c r="E281" s="1"/>
  <c r="AH315"/>
  <c r="AH313"/>
  <c r="AI313"/>
  <c r="AI315"/>
  <c r="AG315"/>
  <c r="AG313"/>
  <c r="H10" i="23"/>
  <c r="G10"/>
  <c r="CY212" i="17"/>
  <c r="J12" i="23" s="1"/>
  <c r="CV212" i="17"/>
  <c r="G12" i="23" s="1"/>
  <c r="CW212" i="17"/>
  <c r="H12" i="23" s="1"/>
  <c r="CT212" i="17"/>
  <c r="CX212"/>
  <c r="I12" i="23" s="1"/>
  <c r="S8" i="17"/>
  <c r="E177" i="27" l="1"/>
  <c r="M173"/>
  <c r="C177"/>
  <c r="L174"/>
  <c r="M174" s="1"/>
  <c r="A180"/>
  <c r="A181" s="1"/>
  <c r="A182" s="1"/>
  <c r="A183" s="1"/>
  <c r="A184" s="1"/>
  <c r="A185" s="1"/>
  <c r="A186" s="1"/>
  <c r="A187" s="1"/>
  <c r="A188" s="1"/>
  <c r="A189" s="1"/>
  <c r="A190" s="1"/>
  <c r="A191" s="1"/>
  <c r="K176"/>
  <c r="M176" s="1"/>
  <c r="I177"/>
  <c r="K179"/>
  <c r="G177"/>
  <c r="S179"/>
  <c r="AE176"/>
  <c r="S176"/>
  <c r="W174"/>
  <c r="AE173"/>
  <c r="S173"/>
  <c r="W179"/>
  <c r="AE177"/>
  <c r="AF176"/>
  <c r="U176"/>
  <c r="Y174"/>
  <c r="AF173"/>
  <c r="U173"/>
  <c r="AE179"/>
  <c r="W176"/>
  <c r="AE174"/>
  <c r="S174"/>
  <c r="AA174" s="1"/>
  <c r="W173"/>
  <c r="W177" s="1"/>
  <c r="AF179"/>
  <c r="Y176"/>
  <c r="AF174"/>
  <c r="U174"/>
  <c r="AB174" s="1"/>
  <c r="Y173"/>
  <c r="Y177" s="1"/>
  <c r="AA173"/>
  <c r="AC174"/>
  <c r="U177"/>
  <c r="X165"/>
  <c r="S183"/>
  <c r="AD166"/>
  <c r="AE185"/>
  <c r="AA183"/>
  <c r="AA190"/>
  <c r="AC187"/>
  <c r="W188"/>
  <c r="AF185"/>
  <c r="U183"/>
  <c r="AD167"/>
  <c r="V190"/>
  <c r="U163"/>
  <c r="U168"/>
  <c r="U186"/>
  <c r="Z185"/>
  <c r="AA185"/>
  <c r="U166"/>
  <c r="AD165"/>
  <c r="AC186"/>
  <c r="AE183"/>
  <c r="AC183"/>
  <c r="U164"/>
  <c r="S165"/>
  <c r="R190" s="1"/>
  <c r="W183"/>
  <c r="N200"/>
  <c r="U189"/>
  <c r="Y183"/>
  <c r="U167"/>
  <c r="V185"/>
  <c r="U185"/>
  <c r="R183"/>
  <c r="U188"/>
  <c r="AH314" i="26"/>
  <c r="AH316"/>
  <c r="W8" i="17"/>
  <c r="AA8" s="1"/>
  <c r="P13" i="27" s="1"/>
  <c r="J204" i="24"/>
  <c r="J92"/>
  <c r="J163"/>
  <c r="J138"/>
  <c r="J165"/>
  <c r="J96"/>
  <c r="J66"/>
  <c r="J200"/>
  <c r="J199"/>
  <c r="J159"/>
  <c r="J167"/>
  <c r="J110"/>
  <c r="J94"/>
  <c r="J59"/>
  <c r="J140"/>
  <c r="J197"/>
  <c r="J172"/>
  <c r="J129"/>
  <c r="J136"/>
  <c r="J78"/>
  <c r="J177"/>
  <c r="J79"/>
  <c r="J135"/>
  <c r="J190"/>
  <c r="J158"/>
  <c r="J57"/>
  <c r="J154"/>
  <c r="J118"/>
  <c r="J53"/>
  <c r="J182"/>
  <c r="J115"/>
  <c r="J74"/>
  <c r="J178"/>
  <c r="J196"/>
  <c r="J100"/>
  <c r="J141"/>
  <c r="J116"/>
  <c r="J191"/>
  <c r="J131"/>
  <c r="J179"/>
  <c r="J160"/>
  <c r="J85"/>
  <c r="J170"/>
  <c r="J117"/>
  <c r="J122"/>
  <c r="J76"/>
  <c r="J56"/>
  <c r="J137"/>
  <c r="J68"/>
  <c r="J186"/>
  <c r="J58"/>
  <c r="J105"/>
  <c r="J171"/>
  <c r="J168"/>
  <c r="J201"/>
  <c r="J148"/>
  <c r="J71"/>
  <c r="J126"/>
  <c r="J103"/>
  <c r="J189"/>
  <c r="J75"/>
  <c r="J61"/>
  <c r="J187"/>
  <c r="J104"/>
  <c r="J133"/>
  <c r="J169"/>
  <c r="J101"/>
  <c r="J97"/>
  <c r="J106"/>
  <c r="J120"/>
  <c r="J156"/>
  <c r="J146"/>
  <c r="J195"/>
  <c r="J130"/>
  <c r="J98"/>
  <c r="J144"/>
  <c r="J69"/>
  <c r="J73"/>
  <c r="J70"/>
  <c r="J149"/>
  <c r="J175"/>
  <c r="J153"/>
  <c r="J84"/>
  <c r="J124"/>
  <c r="J89"/>
  <c r="J99"/>
  <c r="J121"/>
  <c r="J193"/>
  <c r="J123"/>
  <c r="J109"/>
  <c r="J77"/>
  <c r="J150"/>
  <c r="J203"/>
  <c r="J132"/>
  <c r="J194"/>
  <c r="J87"/>
  <c r="J166"/>
  <c r="J81"/>
  <c r="J125"/>
  <c r="J142"/>
  <c r="J155"/>
  <c r="J107"/>
  <c r="J127"/>
  <c r="J111"/>
  <c r="J198"/>
  <c r="J184"/>
  <c r="J152"/>
  <c r="J128"/>
  <c r="J134"/>
  <c r="J64"/>
  <c r="J83"/>
  <c r="J55"/>
  <c r="J139"/>
  <c r="J164"/>
  <c r="J183"/>
  <c r="J93"/>
  <c r="J88"/>
  <c r="J102"/>
  <c r="J112"/>
  <c r="J86"/>
  <c r="J181"/>
  <c r="J82"/>
  <c r="J54"/>
  <c r="J67"/>
  <c r="J114"/>
  <c r="J95"/>
  <c r="J91"/>
  <c r="J162"/>
  <c r="J151"/>
  <c r="J188"/>
  <c r="J63"/>
  <c r="J185"/>
  <c r="J174"/>
  <c r="J180"/>
  <c r="J157"/>
  <c r="J143"/>
  <c r="J62"/>
  <c r="J161"/>
  <c r="J65"/>
  <c r="J173"/>
  <c r="J113"/>
  <c r="J145"/>
  <c r="J108"/>
  <c r="J60"/>
  <c r="J202"/>
  <c r="J192"/>
  <c r="J80"/>
  <c r="J72"/>
  <c r="J119"/>
  <c r="J90"/>
  <c r="J176"/>
  <c r="J147"/>
  <c r="CS8" i="17"/>
  <c r="M177" i="27" l="1"/>
  <c r="L177"/>
  <c r="AA179"/>
  <c r="AB173"/>
  <c r="AB177" s="1"/>
  <c r="S177"/>
  <c r="K177"/>
  <c r="AB176"/>
  <c r="AA176"/>
  <c r="AC176" s="1"/>
  <c r="C211"/>
  <c r="O209"/>
  <c r="G208"/>
  <c r="O206"/>
  <c r="C206"/>
  <c r="G205"/>
  <c r="G211"/>
  <c r="K211" s="1"/>
  <c r="I208"/>
  <c r="P206"/>
  <c r="E206"/>
  <c r="I205"/>
  <c r="O211"/>
  <c r="O208"/>
  <c r="C208"/>
  <c r="K208" s="1"/>
  <c r="G206"/>
  <c r="O205"/>
  <c r="C205"/>
  <c r="C209" s="1"/>
  <c r="P211"/>
  <c r="P208"/>
  <c r="E208"/>
  <c r="L208" s="1"/>
  <c r="I206"/>
  <c r="P205"/>
  <c r="E205"/>
  <c r="K205"/>
  <c r="L205"/>
  <c r="E198"/>
  <c r="E221"/>
  <c r="N197"/>
  <c r="E200"/>
  <c r="K215"/>
  <c r="C197"/>
  <c r="B222" s="1"/>
  <c r="N198"/>
  <c r="P217"/>
  <c r="O215"/>
  <c r="E220"/>
  <c r="AD200"/>
  <c r="N199"/>
  <c r="F222"/>
  <c r="E217"/>
  <c r="A193"/>
  <c r="A194" s="1"/>
  <c r="A195" s="1"/>
  <c r="A196" s="1"/>
  <c r="A197" s="1"/>
  <c r="A198" s="1"/>
  <c r="A199" s="1"/>
  <c r="A200" s="1"/>
  <c r="A201" s="1"/>
  <c r="A202" s="1"/>
  <c r="A203" s="1"/>
  <c r="A204" s="1"/>
  <c r="A205" s="1"/>
  <c r="A206" s="1"/>
  <c r="A207" s="1"/>
  <c r="A208" s="1"/>
  <c r="A209" s="1"/>
  <c r="A210" s="1"/>
  <c r="A211" s="1"/>
  <c r="M219"/>
  <c r="E218"/>
  <c r="O217"/>
  <c r="M215"/>
  <c r="E215"/>
  <c r="K217"/>
  <c r="E195"/>
  <c r="G220"/>
  <c r="M218"/>
  <c r="I215"/>
  <c r="H197"/>
  <c r="B215"/>
  <c r="J217"/>
  <c r="G215"/>
  <c r="E199"/>
  <c r="F217"/>
  <c r="C215"/>
  <c r="E196"/>
  <c r="K222"/>
  <c r="K26" i="26"/>
  <c r="K25" i="27"/>
  <c r="AB8" i="17"/>
  <c r="P14" i="26"/>
  <c r="U91" i="27"/>
  <c r="DI8" i="17"/>
  <c r="DM8" s="1"/>
  <c r="E315" i="26"/>
  <c r="CP212" i="17"/>
  <c r="H11" i="23" s="1"/>
  <c r="CQ212" i="17"/>
  <c r="I11" i="23" s="1"/>
  <c r="CR212" i="17"/>
  <c r="J11" i="23" s="1"/>
  <c r="CO212" i="17"/>
  <c r="G11" i="23" s="1"/>
  <c r="CM212" i="17"/>
  <c r="J10" i="24"/>
  <c r="C12" i="23"/>
  <c r="C11"/>
  <c r="J39" i="24"/>
  <c r="J38"/>
  <c r="J43"/>
  <c r="J49"/>
  <c r="J37"/>
  <c r="J41"/>
  <c r="J48"/>
  <c r="J44"/>
  <c r="J46"/>
  <c r="J45"/>
  <c r="J42"/>
  <c r="J40"/>
  <c r="J35"/>
  <c r="J36"/>
  <c r="J47"/>
  <c r="J52"/>
  <c r="J51"/>
  <c r="J50"/>
  <c r="J23"/>
  <c r="J22"/>
  <c r="J30"/>
  <c r="E187" i="27"/>
  <c r="J24" i="24"/>
  <c r="U155" i="27"/>
  <c r="J31" i="24"/>
  <c r="J25"/>
  <c r="J33"/>
  <c r="J28"/>
  <c r="J26"/>
  <c r="J34"/>
  <c r="J29"/>
  <c r="U187" i="27"/>
  <c r="J32" i="24"/>
  <c r="J27"/>
  <c r="J21"/>
  <c r="CU212" i="17"/>
  <c r="F12" i="23" s="1"/>
  <c r="CN212" i="17"/>
  <c r="L11" i="23"/>
  <c r="K11"/>
  <c r="M11"/>
  <c r="M12"/>
  <c r="K12"/>
  <c r="L12"/>
  <c r="M205" i="27" l="1"/>
  <c r="E209"/>
  <c r="G209"/>
  <c r="AC173"/>
  <c r="AC177" s="1"/>
  <c r="AA177"/>
  <c r="L206"/>
  <c r="L209" s="1"/>
  <c r="M208"/>
  <c r="I209"/>
  <c r="A212"/>
  <c r="A213" s="1"/>
  <c r="A214" s="1"/>
  <c r="A215" s="1"/>
  <c r="A216" s="1"/>
  <c r="A217" s="1"/>
  <c r="A218" s="1"/>
  <c r="A219" s="1"/>
  <c r="A220" s="1"/>
  <c r="A221" s="1"/>
  <c r="A222" s="1"/>
  <c r="A223" s="1"/>
  <c r="K206"/>
  <c r="M206" s="1"/>
  <c r="AF211"/>
  <c r="Y208"/>
  <c r="AF206"/>
  <c r="U206"/>
  <c r="Y205"/>
  <c r="S211"/>
  <c r="AA211" s="1"/>
  <c r="AE208"/>
  <c r="S208"/>
  <c r="W206"/>
  <c r="AE205"/>
  <c r="S205"/>
  <c r="W211"/>
  <c r="AE209"/>
  <c r="AF208"/>
  <c r="U208"/>
  <c r="AB208" s="1"/>
  <c r="Y206"/>
  <c r="AF205"/>
  <c r="U205"/>
  <c r="AB205" s="1"/>
  <c r="AE211"/>
  <c r="W208"/>
  <c r="AE206"/>
  <c r="S206"/>
  <c r="AA206" s="1"/>
  <c r="W205"/>
  <c r="U209"/>
  <c r="AA205"/>
  <c r="AC205" s="1"/>
  <c r="AD198"/>
  <c r="AE217"/>
  <c r="U217"/>
  <c r="AD197"/>
  <c r="U220"/>
  <c r="R215"/>
  <c r="X197"/>
  <c r="U196"/>
  <c r="U195"/>
  <c r="AD199"/>
  <c r="AF217"/>
  <c r="AA222"/>
  <c r="AC219"/>
  <c r="W220"/>
  <c r="AA215"/>
  <c r="U215"/>
  <c r="AC215"/>
  <c r="U198"/>
  <c r="S197"/>
  <c r="R222" s="1"/>
  <c r="U200"/>
  <c r="U218"/>
  <c r="S215"/>
  <c r="V222"/>
  <c r="AC218"/>
  <c r="AE215"/>
  <c r="N232"/>
  <c r="V217"/>
  <c r="AA217"/>
  <c r="W215"/>
  <c r="U199"/>
  <c r="U221"/>
  <c r="Y215"/>
  <c r="Z217"/>
  <c r="DP8" i="17"/>
  <c r="O17" i="27" s="1"/>
  <c r="DJ8" i="17"/>
  <c r="J19" i="24"/>
  <c r="J18"/>
  <c r="E251" i="27"/>
  <c r="J20" i="24"/>
  <c r="J17"/>
  <c r="U219" i="27"/>
  <c r="J16" i="24"/>
  <c r="E219" i="27"/>
  <c r="E155"/>
  <c r="U123"/>
  <c r="E91"/>
  <c r="U59"/>
  <c r="E59"/>
  <c r="U27"/>
  <c r="AC8" i="17"/>
  <c r="O13" i="27" s="1"/>
  <c r="J15" i="24"/>
  <c r="J13"/>
  <c r="J12"/>
  <c r="J11"/>
  <c r="J14"/>
  <c r="J6"/>
  <c r="F11" i="23"/>
  <c r="O5" i="24"/>
  <c r="K214" i="17"/>
  <c r="K218"/>
  <c r="K210"/>
  <c r="K216"/>
  <c r="K217"/>
  <c r="K215"/>
  <c r="J8" i="24"/>
  <c r="J7"/>
  <c r="J9"/>
  <c r="CZ212" i="17"/>
  <c r="CT213" s="1"/>
  <c r="CS212"/>
  <c r="CM213" s="1"/>
  <c r="E11" i="23" s="1"/>
  <c r="BX200" i="24"/>
  <c r="CA74"/>
  <c r="BU69"/>
  <c r="CA89"/>
  <c r="BU203"/>
  <c r="BU155"/>
  <c r="BW134"/>
  <c r="BU88"/>
  <c r="CA114"/>
  <c r="BS174"/>
  <c r="BZ113"/>
  <c r="BU119"/>
  <c r="BZ85"/>
  <c r="BZ186"/>
  <c r="BT148"/>
  <c r="BZ126"/>
  <c r="BS169"/>
  <c r="BY204"/>
  <c r="BU199"/>
  <c r="BZ172"/>
  <c r="BU178"/>
  <c r="BZ144"/>
  <c r="BY124"/>
  <c r="BZ150"/>
  <c r="BU128"/>
  <c r="BU164"/>
  <c r="BU93"/>
  <c r="CC67"/>
  <c r="BR188"/>
  <c r="BV173"/>
  <c r="BT72"/>
  <c r="BY160"/>
  <c r="BU68"/>
  <c r="BT71"/>
  <c r="BT133"/>
  <c r="BZ195"/>
  <c r="BX92"/>
  <c r="BS159"/>
  <c r="BZ197"/>
  <c r="BT129"/>
  <c r="BZ190"/>
  <c r="BX57"/>
  <c r="BT196"/>
  <c r="BU70"/>
  <c r="BX121"/>
  <c r="BT194"/>
  <c r="BZ127"/>
  <c r="BX83"/>
  <c r="BZ112"/>
  <c r="BS91"/>
  <c r="BZ157"/>
  <c r="BZ108"/>
  <c r="BS176"/>
  <c r="CB117"/>
  <c r="BX105"/>
  <c r="BZ97"/>
  <c r="CA163"/>
  <c r="BT167"/>
  <c r="BT136"/>
  <c r="BZ158"/>
  <c r="BS154"/>
  <c r="BS100"/>
  <c r="BU73"/>
  <c r="BT99"/>
  <c r="BU142"/>
  <c r="BZ107"/>
  <c r="BU64"/>
  <c r="BS102"/>
  <c r="BU95"/>
  <c r="BU185"/>
  <c r="BZ145"/>
  <c r="BT90"/>
  <c r="BX170"/>
  <c r="BZ58"/>
  <c r="BU103"/>
  <c r="BS101"/>
  <c r="BU138"/>
  <c r="BT118"/>
  <c r="BT141"/>
  <c r="BU175"/>
  <c r="BZ123"/>
  <c r="BV166"/>
  <c r="BT198"/>
  <c r="BT139"/>
  <c r="BZ181"/>
  <c r="CA151"/>
  <c r="BU202"/>
  <c r="BY191"/>
  <c r="BT76"/>
  <c r="BZ168"/>
  <c r="BU189"/>
  <c r="BZ61"/>
  <c r="BZ120"/>
  <c r="CB165"/>
  <c r="BV177"/>
  <c r="BR53"/>
  <c r="BT116"/>
  <c r="BT149"/>
  <c r="BV193"/>
  <c r="BU132"/>
  <c r="BU87"/>
  <c r="BR111"/>
  <c r="BU55"/>
  <c r="BU86"/>
  <c r="BZ162"/>
  <c r="CA180"/>
  <c r="BY60"/>
  <c r="BU147"/>
  <c r="BZ122"/>
  <c r="BT171"/>
  <c r="BU75"/>
  <c r="BV106"/>
  <c r="BZ96"/>
  <c r="BU110"/>
  <c r="BZ59"/>
  <c r="BU78"/>
  <c r="BX79"/>
  <c r="BZ182"/>
  <c r="BZ98"/>
  <c r="BZ84"/>
  <c r="BZ77"/>
  <c r="BZ125"/>
  <c r="BX152"/>
  <c r="BZ183"/>
  <c r="BZ54"/>
  <c r="BU63"/>
  <c r="BU62"/>
  <c r="BZ65"/>
  <c r="BZ80"/>
  <c r="BZ179"/>
  <c r="BZ137"/>
  <c r="BS148"/>
  <c r="BW148"/>
  <c r="BZ104"/>
  <c r="BZ146"/>
  <c r="BZ66"/>
  <c r="BU94"/>
  <c r="BZ140"/>
  <c r="BZ135"/>
  <c r="BX115"/>
  <c r="BX130"/>
  <c r="BX153"/>
  <c r="BZ109"/>
  <c r="BZ81"/>
  <c r="BZ184"/>
  <c r="BX164"/>
  <c r="BX82"/>
  <c r="BU143"/>
  <c r="BZ161"/>
  <c r="BU192"/>
  <c r="BZ131"/>
  <c r="BZ56"/>
  <c r="BX201"/>
  <c r="BZ187"/>
  <c r="BX156"/>
  <c r="AA208" i="27" l="1"/>
  <c r="AC208" s="1"/>
  <c r="Y209"/>
  <c r="W209"/>
  <c r="K209"/>
  <c r="M209"/>
  <c r="S209"/>
  <c r="AB206"/>
  <c r="AC206" s="1"/>
  <c r="AC209" s="1"/>
  <c r="O243"/>
  <c r="P240"/>
  <c r="E240"/>
  <c r="I238"/>
  <c r="P237"/>
  <c r="E237"/>
  <c r="P243"/>
  <c r="C243"/>
  <c r="O241"/>
  <c r="G240"/>
  <c r="O238"/>
  <c r="C238"/>
  <c r="G237"/>
  <c r="G243"/>
  <c r="I240"/>
  <c r="P238"/>
  <c r="E238"/>
  <c r="L238" s="1"/>
  <c r="I237"/>
  <c r="I241" s="1"/>
  <c r="K243"/>
  <c r="O240"/>
  <c r="C240"/>
  <c r="K240" s="1"/>
  <c r="G238"/>
  <c r="O237"/>
  <c r="C237"/>
  <c r="C241" s="1"/>
  <c r="L237"/>
  <c r="K237"/>
  <c r="M237" s="1"/>
  <c r="O14" i="26"/>
  <c r="R212" i="17"/>
  <c r="I5" i="23" s="1"/>
  <c r="Q212" i="17"/>
  <c r="H5" i="23" s="1"/>
  <c r="O212" i="17"/>
  <c r="G5" i="23" s="1"/>
  <c r="A225" i="27"/>
  <c r="A226" s="1"/>
  <c r="A227" s="1"/>
  <c r="A228" s="1"/>
  <c r="A229" s="1"/>
  <c r="A230" s="1"/>
  <c r="A231" s="1"/>
  <c r="A232" s="1"/>
  <c r="A233" s="1"/>
  <c r="A234" s="1"/>
  <c r="A235" s="1"/>
  <c r="E227"/>
  <c r="O247"/>
  <c r="M247"/>
  <c r="G247"/>
  <c r="E247"/>
  <c r="E249"/>
  <c r="E250"/>
  <c r="N230"/>
  <c r="E228"/>
  <c r="C229"/>
  <c r="B254" s="1"/>
  <c r="K247"/>
  <c r="F249"/>
  <c r="AD232"/>
  <c r="K249"/>
  <c r="B247"/>
  <c r="M251"/>
  <c r="M250"/>
  <c r="F254"/>
  <c r="E230"/>
  <c r="P249"/>
  <c r="C247"/>
  <c r="N231"/>
  <c r="E232"/>
  <c r="E231"/>
  <c r="N229"/>
  <c r="H229"/>
  <c r="O249"/>
  <c r="J249"/>
  <c r="K254"/>
  <c r="I247"/>
  <c r="G252"/>
  <c r="E252"/>
  <c r="E253"/>
  <c r="G28"/>
  <c r="G30" i="26"/>
  <c r="O18"/>
  <c r="M27" i="27"/>
  <c r="M29" i="26"/>
  <c r="S212" i="17"/>
  <c r="K212"/>
  <c r="DK8"/>
  <c r="DL8"/>
  <c r="DL25"/>
  <c r="DL15"/>
  <c r="DL21"/>
  <c r="M252" i="27" s="1"/>
  <c r="DL11" i="17"/>
  <c r="DL17"/>
  <c r="M188" i="27" s="1"/>
  <c r="DL13" i="17"/>
  <c r="DL29"/>
  <c r="DL19"/>
  <c r="M220" i="27" s="1"/>
  <c r="DL35" i="17"/>
  <c r="DL14"/>
  <c r="DL24"/>
  <c r="DL23"/>
  <c r="DL26"/>
  <c r="DL12"/>
  <c r="DL28"/>
  <c r="DL30"/>
  <c r="DL37"/>
  <c r="DL36"/>
  <c r="DL18"/>
  <c r="AC188" i="27" s="1"/>
  <c r="DL16" i="17"/>
  <c r="AC156" i="27" s="1"/>
  <c r="DL32" i="17"/>
  <c r="DL31"/>
  <c r="DL27"/>
  <c r="DL22"/>
  <c r="DL20"/>
  <c r="AC220" i="27" s="1"/>
  <c r="DL34" i="17"/>
  <c r="DL10"/>
  <c r="DL33"/>
  <c r="DL9"/>
  <c r="CL212"/>
  <c r="CF213" s="1"/>
  <c r="F10" i="23"/>
  <c r="BZ164" i="24"/>
  <c r="BY67"/>
  <c r="CC127"/>
  <c r="M8" i="23"/>
  <c r="BV164" i="24"/>
  <c r="BS164"/>
  <c r="BV148"/>
  <c r="BV67"/>
  <c r="BW164"/>
  <c r="CB164"/>
  <c r="BR148"/>
  <c r="BZ148"/>
  <c r="CA173"/>
  <c r="BU67"/>
  <c r="L8" i="23"/>
  <c r="BR164" i="24"/>
  <c r="CA164"/>
  <c r="BT164"/>
  <c r="CA148"/>
  <c r="BX173"/>
  <c r="BT67"/>
  <c r="BW166"/>
  <c r="CA144"/>
  <c r="BU123"/>
  <c r="CC107"/>
  <c r="BX133"/>
  <c r="BY172"/>
  <c r="BV133"/>
  <c r="BX172"/>
  <c r="BU172"/>
  <c r="BU107"/>
  <c r="BT91"/>
  <c r="BT172"/>
  <c r="BZ134"/>
  <c r="BX175"/>
  <c r="CB172"/>
  <c r="BW168"/>
  <c r="CB175"/>
  <c r="BU133"/>
  <c r="BZ74"/>
  <c r="CA168"/>
  <c r="BT175"/>
  <c r="BY107"/>
  <c r="BW127"/>
  <c r="BV171"/>
  <c r="BW175"/>
  <c r="CA175"/>
  <c r="BS175"/>
  <c r="BX107"/>
  <c r="CB107"/>
  <c r="BT107"/>
  <c r="BT124"/>
  <c r="BR175"/>
  <c r="BV175"/>
  <c r="BZ175"/>
  <c r="BW107"/>
  <c r="CA107"/>
  <c r="BS107"/>
  <c r="BY194"/>
  <c r="BY175"/>
  <c r="CC175"/>
  <c r="BR107"/>
  <c r="BV107"/>
  <c r="BX171"/>
  <c r="BS171"/>
  <c r="CA202"/>
  <c r="BT95"/>
  <c r="CC71"/>
  <c r="CC74"/>
  <c r="BV74"/>
  <c r="BW171"/>
  <c r="BZ171"/>
  <c r="BS149"/>
  <c r="BW116"/>
  <c r="BY148"/>
  <c r="CC148"/>
  <c r="BU148"/>
  <c r="BV127"/>
  <c r="CA119"/>
  <c r="BY74"/>
  <c r="BR171"/>
  <c r="CA171"/>
  <c r="BY164"/>
  <c r="CC164"/>
  <c r="BX148"/>
  <c r="CB148"/>
  <c r="BS168"/>
  <c r="BU74"/>
  <c r="BV60"/>
  <c r="BW193"/>
  <c r="BV72"/>
  <c r="BX91"/>
  <c r="BT159"/>
  <c r="CA55"/>
  <c r="BW202"/>
  <c r="BS202"/>
  <c r="CC118"/>
  <c r="BT101"/>
  <c r="BV64"/>
  <c r="BV117"/>
  <c r="CB91"/>
  <c r="BU196"/>
  <c r="BU57"/>
  <c r="CC159"/>
  <c r="BY106"/>
  <c r="CB202"/>
  <c r="BX101"/>
  <c r="BR64"/>
  <c r="BY117"/>
  <c r="BY91"/>
  <c r="BU91"/>
  <c r="CC57"/>
  <c r="CB159"/>
  <c r="BS72"/>
  <c r="BS76"/>
  <c r="BX202"/>
  <c r="BT202"/>
  <c r="BZ64"/>
  <c r="CC91"/>
  <c r="BY57"/>
  <c r="BY168"/>
  <c r="CC168"/>
  <c r="BU168"/>
  <c r="CB101"/>
  <c r="CA145"/>
  <c r="BX64"/>
  <c r="CB64"/>
  <c r="BT64"/>
  <c r="BW163"/>
  <c r="BX97"/>
  <c r="BU105"/>
  <c r="CC83"/>
  <c r="BY127"/>
  <c r="BR127"/>
  <c r="CB127"/>
  <c r="BY196"/>
  <c r="BS57"/>
  <c r="BW57"/>
  <c r="CA57"/>
  <c r="BU159"/>
  <c r="BR159"/>
  <c r="BX159"/>
  <c r="BT68"/>
  <c r="BW72"/>
  <c r="CC72"/>
  <c r="CC113"/>
  <c r="BX168"/>
  <c r="CB168"/>
  <c r="BT168"/>
  <c r="BY101"/>
  <c r="BU101"/>
  <c r="CC90"/>
  <c r="BW145"/>
  <c r="BW64"/>
  <c r="CA64"/>
  <c r="BS64"/>
  <c r="CC105"/>
  <c r="BS127"/>
  <c r="BU127"/>
  <c r="CA127"/>
  <c r="BZ57"/>
  <c r="BR57"/>
  <c r="BV57"/>
  <c r="BZ159"/>
  <c r="BV159"/>
  <c r="BY159"/>
  <c r="BR72"/>
  <c r="CA72"/>
  <c r="BU72"/>
  <c r="BW204"/>
  <c r="CB126"/>
  <c r="BS155"/>
  <c r="BU162"/>
  <c r="BZ86"/>
  <c r="BR168"/>
  <c r="BV168"/>
  <c r="CC101"/>
  <c r="BS145"/>
  <c r="BY64"/>
  <c r="CC64"/>
  <c r="BT97"/>
  <c r="BY105"/>
  <c r="BX127"/>
  <c r="BT127"/>
  <c r="CC196"/>
  <c r="CB57"/>
  <c r="BT57"/>
  <c r="BW159"/>
  <c r="CA159"/>
  <c r="BY72"/>
  <c r="BZ72"/>
  <c r="CC100"/>
  <c r="CA167"/>
  <c r="BY136"/>
  <c r="CB87"/>
  <c r="BU141"/>
  <c r="CA138"/>
  <c r="CA99"/>
  <c r="BV75"/>
  <c r="BZ60"/>
  <c r="BW55"/>
  <c r="BS55"/>
  <c r="BS193"/>
  <c r="CA193"/>
  <c r="BT165"/>
  <c r="BW99"/>
  <c r="BS99"/>
  <c r="CB73"/>
  <c r="BW167"/>
  <c r="BS167"/>
  <c r="CA60"/>
  <c r="BR55"/>
  <c r="BZ55"/>
  <c r="CB193"/>
  <c r="BX193"/>
  <c r="BU120"/>
  <c r="BU102"/>
  <c r="BR99"/>
  <c r="BZ99"/>
  <c r="BT100"/>
  <c r="BR167"/>
  <c r="BZ167"/>
  <c r="BS60"/>
  <c r="BV55"/>
  <c r="BT193"/>
  <c r="BV99"/>
  <c r="BS73"/>
  <c r="BX100"/>
  <c r="BV167"/>
  <c r="BW60"/>
  <c r="BR165"/>
  <c r="BU151"/>
  <c r="CC141"/>
  <c r="CA58"/>
  <c r="CC102"/>
  <c r="BY99"/>
  <c r="CC99"/>
  <c r="BU99"/>
  <c r="CA73"/>
  <c r="CB100"/>
  <c r="BU136"/>
  <c r="BY167"/>
  <c r="CC167"/>
  <c r="BU167"/>
  <c r="BR60"/>
  <c r="BY141"/>
  <c r="BY102"/>
  <c r="BX99"/>
  <c r="CB99"/>
  <c r="BY100"/>
  <c r="BU100"/>
  <c r="CC136"/>
  <c r="BX167"/>
  <c r="CB167"/>
  <c r="BV147"/>
  <c r="CB60"/>
  <c r="BT60"/>
  <c r="BX60"/>
  <c r="BS165"/>
  <c r="BX165"/>
  <c r="BY120"/>
  <c r="BU198"/>
  <c r="BU117"/>
  <c r="CC117"/>
  <c r="CC60"/>
  <c r="BU60"/>
  <c r="BZ165"/>
  <c r="CA165"/>
  <c r="CC120"/>
  <c r="BR117"/>
  <c r="BZ117"/>
  <c r="CA121"/>
  <c r="BV129"/>
  <c r="BW160"/>
  <c r="BR169"/>
  <c r="BY171"/>
  <c r="CC171"/>
  <c r="BU171"/>
  <c r="BR202"/>
  <c r="BV202"/>
  <c r="BZ202"/>
  <c r="CB171"/>
  <c r="BZ111"/>
  <c r="BY202"/>
  <c r="CC202"/>
  <c r="BV139"/>
  <c r="CB157"/>
  <c r="CA108"/>
  <c r="CC151"/>
  <c r="BR139"/>
  <c r="BX95"/>
  <c r="BT157"/>
  <c r="BR86"/>
  <c r="BY53"/>
  <c r="BY151"/>
  <c r="BZ139"/>
  <c r="BY198"/>
  <c r="CB95"/>
  <c r="BX157"/>
  <c r="CB195"/>
  <c r="BW157"/>
  <c r="BS157"/>
  <c r="BR70"/>
  <c r="CA157"/>
  <c r="CC112"/>
  <c r="BZ70"/>
  <c r="BV199"/>
  <c r="BV70"/>
  <c r="BW195"/>
  <c r="BW155"/>
  <c r="BR155"/>
  <c r="BZ155"/>
  <c r="BU195"/>
  <c r="BT186"/>
  <c r="CA155"/>
  <c r="CA70"/>
  <c r="BT195"/>
  <c r="BW186"/>
  <c r="BV155"/>
  <c r="CA75"/>
  <c r="CB147"/>
  <c r="BT188"/>
  <c r="BW86"/>
  <c r="BS86"/>
  <c r="BT87"/>
  <c r="CC53"/>
  <c r="BW139"/>
  <c r="CA139"/>
  <c r="BS139"/>
  <c r="BV198"/>
  <c r="BR118"/>
  <c r="BZ118"/>
  <c r="BR103"/>
  <c r="BS58"/>
  <c r="BW170"/>
  <c r="BW90"/>
  <c r="BS90"/>
  <c r="BR154"/>
  <c r="CA97"/>
  <c r="BU112"/>
  <c r="CC194"/>
  <c r="BW92"/>
  <c r="CC133"/>
  <c r="BR133"/>
  <c r="CA133"/>
  <c r="CB160"/>
  <c r="CA160"/>
  <c r="BY150"/>
  <c r="CA204"/>
  <c r="BW75"/>
  <c r="BS75"/>
  <c r="BX147"/>
  <c r="BT147"/>
  <c r="BV188"/>
  <c r="CA86"/>
  <c r="BX87"/>
  <c r="BT53"/>
  <c r="CA53"/>
  <c r="BY139"/>
  <c r="CC139"/>
  <c r="BU139"/>
  <c r="BR198"/>
  <c r="BZ198"/>
  <c r="BV118"/>
  <c r="BT138"/>
  <c r="BZ103"/>
  <c r="BW58"/>
  <c r="CA90"/>
  <c r="BW97"/>
  <c r="BS97"/>
  <c r="BY112"/>
  <c r="BW70"/>
  <c r="BS70"/>
  <c r="CA195"/>
  <c r="CB133"/>
  <c r="BZ133"/>
  <c r="BS133"/>
  <c r="BR160"/>
  <c r="BX72"/>
  <c r="CB72"/>
  <c r="BR67"/>
  <c r="BZ67"/>
  <c r="BR204"/>
  <c r="CA186"/>
  <c r="CB174"/>
  <c r="BR75"/>
  <c r="BZ75"/>
  <c r="BU122"/>
  <c r="BR147"/>
  <c r="BZ147"/>
  <c r="BX188"/>
  <c r="BV86"/>
  <c r="BZ53"/>
  <c r="BX53"/>
  <c r="BZ191"/>
  <c r="BX139"/>
  <c r="CB139"/>
  <c r="CC198"/>
  <c r="BY118"/>
  <c r="BU118"/>
  <c r="BZ138"/>
  <c r="BV103"/>
  <c r="BY90"/>
  <c r="BU90"/>
  <c r="CB97"/>
  <c r="BU194"/>
  <c r="BW133"/>
  <c r="BY133"/>
  <c r="BZ160"/>
  <c r="CC150"/>
  <c r="BS204"/>
  <c r="BV93"/>
  <c r="BU150"/>
  <c r="BZ204"/>
  <c r="BV204"/>
  <c r="BY174"/>
  <c r="BU174"/>
  <c r="BX174"/>
  <c r="BT174"/>
  <c r="CC174"/>
  <c r="BR176"/>
  <c r="BW108"/>
  <c r="BS108"/>
  <c r="BY83"/>
  <c r="BR129"/>
  <c r="BZ129"/>
  <c r="BW144"/>
  <c r="BS144"/>
  <c r="BU126"/>
  <c r="BV69"/>
  <c r="BW147"/>
  <c r="CA147"/>
  <c r="BS147"/>
  <c r="CB151"/>
  <c r="BX151"/>
  <c r="BS166"/>
  <c r="CB58"/>
  <c r="CA170"/>
  <c r="BR90"/>
  <c r="BV90"/>
  <c r="BZ90"/>
  <c r="CB102"/>
  <c r="CB108"/>
  <c r="BU83"/>
  <c r="CC129"/>
  <c r="BU71"/>
  <c r="BT173"/>
  <c r="BR93"/>
  <c r="BX150"/>
  <c r="BT150"/>
  <c r="CB144"/>
  <c r="BZ199"/>
  <c r="CC126"/>
  <c r="BS186"/>
  <c r="BW113"/>
  <c r="CB134"/>
  <c r="BY147"/>
  <c r="CC147"/>
  <c r="CA116"/>
  <c r="CA76"/>
  <c r="BT151"/>
  <c r="CA166"/>
  <c r="BX58"/>
  <c r="BT58"/>
  <c r="BS170"/>
  <c r="BX90"/>
  <c r="CB90"/>
  <c r="BX102"/>
  <c r="BT102"/>
  <c r="BX108"/>
  <c r="BT108"/>
  <c r="BY129"/>
  <c r="BU129"/>
  <c r="BY71"/>
  <c r="BZ93"/>
  <c r="CB150"/>
  <c r="BX144"/>
  <c r="BT144"/>
  <c r="BR199"/>
  <c r="BY126"/>
  <c r="BX186"/>
  <c r="BS113"/>
  <c r="BX134"/>
  <c r="CB69"/>
  <c r="CB186"/>
  <c r="BX75"/>
  <c r="CB75"/>
  <c r="BT75"/>
  <c r="BY122"/>
  <c r="BX86"/>
  <c r="CB86"/>
  <c r="BT86"/>
  <c r="BX55"/>
  <c r="CB55"/>
  <c r="BT55"/>
  <c r="CC193"/>
  <c r="BU193"/>
  <c r="BY193"/>
  <c r="BS116"/>
  <c r="BV53"/>
  <c r="BU53"/>
  <c r="BW53"/>
  <c r="CC165"/>
  <c r="BW165"/>
  <c r="BU165"/>
  <c r="BR191"/>
  <c r="BZ151"/>
  <c r="BR151"/>
  <c r="BV151"/>
  <c r="BW198"/>
  <c r="CA198"/>
  <c r="BS198"/>
  <c r="BY123"/>
  <c r="BW118"/>
  <c r="CA118"/>
  <c r="BS118"/>
  <c r="BR101"/>
  <c r="BV101"/>
  <c r="BZ101"/>
  <c r="BY58"/>
  <c r="CC58"/>
  <c r="BU58"/>
  <c r="BR102"/>
  <c r="BV102"/>
  <c r="BZ102"/>
  <c r="BR100"/>
  <c r="BV100"/>
  <c r="BZ100"/>
  <c r="BV154"/>
  <c r="BT163"/>
  <c r="BY97"/>
  <c r="CC97"/>
  <c r="BU97"/>
  <c r="BS117"/>
  <c r="BW117"/>
  <c r="CA117"/>
  <c r="BV176"/>
  <c r="BY108"/>
  <c r="CC108"/>
  <c r="BU108"/>
  <c r="BY157"/>
  <c r="CC157"/>
  <c r="BU157"/>
  <c r="BR91"/>
  <c r="BV91"/>
  <c r="BZ91"/>
  <c r="BS121"/>
  <c r="BX70"/>
  <c r="CB70"/>
  <c r="BT70"/>
  <c r="BW129"/>
  <c r="CA129"/>
  <c r="BS129"/>
  <c r="BX195"/>
  <c r="CC195"/>
  <c r="BX68"/>
  <c r="BS160"/>
  <c r="BX160"/>
  <c r="BY144"/>
  <c r="CC144"/>
  <c r="BU144"/>
  <c r="CC172"/>
  <c r="CB204"/>
  <c r="BT204"/>
  <c r="BX204"/>
  <c r="BX126"/>
  <c r="BT126"/>
  <c r="BY186"/>
  <c r="CC186"/>
  <c r="BU186"/>
  <c r="BY113"/>
  <c r="BU113"/>
  <c r="BR174"/>
  <c r="BV174"/>
  <c r="BZ174"/>
  <c r="BT134"/>
  <c r="BX155"/>
  <c r="CB155"/>
  <c r="BT155"/>
  <c r="CC89"/>
  <c r="BR69"/>
  <c r="BZ69"/>
  <c r="BR74"/>
  <c r="C6" i="23"/>
  <c r="BY75" i="24"/>
  <c r="CC75"/>
  <c r="CC122"/>
  <c r="BY86"/>
  <c r="CC86"/>
  <c r="BY55"/>
  <c r="CC55"/>
  <c r="BZ193"/>
  <c r="BR193"/>
  <c r="BS53"/>
  <c r="CB53"/>
  <c r="BY165"/>
  <c r="BV165"/>
  <c r="BU61"/>
  <c r="BW76"/>
  <c r="BV191"/>
  <c r="BS151"/>
  <c r="BW151"/>
  <c r="BX198"/>
  <c r="CB198"/>
  <c r="CC123"/>
  <c r="BX118"/>
  <c r="CB118"/>
  <c r="BW101"/>
  <c r="CA101"/>
  <c r="BR58"/>
  <c r="BV58"/>
  <c r="BW102"/>
  <c r="CA102"/>
  <c r="BW100"/>
  <c r="CA100"/>
  <c r="BZ154"/>
  <c r="BV163"/>
  <c r="BR97"/>
  <c r="BV97"/>
  <c r="BT117"/>
  <c r="BX117"/>
  <c r="BZ176"/>
  <c r="BR108"/>
  <c r="BV108"/>
  <c r="BR157"/>
  <c r="BV157"/>
  <c r="BW91"/>
  <c r="CA91"/>
  <c r="BW121"/>
  <c r="BY70"/>
  <c r="CC70"/>
  <c r="BX129"/>
  <c r="CB129"/>
  <c r="BY195"/>
  <c r="BS195"/>
  <c r="CB68"/>
  <c r="BT160"/>
  <c r="BV160"/>
  <c r="BT128"/>
  <c r="BR144"/>
  <c r="BV144"/>
  <c r="CC204"/>
  <c r="BU204"/>
  <c r="BR186"/>
  <c r="BV186"/>
  <c r="CA113"/>
  <c r="BW174"/>
  <c r="CA174"/>
  <c r="BV134"/>
  <c r="BR134"/>
  <c r="BY155"/>
  <c r="CC155"/>
  <c r="BX69"/>
  <c r="BT69"/>
  <c r="CC106"/>
  <c r="BW149"/>
  <c r="BU177"/>
  <c r="BY61"/>
  <c r="CB191"/>
  <c r="BT191"/>
  <c r="BX191"/>
  <c r="CC181"/>
  <c r="CC166"/>
  <c r="BU166"/>
  <c r="BY166"/>
  <c r="BW141"/>
  <c r="CA141"/>
  <c r="BS141"/>
  <c r="BX103"/>
  <c r="CB103"/>
  <c r="BT103"/>
  <c r="BY145"/>
  <c r="CC145"/>
  <c r="BU145"/>
  <c r="BX73"/>
  <c r="BV73"/>
  <c r="BT73"/>
  <c r="BW136"/>
  <c r="CA136"/>
  <c r="BS136"/>
  <c r="BS105"/>
  <c r="BW105"/>
  <c r="CA105"/>
  <c r="BS83"/>
  <c r="BW83"/>
  <c r="CA83"/>
  <c r="BW194"/>
  <c r="CA194"/>
  <c r="BS194"/>
  <c r="BW196"/>
  <c r="CA196"/>
  <c r="BS196"/>
  <c r="BW71"/>
  <c r="CA71"/>
  <c r="BS71"/>
  <c r="CC173"/>
  <c r="BZ173"/>
  <c r="BY173"/>
  <c r="BX93"/>
  <c r="CB93"/>
  <c r="BT93"/>
  <c r="BW111"/>
  <c r="CC177"/>
  <c r="BS191"/>
  <c r="BW191"/>
  <c r="CA191"/>
  <c r="BY181"/>
  <c r="CB166"/>
  <c r="BT166"/>
  <c r="BX166"/>
  <c r="BR141"/>
  <c r="BV141"/>
  <c r="BZ141"/>
  <c r="BW103"/>
  <c r="CA103"/>
  <c r="BS103"/>
  <c r="BX145"/>
  <c r="CB145"/>
  <c r="BT145"/>
  <c r="BW73"/>
  <c r="BY73"/>
  <c r="CC73"/>
  <c r="BR136"/>
  <c r="BV136"/>
  <c r="BZ136"/>
  <c r="BZ105"/>
  <c r="BR105"/>
  <c r="BV105"/>
  <c r="BZ83"/>
  <c r="BR83"/>
  <c r="BV83"/>
  <c r="BR194"/>
  <c r="BV194"/>
  <c r="BZ194"/>
  <c r="BR196"/>
  <c r="BV196"/>
  <c r="BZ196"/>
  <c r="CA92"/>
  <c r="BR71"/>
  <c r="BV71"/>
  <c r="BZ71"/>
  <c r="BW173"/>
  <c r="CB173"/>
  <c r="BU173"/>
  <c r="BW93"/>
  <c r="CA93"/>
  <c r="BS93"/>
  <c r="BX124"/>
  <c r="BU106"/>
  <c r="BU111"/>
  <c r="CA149"/>
  <c r="BY177"/>
  <c r="CC61"/>
  <c r="CC191"/>
  <c r="BU191"/>
  <c r="BU181"/>
  <c r="BZ166"/>
  <c r="BR166"/>
  <c r="BX141"/>
  <c r="CB141"/>
  <c r="BY103"/>
  <c r="CC103"/>
  <c r="BR145"/>
  <c r="BV145"/>
  <c r="BR73"/>
  <c r="BZ73"/>
  <c r="BX136"/>
  <c r="CB136"/>
  <c r="CB105"/>
  <c r="BT105"/>
  <c r="CB83"/>
  <c r="BT83"/>
  <c r="BX194"/>
  <c r="CB194"/>
  <c r="BX196"/>
  <c r="CB196"/>
  <c r="BS92"/>
  <c r="BX71"/>
  <c r="CB71"/>
  <c r="BR173"/>
  <c r="BS173"/>
  <c r="BY93"/>
  <c r="CC93"/>
  <c r="CB124"/>
  <c r="CB74"/>
  <c r="BT74"/>
  <c r="BX74"/>
  <c r="BS74"/>
  <c r="BW74"/>
  <c r="BW119"/>
  <c r="BZ124"/>
  <c r="BV124"/>
  <c r="CB199"/>
  <c r="BS119"/>
  <c r="BR124"/>
  <c r="BX199"/>
  <c r="BT199"/>
  <c r="BX119"/>
  <c r="BT119"/>
  <c r="CB119"/>
  <c r="CB88"/>
  <c r="BR88"/>
  <c r="BZ88"/>
  <c r="CB106"/>
  <c r="BT106"/>
  <c r="BX106"/>
  <c r="CC162"/>
  <c r="BV111"/>
  <c r="BS111"/>
  <c r="BX111"/>
  <c r="BR149"/>
  <c r="BV149"/>
  <c r="BZ149"/>
  <c r="CB177"/>
  <c r="BT177"/>
  <c r="BX177"/>
  <c r="BX61"/>
  <c r="CB61"/>
  <c r="BT61"/>
  <c r="BS67"/>
  <c r="BW67"/>
  <c r="BX67"/>
  <c r="BW150"/>
  <c r="CA150"/>
  <c r="BS150"/>
  <c r="BW172"/>
  <c r="CA172"/>
  <c r="BS172"/>
  <c r="BW126"/>
  <c r="CA126"/>
  <c r="BS126"/>
  <c r="BR119"/>
  <c r="BV119"/>
  <c r="BZ119"/>
  <c r="BV88"/>
  <c r="BY89"/>
  <c r="BS106"/>
  <c r="BW106"/>
  <c r="CA106"/>
  <c r="BY162"/>
  <c r="CC111"/>
  <c r="BT111"/>
  <c r="CA111"/>
  <c r="BY149"/>
  <c r="CC149"/>
  <c r="BU149"/>
  <c r="BS177"/>
  <c r="BW177"/>
  <c r="CA177"/>
  <c r="BW61"/>
  <c r="CA61"/>
  <c r="BS61"/>
  <c r="BR195"/>
  <c r="BV195"/>
  <c r="CC160"/>
  <c r="BU160"/>
  <c r="CB67"/>
  <c r="CA67"/>
  <c r="BR150"/>
  <c r="BV150"/>
  <c r="BR172"/>
  <c r="BV172"/>
  <c r="BR126"/>
  <c r="BV126"/>
  <c r="BY119"/>
  <c r="CC119"/>
  <c r="BX88"/>
  <c r="BT88"/>
  <c r="BU89"/>
  <c r="BZ106"/>
  <c r="BR106"/>
  <c r="CB111"/>
  <c r="BY111"/>
  <c r="BX149"/>
  <c r="CB149"/>
  <c r="BZ177"/>
  <c r="BR177"/>
  <c r="BR61"/>
  <c r="BV61"/>
  <c r="BW128"/>
  <c r="C8" i="23"/>
  <c r="BS124" i="24"/>
  <c r="BW124"/>
  <c r="CA124"/>
  <c r="BW199"/>
  <c r="CA199"/>
  <c r="BS199"/>
  <c r="BX113"/>
  <c r="CB113"/>
  <c r="BT113"/>
  <c r="BY134"/>
  <c r="CC134"/>
  <c r="BU134"/>
  <c r="BW69"/>
  <c r="CA69"/>
  <c r="BS69"/>
  <c r="CC128"/>
  <c r="CC124"/>
  <c r="BU124"/>
  <c r="BY199"/>
  <c r="CC199"/>
  <c r="BR113"/>
  <c r="BV113"/>
  <c r="CA134"/>
  <c r="BS134"/>
  <c r="BY69"/>
  <c r="CC69"/>
  <c r="CB178"/>
  <c r="BX178"/>
  <c r="BT178"/>
  <c r="BS200"/>
  <c r="BZ169"/>
  <c r="BZ114"/>
  <c r="BW85"/>
  <c r="BV169"/>
  <c r="CC85"/>
  <c r="BR114"/>
  <c r="BX203"/>
  <c r="BW200"/>
  <c r="BX85"/>
  <c r="BT203"/>
  <c r="CA200"/>
  <c r="BV114"/>
  <c r="CB203"/>
  <c r="BW88"/>
  <c r="CA88"/>
  <c r="BS88"/>
  <c r="BZ89"/>
  <c r="BR89"/>
  <c r="BV89"/>
  <c r="BY88"/>
  <c r="CC88"/>
  <c r="CB89"/>
  <c r="BT89"/>
  <c r="BX89"/>
  <c r="BS89"/>
  <c r="BW89"/>
  <c r="BX122"/>
  <c r="CB122"/>
  <c r="BT122"/>
  <c r="CC188"/>
  <c r="BW188"/>
  <c r="BY188"/>
  <c r="BX162"/>
  <c r="CB162"/>
  <c r="BT162"/>
  <c r="BW87"/>
  <c r="CA87"/>
  <c r="BS87"/>
  <c r="BR116"/>
  <c r="BV116"/>
  <c r="BZ116"/>
  <c r="BX120"/>
  <c r="CB120"/>
  <c r="BT120"/>
  <c r="BR76"/>
  <c r="BV76"/>
  <c r="BZ76"/>
  <c r="BX181"/>
  <c r="CB181"/>
  <c r="BT181"/>
  <c r="BX123"/>
  <c r="CB123"/>
  <c r="BT123"/>
  <c r="CB138"/>
  <c r="BS138"/>
  <c r="BV138"/>
  <c r="BZ170"/>
  <c r="BR170"/>
  <c r="BV170"/>
  <c r="CA95"/>
  <c r="BS95"/>
  <c r="BW95"/>
  <c r="BY154"/>
  <c r="CC154"/>
  <c r="BU154"/>
  <c r="CB163"/>
  <c r="BS163"/>
  <c r="BY163"/>
  <c r="BY176"/>
  <c r="CC176"/>
  <c r="BU176"/>
  <c r="BX112"/>
  <c r="CB112"/>
  <c r="BT112"/>
  <c r="BZ121"/>
  <c r="BR121"/>
  <c r="BV121"/>
  <c r="BZ92"/>
  <c r="BR92"/>
  <c r="BV92"/>
  <c r="BW68"/>
  <c r="CA68"/>
  <c r="BS68"/>
  <c r="BR128"/>
  <c r="CB128"/>
  <c r="BZ128"/>
  <c r="BW178"/>
  <c r="CA178"/>
  <c r="BS178"/>
  <c r="BY169"/>
  <c r="CC169"/>
  <c r="BU169"/>
  <c r="BV85"/>
  <c r="BT85"/>
  <c r="BR85"/>
  <c r="CC114"/>
  <c r="BU114"/>
  <c r="BY114"/>
  <c r="BW203"/>
  <c r="CA203"/>
  <c r="BS203"/>
  <c r="BV200"/>
  <c r="BZ200"/>
  <c r="BR200"/>
  <c r="BW122"/>
  <c r="CA122"/>
  <c r="BS122"/>
  <c r="CB188"/>
  <c r="BS188"/>
  <c r="CA188"/>
  <c r="BW162"/>
  <c r="CA162"/>
  <c r="BS162"/>
  <c r="BR87"/>
  <c r="BV87"/>
  <c r="BZ87"/>
  <c r="BY116"/>
  <c r="CC116"/>
  <c r="BU116"/>
  <c r="BW120"/>
  <c r="CA120"/>
  <c r="BS120"/>
  <c r="BY76"/>
  <c r="CC76"/>
  <c r="BU76"/>
  <c r="BW181"/>
  <c r="CA181"/>
  <c r="BS181"/>
  <c r="BW123"/>
  <c r="CA123"/>
  <c r="BS123"/>
  <c r="BX138"/>
  <c r="CC138"/>
  <c r="BY138"/>
  <c r="CC170"/>
  <c r="BU170"/>
  <c r="BY170"/>
  <c r="BV95"/>
  <c r="BZ95"/>
  <c r="BR95"/>
  <c r="BX154"/>
  <c r="CB154"/>
  <c r="BT154"/>
  <c r="BR163"/>
  <c r="BZ163"/>
  <c r="BX163"/>
  <c r="BX176"/>
  <c r="CB176"/>
  <c r="BT176"/>
  <c r="BW112"/>
  <c r="CA112"/>
  <c r="BS112"/>
  <c r="CC121"/>
  <c r="BU121"/>
  <c r="BY121"/>
  <c r="CC92"/>
  <c r="BU92"/>
  <c r="BY92"/>
  <c r="BR68"/>
  <c r="BV68"/>
  <c r="BZ68"/>
  <c r="BV128"/>
  <c r="BS128"/>
  <c r="CA128"/>
  <c r="BR178"/>
  <c r="BV178"/>
  <c r="BZ178"/>
  <c r="BX169"/>
  <c r="CB169"/>
  <c r="BT169"/>
  <c r="CB85"/>
  <c r="BY85"/>
  <c r="BU85"/>
  <c r="CB114"/>
  <c r="BT114"/>
  <c r="BX114"/>
  <c r="BR203"/>
  <c r="BV203"/>
  <c r="BZ203"/>
  <c r="BY200"/>
  <c r="CC200"/>
  <c r="BU200"/>
  <c r="BR122"/>
  <c r="BV122"/>
  <c r="BZ188"/>
  <c r="BU188"/>
  <c r="BR162"/>
  <c r="BV162"/>
  <c r="BY87"/>
  <c r="CC87"/>
  <c r="BX116"/>
  <c r="CB116"/>
  <c r="BR120"/>
  <c r="BV120"/>
  <c r="BX76"/>
  <c r="CB76"/>
  <c r="BR181"/>
  <c r="BV181"/>
  <c r="BR123"/>
  <c r="BV123"/>
  <c r="BR138"/>
  <c r="BW138"/>
  <c r="CB170"/>
  <c r="BT170"/>
  <c r="BY95"/>
  <c r="CC95"/>
  <c r="BW154"/>
  <c r="CA154"/>
  <c r="CC163"/>
  <c r="BU163"/>
  <c r="BW176"/>
  <c r="CA176"/>
  <c r="BR112"/>
  <c r="BV112"/>
  <c r="CB121"/>
  <c r="BT121"/>
  <c r="CB92"/>
  <c r="BT92"/>
  <c r="BY68"/>
  <c r="CC68"/>
  <c r="BY128"/>
  <c r="BX128"/>
  <c r="BY178"/>
  <c r="CC178"/>
  <c r="BW169"/>
  <c r="CA169"/>
  <c r="CA85"/>
  <c r="BS85"/>
  <c r="BS114"/>
  <c r="BW114"/>
  <c r="BY203"/>
  <c r="CC203"/>
  <c r="CB200"/>
  <c r="BT200"/>
  <c r="BR143"/>
  <c r="CA143"/>
  <c r="BT143"/>
  <c r="BV94"/>
  <c r="BS94"/>
  <c r="BX62"/>
  <c r="BZ62"/>
  <c r="BX78"/>
  <c r="BZ78"/>
  <c r="BW110"/>
  <c r="CB110"/>
  <c r="CB180"/>
  <c r="BY180"/>
  <c r="BR132"/>
  <c r="CA132"/>
  <c r="BT132"/>
  <c r="BR189"/>
  <c r="CA189"/>
  <c r="BT189"/>
  <c r="BR156"/>
  <c r="CA187"/>
  <c r="CC201"/>
  <c r="BV201"/>
  <c r="BW56"/>
  <c r="BS56"/>
  <c r="CB131"/>
  <c r="BR192"/>
  <c r="BX161"/>
  <c r="BT161"/>
  <c r="BS185"/>
  <c r="BR82"/>
  <c r="BW184"/>
  <c r="BS184"/>
  <c r="CC142"/>
  <c r="BW81"/>
  <c r="BS81"/>
  <c r="CB109"/>
  <c r="BU153"/>
  <c r="BZ130"/>
  <c r="BV130"/>
  <c r="CC115"/>
  <c r="BY115"/>
  <c r="CA158"/>
  <c r="BW135"/>
  <c r="BS135"/>
  <c r="CB140"/>
  <c r="CA66"/>
  <c r="BX146"/>
  <c r="BT146"/>
  <c r="BW104"/>
  <c r="BS104"/>
  <c r="BX137"/>
  <c r="BT137"/>
  <c r="BW179"/>
  <c r="BS179"/>
  <c r="CB80"/>
  <c r="CA65"/>
  <c r="CA63"/>
  <c r="BW63"/>
  <c r="BW54"/>
  <c r="BS54"/>
  <c r="CB183"/>
  <c r="BV152"/>
  <c r="BX125"/>
  <c r="BT77"/>
  <c r="BX84"/>
  <c r="BT98"/>
  <c r="BX190"/>
  <c r="CB197"/>
  <c r="BV143"/>
  <c r="BS143"/>
  <c r="BX94"/>
  <c r="BZ94"/>
  <c r="BW62"/>
  <c r="CB62"/>
  <c r="BW78"/>
  <c r="CB78"/>
  <c r="BR110"/>
  <c r="CA110"/>
  <c r="BT110"/>
  <c r="BR180"/>
  <c r="BU180"/>
  <c r="BV132"/>
  <c r="BS132"/>
  <c r="BV189"/>
  <c r="BS189"/>
  <c r="BU156"/>
  <c r="BX187"/>
  <c r="BT187"/>
  <c r="CB201"/>
  <c r="BY201"/>
  <c r="CB56"/>
  <c r="CA131"/>
  <c r="CC192"/>
  <c r="BV192"/>
  <c r="BW161"/>
  <c r="BS161"/>
  <c r="CC185"/>
  <c r="BU82"/>
  <c r="CB184"/>
  <c r="CB142"/>
  <c r="BV142"/>
  <c r="CB81"/>
  <c r="CA109"/>
  <c r="BZ153"/>
  <c r="BV153"/>
  <c r="CC130"/>
  <c r="BY130"/>
  <c r="BR115"/>
  <c r="BX158"/>
  <c r="BT158"/>
  <c r="CB135"/>
  <c r="CA140"/>
  <c r="BX66"/>
  <c r="BT66"/>
  <c r="BW146"/>
  <c r="BS146"/>
  <c r="CB104"/>
  <c r="BW137"/>
  <c r="BS137"/>
  <c r="CB179"/>
  <c r="CA80"/>
  <c r="BX65"/>
  <c r="BT65"/>
  <c r="BV63"/>
  <c r="BR63"/>
  <c r="CB54"/>
  <c r="CA183"/>
  <c r="BR152"/>
  <c r="CB77"/>
  <c r="CB98"/>
  <c r="BX197"/>
  <c r="BX143"/>
  <c r="BZ143"/>
  <c r="BW94"/>
  <c r="CB94"/>
  <c r="BR62"/>
  <c r="CA62"/>
  <c r="BT62"/>
  <c r="BR78"/>
  <c r="CA78"/>
  <c r="BT78"/>
  <c r="BV110"/>
  <c r="BS110"/>
  <c r="CC180"/>
  <c r="BS180"/>
  <c r="BX132"/>
  <c r="BZ132"/>
  <c r="BX189"/>
  <c r="BZ189"/>
  <c r="BZ156"/>
  <c r="BV156"/>
  <c r="BW187"/>
  <c r="BS187"/>
  <c r="BU201"/>
  <c r="CA56"/>
  <c r="BX131"/>
  <c r="BT131"/>
  <c r="BW192"/>
  <c r="BY192"/>
  <c r="CB161"/>
  <c r="CB185"/>
  <c r="BV185"/>
  <c r="BZ82"/>
  <c r="BV82"/>
  <c r="CA184"/>
  <c r="BX142"/>
  <c r="BY142"/>
  <c r="CA81"/>
  <c r="BX109"/>
  <c r="BT109"/>
  <c r="CC153"/>
  <c r="BY153"/>
  <c r="BR130"/>
  <c r="BU115"/>
  <c r="BW158"/>
  <c r="BS158"/>
  <c r="CA135"/>
  <c r="BX140"/>
  <c r="BT140"/>
  <c r="BW66"/>
  <c r="BS66"/>
  <c r="CB146"/>
  <c r="CA104"/>
  <c r="CB137"/>
  <c r="CA179"/>
  <c r="BX80"/>
  <c r="BT80"/>
  <c r="BW65"/>
  <c r="BS65"/>
  <c r="BS63"/>
  <c r="CA54"/>
  <c r="BX183"/>
  <c r="BT183"/>
  <c r="BZ152"/>
  <c r="BT125"/>
  <c r="BX77"/>
  <c r="BT84"/>
  <c r="BX98"/>
  <c r="BT190"/>
  <c r="BW143"/>
  <c r="CB143"/>
  <c r="BR94"/>
  <c r="CA94"/>
  <c r="BT94"/>
  <c r="BV62"/>
  <c r="BS62"/>
  <c r="BV78"/>
  <c r="BS78"/>
  <c r="BX110"/>
  <c r="BZ110"/>
  <c r="BW180"/>
  <c r="BZ180"/>
  <c r="BV180"/>
  <c r="BW132"/>
  <c r="CB132"/>
  <c r="BW189"/>
  <c r="CB189"/>
  <c r="CC156"/>
  <c r="BY156"/>
  <c r="CB187"/>
  <c r="BT201"/>
  <c r="BX56"/>
  <c r="BT56"/>
  <c r="BW131"/>
  <c r="BS131"/>
  <c r="BZ192"/>
  <c r="CA161"/>
  <c r="BX185"/>
  <c r="BY185"/>
  <c r="CC82"/>
  <c r="BY82"/>
  <c r="BX184"/>
  <c r="BT184"/>
  <c r="BS142"/>
  <c r="BX81"/>
  <c r="BT81"/>
  <c r="BW109"/>
  <c r="BS109"/>
  <c r="BR153"/>
  <c r="BU130"/>
  <c r="BZ115"/>
  <c r="BV115"/>
  <c r="CB158"/>
  <c r="BX135"/>
  <c r="BT135"/>
  <c r="BW140"/>
  <c r="BS140"/>
  <c r="CB66"/>
  <c r="CA146"/>
  <c r="BX104"/>
  <c r="BT104"/>
  <c r="CA137"/>
  <c r="BX179"/>
  <c r="BT179"/>
  <c r="BW80"/>
  <c r="BS80"/>
  <c r="CB65"/>
  <c r="BZ63"/>
  <c r="BX54"/>
  <c r="BT54"/>
  <c r="BW183"/>
  <c r="BS183"/>
  <c r="CB125"/>
  <c r="CB84"/>
  <c r="CB190"/>
  <c r="BT197"/>
  <c r="BY143"/>
  <c r="CC143"/>
  <c r="BY94"/>
  <c r="CC94"/>
  <c r="BY62"/>
  <c r="CC62"/>
  <c r="BY78"/>
  <c r="CC78"/>
  <c r="BY110"/>
  <c r="CC110"/>
  <c r="BX180"/>
  <c r="BT180"/>
  <c r="BY132"/>
  <c r="CC132"/>
  <c r="BY189"/>
  <c r="CC189"/>
  <c r="BS156"/>
  <c r="BW156"/>
  <c r="CA156"/>
  <c r="BY187"/>
  <c r="CC187"/>
  <c r="BU187"/>
  <c r="BZ201"/>
  <c r="BW201"/>
  <c r="CA201"/>
  <c r="BY56"/>
  <c r="CC56"/>
  <c r="BU56"/>
  <c r="BY131"/>
  <c r="CC131"/>
  <c r="BU131"/>
  <c r="BS192"/>
  <c r="BT192"/>
  <c r="CA192"/>
  <c r="BY161"/>
  <c r="CC161"/>
  <c r="BU161"/>
  <c r="BZ185"/>
  <c r="BT185"/>
  <c r="CA185"/>
  <c r="BS82"/>
  <c r="BW82"/>
  <c r="CA82"/>
  <c r="BY184"/>
  <c r="CC184"/>
  <c r="BU184"/>
  <c r="BZ142"/>
  <c r="BT142"/>
  <c r="CA142"/>
  <c r="BY81"/>
  <c r="CC81"/>
  <c r="BU81"/>
  <c r="BY109"/>
  <c r="CC109"/>
  <c r="BU109"/>
  <c r="BS153"/>
  <c r="BW153"/>
  <c r="CA153"/>
  <c r="BS130"/>
  <c r="BW130"/>
  <c r="CA130"/>
  <c r="BS115"/>
  <c r="BW115"/>
  <c r="CA115"/>
  <c r="BY158"/>
  <c r="CC158"/>
  <c r="BU158"/>
  <c r="BY135"/>
  <c r="CC135"/>
  <c r="BU135"/>
  <c r="BY140"/>
  <c r="CC140"/>
  <c r="BU140"/>
  <c r="BY66"/>
  <c r="CC66"/>
  <c r="BU66"/>
  <c r="BY146"/>
  <c r="CC146"/>
  <c r="BU146"/>
  <c r="BY104"/>
  <c r="CC104"/>
  <c r="BU104"/>
  <c r="BY137"/>
  <c r="CC137"/>
  <c r="BU137"/>
  <c r="BY179"/>
  <c r="CC179"/>
  <c r="BU179"/>
  <c r="BY80"/>
  <c r="CC80"/>
  <c r="BU80"/>
  <c r="BY65"/>
  <c r="CC65"/>
  <c r="BU65"/>
  <c r="CB63"/>
  <c r="BT63"/>
  <c r="BX63"/>
  <c r="BY54"/>
  <c r="CC54"/>
  <c r="BU54"/>
  <c r="BY183"/>
  <c r="CC183"/>
  <c r="BU183"/>
  <c r="BS152"/>
  <c r="BW152"/>
  <c r="CA152"/>
  <c r="BY125"/>
  <c r="CC125"/>
  <c r="BU125"/>
  <c r="BY77"/>
  <c r="CC77"/>
  <c r="BU77"/>
  <c r="BY84"/>
  <c r="CC84"/>
  <c r="BU84"/>
  <c r="BY98"/>
  <c r="CC98"/>
  <c r="BU98"/>
  <c r="BY182"/>
  <c r="CC182"/>
  <c r="BU182"/>
  <c r="BY190"/>
  <c r="CC190"/>
  <c r="BU190"/>
  <c r="BS79"/>
  <c r="BW79"/>
  <c r="CA79"/>
  <c r="BY197"/>
  <c r="CC197"/>
  <c r="BU197"/>
  <c r="BY59"/>
  <c r="CC59"/>
  <c r="BU59"/>
  <c r="BY96"/>
  <c r="CC96"/>
  <c r="BU96"/>
  <c r="BX182"/>
  <c r="CB182"/>
  <c r="BT182"/>
  <c r="BZ79"/>
  <c r="BR79"/>
  <c r="BV79"/>
  <c r="BX59"/>
  <c r="CB59"/>
  <c r="BT59"/>
  <c r="BX96"/>
  <c r="CB96"/>
  <c r="BT96"/>
  <c r="CC152"/>
  <c r="BU152"/>
  <c r="BY152"/>
  <c r="BW125"/>
  <c r="CA125"/>
  <c r="BS125"/>
  <c r="BW77"/>
  <c r="CA77"/>
  <c r="BS77"/>
  <c r="BW84"/>
  <c r="CA84"/>
  <c r="BS84"/>
  <c r="BW98"/>
  <c r="CA98"/>
  <c r="BS98"/>
  <c r="BW182"/>
  <c r="CA182"/>
  <c r="BS182"/>
  <c r="BW190"/>
  <c r="CA190"/>
  <c r="BS190"/>
  <c r="CC79"/>
  <c r="BU79"/>
  <c r="BY79"/>
  <c r="BW197"/>
  <c r="CA197"/>
  <c r="BS197"/>
  <c r="BW59"/>
  <c r="CA59"/>
  <c r="BS59"/>
  <c r="BW96"/>
  <c r="CA96"/>
  <c r="BS96"/>
  <c r="CB156"/>
  <c r="BT156"/>
  <c r="BR187"/>
  <c r="BV187"/>
  <c r="BR201"/>
  <c r="BS201"/>
  <c r="BR56"/>
  <c r="BV56"/>
  <c r="BR131"/>
  <c r="BV131"/>
  <c r="CB192"/>
  <c r="BX192"/>
  <c r="BR161"/>
  <c r="BV161"/>
  <c r="BR185"/>
  <c r="BW185"/>
  <c r="CB82"/>
  <c r="BT82"/>
  <c r="BR184"/>
  <c r="BV184"/>
  <c r="BR142"/>
  <c r="BW142"/>
  <c r="BR81"/>
  <c r="BV81"/>
  <c r="BR109"/>
  <c r="BV109"/>
  <c r="CB153"/>
  <c r="BT153"/>
  <c r="CB130"/>
  <c r="BT130"/>
  <c r="CB115"/>
  <c r="BT115"/>
  <c r="BR158"/>
  <c r="BV158"/>
  <c r="BR135"/>
  <c r="BV135"/>
  <c r="BR140"/>
  <c r="BV140"/>
  <c r="BR66"/>
  <c r="BV66"/>
  <c r="BR146"/>
  <c r="BV146"/>
  <c r="BR104"/>
  <c r="BV104"/>
  <c r="BR137"/>
  <c r="BV137"/>
  <c r="BR179"/>
  <c r="BV179"/>
  <c r="BR80"/>
  <c r="BV80"/>
  <c r="BR65"/>
  <c r="BV65"/>
  <c r="BY63"/>
  <c r="CC63"/>
  <c r="BR54"/>
  <c r="BV54"/>
  <c r="BR183"/>
  <c r="BV183"/>
  <c r="CB152"/>
  <c r="BT152"/>
  <c r="BR125"/>
  <c r="BV125"/>
  <c r="BR77"/>
  <c r="BV77"/>
  <c r="BR84"/>
  <c r="BV84"/>
  <c r="BR98"/>
  <c r="BV98"/>
  <c r="BR182"/>
  <c r="BV182"/>
  <c r="BR190"/>
  <c r="BV190"/>
  <c r="CB79"/>
  <c r="BT79"/>
  <c r="BR197"/>
  <c r="BV197"/>
  <c r="BR59"/>
  <c r="BV59"/>
  <c r="BR96"/>
  <c r="BV96"/>
  <c r="BS37"/>
  <c r="BX40"/>
  <c r="BV39"/>
  <c r="BV46"/>
  <c r="CC50"/>
  <c r="BV45"/>
  <c r="BV47"/>
  <c r="BT52"/>
  <c r="BV38"/>
  <c r="BZ43"/>
  <c r="CC51"/>
  <c r="CA41"/>
  <c r="CA49"/>
  <c r="BX48"/>
  <c r="CA42"/>
  <c r="BX44"/>
  <c r="BX36"/>
  <c r="D11" i="23"/>
  <c r="M5"/>
  <c r="K5"/>
  <c r="K5" i="24"/>
  <c r="D12" i="23"/>
  <c r="E12"/>
  <c r="A236" i="27" l="1"/>
  <c r="A237" s="1"/>
  <c r="A238" s="1"/>
  <c r="A239" s="1"/>
  <c r="A240" s="1"/>
  <c r="A241" s="1"/>
  <c r="A242" s="1"/>
  <c r="A243" s="1"/>
  <c r="A244" s="1"/>
  <c r="A245" s="1"/>
  <c r="A246" s="1"/>
  <c r="A247" s="1"/>
  <c r="A248" s="1"/>
  <c r="A249" s="1"/>
  <c r="A250" s="1"/>
  <c r="A251" s="1"/>
  <c r="A252" s="1"/>
  <c r="A253" s="1"/>
  <c r="A254" s="1"/>
  <c r="A255" s="1"/>
  <c r="L240"/>
  <c r="L241" s="1"/>
  <c r="AA209"/>
  <c r="AB209"/>
  <c r="K238"/>
  <c r="G241"/>
  <c r="E241"/>
  <c r="W243"/>
  <c r="W240"/>
  <c r="AE238"/>
  <c r="S238"/>
  <c r="W237"/>
  <c r="AE243"/>
  <c r="Y240"/>
  <c r="AF238"/>
  <c r="U238"/>
  <c r="Y237"/>
  <c r="AF243"/>
  <c r="AE240"/>
  <c r="S240"/>
  <c r="AA240" s="1"/>
  <c r="W238"/>
  <c r="AE237"/>
  <c r="S237"/>
  <c r="S243"/>
  <c r="AA243" s="1"/>
  <c r="AE241"/>
  <c r="AF240"/>
  <c r="U240"/>
  <c r="AB240" s="1"/>
  <c r="Y238"/>
  <c r="AF237"/>
  <c r="U237"/>
  <c r="AB237" s="1"/>
  <c r="AC240"/>
  <c r="U241"/>
  <c r="AA237"/>
  <c r="AC237" s="1"/>
  <c r="U212" i="17"/>
  <c r="U230" i="27"/>
  <c r="U227"/>
  <c r="U253"/>
  <c r="Y247"/>
  <c r="S247"/>
  <c r="AC252"/>
  <c r="V249"/>
  <c r="AD229"/>
  <c r="U232"/>
  <c r="U250"/>
  <c r="Z249"/>
  <c r="AA249"/>
  <c r="W247"/>
  <c r="X229"/>
  <c r="U251"/>
  <c r="S229"/>
  <c r="R254" s="1"/>
  <c r="AD230"/>
  <c r="AE249"/>
  <c r="AA247"/>
  <c r="U228"/>
  <c r="U231"/>
  <c r="N264"/>
  <c r="M284" s="1"/>
  <c r="U252"/>
  <c r="R247"/>
  <c r="U247"/>
  <c r="AD231"/>
  <c r="V254"/>
  <c r="U249"/>
  <c r="W252"/>
  <c r="AF249"/>
  <c r="AC250"/>
  <c r="AE247"/>
  <c r="AC247"/>
  <c r="AA254"/>
  <c r="AC251"/>
  <c r="E27"/>
  <c r="E29" i="26"/>
  <c r="E28" i="27"/>
  <c r="E30" i="26"/>
  <c r="DK209" i="17"/>
  <c r="DK208"/>
  <c r="M60" i="27"/>
  <c r="AC60"/>
  <c r="M28"/>
  <c r="M30" i="26"/>
  <c r="AC28" i="27"/>
  <c r="M92"/>
  <c r="AC124"/>
  <c r="AC92"/>
  <c r="M156"/>
  <c r="D5" i="23"/>
  <c r="L6"/>
  <c r="M6"/>
  <c r="N5" i="24"/>
  <c r="L5" i="23"/>
  <c r="N12"/>
  <c r="O12" s="1"/>
  <c r="N11"/>
  <c r="O11" s="1"/>
  <c r="C7"/>
  <c r="N8"/>
  <c r="O8" s="1"/>
  <c r="L7"/>
  <c r="M7"/>
  <c r="CC46" i="24"/>
  <c r="BR50"/>
  <c r="BX37"/>
  <c r="BZ50"/>
  <c r="BV50"/>
  <c r="BZ37"/>
  <c r="BU47"/>
  <c r="CC47"/>
  <c r="CC39"/>
  <c r="CA52"/>
  <c r="BY46"/>
  <c r="BX38"/>
  <c r="BT50"/>
  <c r="BX50"/>
  <c r="CB50"/>
  <c r="BY37"/>
  <c r="BT37"/>
  <c r="BU46"/>
  <c r="BU43"/>
  <c r="BS38"/>
  <c r="BS50"/>
  <c r="BW50"/>
  <c r="CA50"/>
  <c r="BR37"/>
  <c r="CC37"/>
  <c r="BU50"/>
  <c r="BY50"/>
  <c r="BW37"/>
  <c r="BV37"/>
  <c r="BU37"/>
  <c r="CB46"/>
  <c r="BT46"/>
  <c r="BX46"/>
  <c r="CC38"/>
  <c r="BW38"/>
  <c r="BS46"/>
  <c r="BW46"/>
  <c r="CA46"/>
  <c r="CB38"/>
  <c r="BU38"/>
  <c r="CA38"/>
  <c r="BZ46"/>
  <c r="BR46"/>
  <c r="CC43"/>
  <c r="BT38"/>
  <c r="BY38"/>
  <c r="BT39"/>
  <c r="BW52"/>
  <c r="BY47"/>
  <c r="CB39"/>
  <c r="BX39"/>
  <c r="BU39"/>
  <c r="BS51"/>
  <c r="CA51"/>
  <c r="BY43"/>
  <c r="BS52"/>
  <c r="BY39"/>
  <c r="BW51"/>
  <c r="BT51"/>
  <c r="BX51"/>
  <c r="CB51"/>
  <c r="BR51"/>
  <c r="BV51"/>
  <c r="BZ51"/>
  <c r="BU51"/>
  <c r="BY51"/>
  <c r="BR49"/>
  <c r="BV41"/>
  <c r="BZ38"/>
  <c r="BR38"/>
  <c r="BX41"/>
  <c r="BU45"/>
  <c r="BR52"/>
  <c r="BV52"/>
  <c r="BZ52"/>
  <c r="CB47"/>
  <c r="BT47"/>
  <c r="BX47"/>
  <c r="BR41"/>
  <c r="BZ41"/>
  <c r="BY52"/>
  <c r="CC52"/>
  <c r="BU52"/>
  <c r="BS47"/>
  <c r="BW47"/>
  <c r="CA47"/>
  <c r="BS39"/>
  <c r="BW39"/>
  <c r="CA39"/>
  <c r="BT41"/>
  <c r="CB41"/>
  <c r="BX52"/>
  <c r="CB52"/>
  <c r="BZ47"/>
  <c r="BR47"/>
  <c r="BZ39"/>
  <c r="BR39"/>
  <c r="BZ49"/>
  <c r="BX43"/>
  <c r="CB43"/>
  <c r="BT43"/>
  <c r="CC45"/>
  <c r="CA40"/>
  <c r="BW43"/>
  <c r="CA43"/>
  <c r="BS43"/>
  <c r="BR40"/>
  <c r="BV49"/>
  <c r="BR43"/>
  <c r="BV43"/>
  <c r="BY45"/>
  <c r="BZ40"/>
  <c r="CC49"/>
  <c r="BU49"/>
  <c r="BY49"/>
  <c r="CB45"/>
  <c r="BT45"/>
  <c r="BX45"/>
  <c r="CC40"/>
  <c r="BU40"/>
  <c r="BV40"/>
  <c r="CB49"/>
  <c r="BT49"/>
  <c r="BX49"/>
  <c r="BS45"/>
  <c r="BW45"/>
  <c r="CA45"/>
  <c r="CB40"/>
  <c r="BT40"/>
  <c r="BY40"/>
  <c r="CA37"/>
  <c r="CB37"/>
  <c r="BS49"/>
  <c r="BW49"/>
  <c r="BZ45"/>
  <c r="BR45"/>
  <c r="BS40"/>
  <c r="BW40"/>
  <c r="BU41"/>
  <c r="BY41"/>
  <c r="CC41"/>
  <c r="BS41"/>
  <c r="BW41"/>
  <c r="BZ44"/>
  <c r="BV44"/>
  <c r="BT42"/>
  <c r="CB42"/>
  <c r="BU48"/>
  <c r="CC44"/>
  <c r="BY44"/>
  <c r="BY42"/>
  <c r="CC48"/>
  <c r="BR44"/>
  <c r="BX42"/>
  <c r="BU44"/>
  <c r="BU42"/>
  <c r="CC42"/>
  <c r="BY48"/>
  <c r="BS36"/>
  <c r="BW36"/>
  <c r="CA36"/>
  <c r="BS44"/>
  <c r="BW44"/>
  <c r="CA44"/>
  <c r="BR42"/>
  <c r="BV42"/>
  <c r="BZ42"/>
  <c r="BS48"/>
  <c r="BW48"/>
  <c r="CA48"/>
  <c r="BZ36"/>
  <c r="BR36"/>
  <c r="BV36"/>
  <c r="BZ48"/>
  <c r="BR48"/>
  <c r="BV48"/>
  <c r="CC36"/>
  <c r="BU36"/>
  <c r="BY36"/>
  <c r="CB36"/>
  <c r="BT36"/>
  <c r="CB44"/>
  <c r="BT44"/>
  <c r="BS42"/>
  <c r="BW42"/>
  <c r="CB48"/>
  <c r="BT48"/>
  <c r="CA34"/>
  <c r="BV34"/>
  <c r="BY34"/>
  <c r="BX34"/>
  <c r="BW34"/>
  <c r="BR34"/>
  <c r="BU34"/>
  <c r="BT34"/>
  <c r="BS34"/>
  <c r="BZ34"/>
  <c r="CC34"/>
  <c r="CB34"/>
  <c r="BZ15"/>
  <c r="BT15"/>
  <c r="BW15"/>
  <c r="BV15"/>
  <c r="CC15"/>
  <c r="BS15"/>
  <c r="BR15"/>
  <c r="BY15"/>
  <c r="CB15"/>
  <c r="BU15"/>
  <c r="BX15"/>
  <c r="CA15"/>
  <c r="BZ11"/>
  <c r="BT11"/>
  <c r="BW11"/>
  <c r="BV11"/>
  <c r="CC11"/>
  <c r="BS11"/>
  <c r="BR11"/>
  <c r="BY11"/>
  <c r="CB11"/>
  <c r="BU11"/>
  <c r="BX11"/>
  <c r="CA11"/>
  <c r="BZ21"/>
  <c r="BT21"/>
  <c r="BW21"/>
  <c r="BV21"/>
  <c r="CC21"/>
  <c r="BS21"/>
  <c r="BR21"/>
  <c r="BY21"/>
  <c r="CB21"/>
  <c r="BU21"/>
  <c r="BX21"/>
  <c r="CA21"/>
  <c r="BZ18"/>
  <c r="BT18"/>
  <c r="BW18"/>
  <c r="BV18"/>
  <c r="CC18"/>
  <c r="BS18"/>
  <c r="BR18"/>
  <c r="BY18"/>
  <c r="CB18"/>
  <c r="BU18"/>
  <c r="BX18"/>
  <c r="CA18"/>
  <c r="BZ27"/>
  <c r="BT27"/>
  <c r="BW27"/>
  <c r="BV27"/>
  <c r="CC27"/>
  <c r="BS27"/>
  <c r="BR27"/>
  <c r="BY27"/>
  <c r="CB27"/>
  <c r="BU27"/>
  <c r="BX27"/>
  <c r="CA27"/>
  <c r="BZ30"/>
  <c r="BT30"/>
  <c r="BW30"/>
  <c r="BV30"/>
  <c r="CC30"/>
  <c r="BS30"/>
  <c r="BR30"/>
  <c r="BY30"/>
  <c r="CB30"/>
  <c r="BU30"/>
  <c r="BX30"/>
  <c r="CA30"/>
  <c r="BU12"/>
  <c r="BX12"/>
  <c r="CA12"/>
  <c r="BZ12"/>
  <c r="BT12"/>
  <c r="BW12"/>
  <c r="BV12"/>
  <c r="CC12"/>
  <c r="BS12"/>
  <c r="BR12"/>
  <c r="BY12"/>
  <c r="CB12"/>
  <c r="BZ31"/>
  <c r="BT31"/>
  <c r="BW31"/>
  <c r="BV31"/>
  <c r="CC31"/>
  <c r="BS31"/>
  <c r="BR31"/>
  <c r="BY31"/>
  <c r="CB31"/>
  <c r="BU31"/>
  <c r="BX31"/>
  <c r="CA31"/>
  <c r="BZ33"/>
  <c r="BT33"/>
  <c r="BW33"/>
  <c r="BV33"/>
  <c r="CC33"/>
  <c r="BS33"/>
  <c r="BR33"/>
  <c r="BY33"/>
  <c r="CB33"/>
  <c r="BU33"/>
  <c r="BX33"/>
  <c r="CA33"/>
  <c r="BU28"/>
  <c r="BX28"/>
  <c r="CA28"/>
  <c r="BZ28"/>
  <c r="BT28"/>
  <c r="BW28"/>
  <c r="BV28"/>
  <c r="CC28"/>
  <c r="BS28"/>
  <c r="BR28"/>
  <c r="BY28"/>
  <c r="CB28"/>
  <c r="BZ20"/>
  <c r="BT20"/>
  <c r="BW20"/>
  <c r="BV20"/>
  <c r="CC20"/>
  <c r="BS20"/>
  <c r="BR20"/>
  <c r="BY20"/>
  <c r="CB20"/>
  <c r="BU20"/>
  <c r="BX20"/>
  <c r="CA20"/>
  <c r="BZ25"/>
  <c r="BT25"/>
  <c r="BW25"/>
  <c r="BV25"/>
  <c r="CC25"/>
  <c r="BS25"/>
  <c r="BR25"/>
  <c r="BY25"/>
  <c r="CB25"/>
  <c r="BU25"/>
  <c r="BX25"/>
  <c r="CA25"/>
  <c r="BZ10"/>
  <c r="BT10"/>
  <c r="BW10"/>
  <c r="BV10"/>
  <c r="CC10"/>
  <c r="BS10"/>
  <c r="BR10"/>
  <c r="BY10"/>
  <c r="CB10"/>
  <c r="BU10"/>
  <c r="BX10"/>
  <c r="CA10"/>
  <c r="BU13"/>
  <c r="BX13"/>
  <c r="CA13"/>
  <c r="BZ13"/>
  <c r="BT13"/>
  <c r="BW13"/>
  <c r="BV13"/>
  <c r="CC13"/>
  <c r="BS13"/>
  <c r="BR13"/>
  <c r="BY13"/>
  <c r="CB13"/>
  <c r="BZ23"/>
  <c r="BT23"/>
  <c r="BW23"/>
  <c r="BV23"/>
  <c r="CC23"/>
  <c r="BS23"/>
  <c r="BR23"/>
  <c r="BY23"/>
  <c r="CB23"/>
  <c r="BU23"/>
  <c r="BX23"/>
  <c r="CA23"/>
  <c r="BU9"/>
  <c r="BX9"/>
  <c r="CA9"/>
  <c r="BZ9"/>
  <c r="BT9"/>
  <c r="BW9"/>
  <c r="BV9"/>
  <c r="CC9"/>
  <c r="BS9"/>
  <c r="BR9"/>
  <c r="BY9"/>
  <c r="CB9"/>
  <c r="BV35"/>
  <c r="CC35"/>
  <c r="BS35"/>
  <c r="BR35"/>
  <c r="BY35"/>
  <c r="CB35"/>
  <c r="BU35"/>
  <c r="BX35"/>
  <c r="CA35"/>
  <c r="BZ35"/>
  <c r="BT35"/>
  <c r="BW35"/>
  <c r="BU8"/>
  <c r="BX8"/>
  <c r="CA8"/>
  <c r="BZ8"/>
  <c r="BT8"/>
  <c r="BW8"/>
  <c r="BV8"/>
  <c r="CC8"/>
  <c r="BS8"/>
  <c r="BR8"/>
  <c r="BY8"/>
  <c r="CB8"/>
  <c r="BZ19"/>
  <c r="BT19"/>
  <c r="BW19"/>
  <c r="BV19"/>
  <c r="CC19"/>
  <c r="BS19"/>
  <c r="BR19"/>
  <c r="BY19"/>
  <c r="CB19"/>
  <c r="BU19"/>
  <c r="BX19"/>
  <c r="CA19"/>
  <c r="BZ24"/>
  <c r="BT24"/>
  <c r="BW24"/>
  <c r="BV24"/>
  <c r="CC24"/>
  <c r="BS24"/>
  <c r="BR24"/>
  <c r="BY24"/>
  <c r="CB24"/>
  <c r="BU24"/>
  <c r="BX24"/>
  <c r="CA24"/>
  <c r="BZ22"/>
  <c r="BT22"/>
  <c r="BW22"/>
  <c r="BV22"/>
  <c r="CC22"/>
  <c r="BS22"/>
  <c r="BR22"/>
  <c r="BY22"/>
  <c r="CB22"/>
  <c r="BU22"/>
  <c r="BX22"/>
  <c r="CA22"/>
  <c r="BZ14"/>
  <c r="BT14"/>
  <c r="BW14"/>
  <c r="BV14"/>
  <c r="CC14"/>
  <c r="BS14"/>
  <c r="BR14"/>
  <c r="BY14"/>
  <c r="CB14"/>
  <c r="BU14"/>
  <c r="BX14"/>
  <c r="CA14"/>
  <c r="BZ26"/>
  <c r="BT26"/>
  <c r="BW26"/>
  <c r="BV26"/>
  <c r="CC26"/>
  <c r="BS26"/>
  <c r="BR26"/>
  <c r="BY26"/>
  <c r="CB26"/>
  <c r="BU26"/>
  <c r="BX26"/>
  <c r="CA26"/>
  <c r="BU17"/>
  <c r="BX17"/>
  <c r="CA17"/>
  <c r="BZ17"/>
  <c r="BT17"/>
  <c r="BW17"/>
  <c r="BV17"/>
  <c r="CC17"/>
  <c r="BS17"/>
  <c r="BR17"/>
  <c r="BY17"/>
  <c r="CB17"/>
  <c r="BZ32"/>
  <c r="BT32"/>
  <c r="BW32"/>
  <c r="BV32"/>
  <c r="CC32"/>
  <c r="BS32"/>
  <c r="BR32"/>
  <c r="BY32"/>
  <c r="CB32"/>
  <c r="BU32"/>
  <c r="BX32"/>
  <c r="CA32"/>
  <c r="BZ16"/>
  <c r="BT16"/>
  <c r="BW16"/>
  <c r="BV16"/>
  <c r="CC16"/>
  <c r="BS16"/>
  <c r="BR16"/>
  <c r="BY16"/>
  <c r="CB16"/>
  <c r="BU16"/>
  <c r="BX16"/>
  <c r="CA16"/>
  <c r="BZ29"/>
  <c r="BT29"/>
  <c r="BW29"/>
  <c r="BV29"/>
  <c r="CC29"/>
  <c r="BS29"/>
  <c r="BR29"/>
  <c r="BY29"/>
  <c r="CB29"/>
  <c r="BU29"/>
  <c r="BX29"/>
  <c r="CA29"/>
  <c r="P5"/>
  <c r="L5"/>
  <c r="C5" i="23"/>
  <c r="M238" i="27" l="1"/>
  <c r="M241" s="1"/>
  <c r="K241"/>
  <c r="Y241"/>
  <c r="M240"/>
  <c r="AB241"/>
  <c r="S241"/>
  <c r="AA238"/>
  <c r="AB238"/>
  <c r="W241"/>
  <c r="F209" i="24"/>
  <c r="F207"/>
  <c r="C275" i="27"/>
  <c r="O273"/>
  <c r="G272"/>
  <c r="O270"/>
  <c r="C270"/>
  <c r="G269"/>
  <c r="G275"/>
  <c r="K275" s="1"/>
  <c r="I272"/>
  <c r="P270"/>
  <c r="E270"/>
  <c r="I269"/>
  <c r="O275"/>
  <c r="O272"/>
  <c r="C272"/>
  <c r="K272" s="1"/>
  <c r="G270"/>
  <c r="O269"/>
  <c r="C269"/>
  <c r="C273" s="1"/>
  <c r="P275"/>
  <c r="P272"/>
  <c r="E272"/>
  <c r="L272" s="1"/>
  <c r="I270"/>
  <c r="P269"/>
  <c r="E269"/>
  <c r="E273" s="1"/>
  <c r="M272"/>
  <c r="K269"/>
  <c r="L269"/>
  <c r="M269"/>
  <c r="N5" i="23"/>
  <c r="O5" s="1"/>
  <c r="F286" i="27"/>
  <c r="C279"/>
  <c r="C261"/>
  <c r="B286" s="1"/>
  <c r="K281"/>
  <c r="E260"/>
  <c r="K286"/>
  <c r="E263"/>
  <c r="E282"/>
  <c r="M283"/>
  <c r="M282"/>
  <c r="P281"/>
  <c r="O281"/>
  <c r="J281"/>
  <c r="O279"/>
  <c r="M279"/>
  <c r="E285"/>
  <c r="N263"/>
  <c r="E264"/>
  <c r="H261"/>
  <c r="B279"/>
  <c r="A257"/>
  <c r="A258" s="1"/>
  <c r="A259" s="1"/>
  <c r="A260" s="1"/>
  <c r="A261" s="1"/>
  <c r="A262" s="1"/>
  <c r="A263" s="1"/>
  <c r="A264" s="1"/>
  <c r="A265" s="1"/>
  <c r="A266" s="1"/>
  <c r="A267" s="1"/>
  <c r="E281"/>
  <c r="E259"/>
  <c r="G284"/>
  <c r="E284"/>
  <c r="E262"/>
  <c r="F281"/>
  <c r="AD264"/>
  <c r="I279"/>
  <c r="G279"/>
  <c r="E279"/>
  <c r="K279"/>
  <c r="N261"/>
  <c r="N262"/>
  <c r="E283"/>
  <c r="K213" i="17"/>
  <c r="F210" i="24"/>
  <c r="F211"/>
  <c r="F208"/>
  <c r="E8" i="23"/>
  <c r="N6"/>
  <c r="O6" s="1"/>
  <c r="F5"/>
  <c r="BZ6" i="24"/>
  <c r="BT6"/>
  <c r="BW6"/>
  <c r="BV6"/>
  <c r="CC6"/>
  <c r="BS6"/>
  <c r="BR6"/>
  <c r="BY6"/>
  <c r="CB6"/>
  <c r="BU6"/>
  <c r="BX6"/>
  <c r="CA6"/>
  <c r="BZ7"/>
  <c r="BT7"/>
  <c r="BW7"/>
  <c r="BV7"/>
  <c r="CC7"/>
  <c r="BS7"/>
  <c r="BR7"/>
  <c r="BY7"/>
  <c r="CB7"/>
  <c r="BU7"/>
  <c r="BX7"/>
  <c r="CA7"/>
  <c r="M5"/>
  <c r="J5"/>
  <c r="F212" s="1"/>
  <c r="DK216" i="17"/>
  <c r="DK210"/>
  <c r="DK214"/>
  <c r="DK213"/>
  <c r="DK211"/>
  <c r="A268" i="27" l="1"/>
  <c r="A269" s="1"/>
  <c r="A270" s="1"/>
  <c r="A271" s="1"/>
  <c r="A272" s="1"/>
  <c r="A273" s="1"/>
  <c r="A274" s="1"/>
  <c r="A275" s="1"/>
  <c r="A276" s="1"/>
  <c r="A277" s="1"/>
  <c r="A278" s="1"/>
  <c r="A279" s="1"/>
  <c r="A280" s="1"/>
  <c r="A281" s="1"/>
  <c r="A282" s="1"/>
  <c r="A283" s="1"/>
  <c r="A284" s="1"/>
  <c r="A285" s="1"/>
  <c r="A286" s="1"/>
  <c r="A287" s="1"/>
  <c r="K270"/>
  <c r="G273"/>
  <c r="L270"/>
  <c r="L273" s="1"/>
  <c r="AA241"/>
  <c r="AC238"/>
  <c r="AC241" s="1"/>
  <c r="I273"/>
  <c r="AF275"/>
  <c r="Y272"/>
  <c r="AF270"/>
  <c r="U270"/>
  <c r="Y269"/>
  <c r="S275"/>
  <c r="AE272"/>
  <c r="S272"/>
  <c r="W270"/>
  <c r="AE269"/>
  <c r="S269"/>
  <c r="W275"/>
  <c r="AE273"/>
  <c r="AF272"/>
  <c r="U272"/>
  <c r="AB272" s="1"/>
  <c r="Y270"/>
  <c r="AF269"/>
  <c r="U269"/>
  <c r="AB269" s="1"/>
  <c r="AE275"/>
  <c r="W272"/>
  <c r="AE270"/>
  <c r="S270"/>
  <c r="AA270" s="1"/>
  <c r="W269"/>
  <c r="W273" s="1"/>
  <c r="U273"/>
  <c r="F213" i="24"/>
  <c r="AA281" i="27"/>
  <c r="W279"/>
  <c r="X261"/>
  <c r="S279"/>
  <c r="AC279"/>
  <c r="AA286"/>
  <c r="AC283"/>
  <c r="N296"/>
  <c r="U284"/>
  <c r="R279"/>
  <c r="U279"/>
  <c r="S261"/>
  <c r="R286" s="1"/>
  <c r="V281"/>
  <c r="AD261"/>
  <c r="U264"/>
  <c r="U282"/>
  <c r="Z281"/>
  <c r="W284"/>
  <c r="AF281"/>
  <c r="AC282"/>
  <c r="AE279"/>
  <c r="AD262"/>
  <c r="AE281"/>
  <c r="AA279"/>
  <c r="U260"/>
  <c r="U263"/>
  <c r="U262"/>
  <c r="U259"/>
  <c r="U285"/>
  <c r="Y279"/>
  <c r="AD263"/>
  <c r="V286"/>
  <c r="U281"/>
  <c r="U283"/>
  <c r="AC284"/>
  <c r="E5" i="23"/>
  <c r="E6"/>
  <c r="E7"/>
  <c r="DK212" i="17"/>
  <c r="O7" i="23"/>
  <c r="BU5" i="24"/>
  <c r="BR5"/>
  <c r="BS5"/>
  <c r="BT5"/>
  <c r="BY5"/>
  <c r="BV5"/>
  <c r="BW5"/>
  <c r="BX5"/>
  <c r="CC5"/>
  <c r="BZ5"/>
  <c r="CA5"/>
  <c r="CB5"/>
  <c r="S273" i="27" l="1"/>
  <c r="AA269"/>
  <c r="AA272"/>
  <c r="AC272" s="1"/>
  <c r="AB270"/>
  <c r="Y273"/>
  <c r="M270"/>
  <c r="M273" s="1"/>
  <c r="K273"/>
  <c r="AC270"/>
  <c r="AB273"/>
  <c r="AA275"/>
  <c r="DK218" i="17"/>
  <c r="DK215"/>
  <c r="O304" i="27"/>
  <c r="C304"/>
  <c r="G302"/>
  <c r="O301"/>
  <c r="C301"/>
  <c r="O307"/>
  <c r="P304"/>
  <c r="E304"/>
  <c r="I302"/>
  <c r="P301"/>
  <c r="E301"/>
  <c r="P307"/>
  <c r="C307"/>
  <c r="K307" s="1"/>
  <c r="O305"/>
  <c r="G304"/>
  <c r="O302"/>
  <c r="C302"/>
  <c r="K302" s="1"/>
  <c r="G301"/>
  <c r="G305" s="1"/>
  <c r="G307"/>
  <c r="I304"/>
  <c r="P302"/>
  <c r="E302"/>
  <c r="L302" s="1"/>
  <c r="I301"/>
  <c r="I305" s="1"/>
  <c r="M302"/>
  <c r="K301"/>
  <c r="E294"/>
  <c r="K313"/>
  <c r="E291"/>
  <c r="G316"/>
  <c r="E316"/>
  <c r="E317"/>
  <c r="N293"/>
  <c r="N294"/>
  <c r="H293"/>
  <c r="B311"/>
  <c r="F313"/>
  <c r="F318"/>
  <c r="J313"/>
  <c r="G311"/>
  <c r="E311"/>
  <c r="E313"/>
  <c r="A289"/>
  <c r="A290" s="1"/>
  <c r="A291" s="1"/>
  <c r="A292" s="1"/>
  <c r="A293" s="1"/>
  <c r="A294" s="1"/>
  <c r="A295" s="1"/>
  <c r="A296" s="1"/>
  <c r="A297" s="1"/>
  <c r="A298" s="1"/>
  <c r="A299" s="1"/>
  <c r="A300" s="1"/>
  <c r="A301" s="1"/>
  <c r="A302" s="1"/>
  <c r="A303" s="1"/>
  <c r="A304" s="1"/>
  <c r="A305" s="1"/>
  <c r="A306" s="1"/>
  <c r="A307" s="1"/>
  <c r="M315"/>
  <c r="M314"/>
  <c r="C311"/>
  <c r="E292"/>
  <c r="K318"/>
  <c r="I311"/>
  <c r="K311"/>
  <c r="C293"/>
  <c r="B318" s="1"/>
  <c r="P313"/>
  <c r="O311"/>
  <c r="M311"/>
  <c r="AD296"/>
  <c r="N295"/>
  <c r="E296"/>
  <c r="E295"/>
  <c r="E314"/>
  <c r="O313"/>
  <c r="E315"/>
  <c r="M316"/>
  <c r="BX211" i="24"/>
  <c r="I29" i="23" s="1"/>
  <c r="BX208" i="24"/>
  <c r="I26" i="23" s="1"/>
  <c r="BX212" i="24"/>
  <c r="I30" i="23" s="1"/>
  <c r="BX214" i="24"/>
  <c r="I32" i="23" s="1"/>
  <c r="BX209" i="24"/>
  <c r="I27" i="23" s="1"/>
  <c r="BX210" i="24"/>
  <c r="I28" i="23" s="1"/>
  <c r="CC208" i="24"/>
  <c r="N26" i="23" s="1"/>
  <c r="CC212" i="24"/>
  <c r="N30" i="23" s="1"/>
  <c r="CC214" i="24"/>
  <c r="N32" i="23" s="1"/>
  <c r="CC209" i="24"/>
  <c r="N27" i="23" s="1"/>
  <c r="CC210" i="24"/>
  <c r="N28" i="23" s="1"/>
  <c r="CC211" i="24"/>
  <c r="N29" i="23" s="1"/>
  <c r="BY208" i="24"/>
  <c r="J26" i="23" s="1"/>
  <c r="BY212" i="24"/>
  <c r="J30" i="23" s="1"/>
  <c r="BY214" i="24"/>
  <c r="J32" i="23" s="1"/>
  <c r="BY209" i="24"/>
  <c r="J27" i="23" s="1"/>
  <c r="BY210" i="24"/>
  <c r="J28" i="23" s="1"/>
  <c r="BY211" i="24"/>
  <c r="J29" i="23" s="1"/>
  <c r="BU208" i="24"/>
  <c r="F26" i="23" s="1"/>
  <c r="BU212" i="24"/>
  <c r="F30" i="23" s="1"/>
  <c r="BU214" i="24"/>
  <c r="F32" i="23" s="1"/>
  <c r="BU209" i="24"/>
  <c r="F27" i="23" s="1"/>
  <c r="BU210" i="24"/>
  <c r="F28" i="23" s="1"/>
  <c r="BU211" i="24"/>
  <c r="F29" i="23" s="1"/>
  <c r="CB211" i="24"/>
  <c r="M29" i="23" s="1"/>
  <c r="CB208" i="24"/>
  <c r="M26" i="23" s="1"/>
  <c r="CB212" i="24"/>
  <c r="M30" i="23" s="1"/>
  <c r="CB214" i="24"/>
  <c r="M32" i="23" s="1"/>
  <c r="CB209" i="24"/>
  <c r="M27" i="23" s="1"/>
  <c r="CB210" i="24"/>
  <c r="M28" i="23" s="1"/>
  <c r="BT211" i="24"/>
  <c r="E29" i="23" s="1"/>
  <c r="BT208" i="24"/>
  <c r="E26" i="23" s="1"/>
  <c r="BT212" i="24"/>
  <c r="E30" i="23" s="1"/>
  <c r="BT214" i="24"/>
  <c r="E32" i="23" s="1"/>
  <c r="BT209" i="24"/>
  <c r="E27" i="23" s="1"/>
  <c r="BT210" i="24"/>
  <c r="E28" i="23" s="1"/>
  <c r="BZ209" i="24"/>
  <c r="K27" i="23" s="1"/>
  <c r="BZ210" i="24"/>
  <c r="K28" i="23" s="1"/>
  <c r="BZ211" i="24"/>
  <c r="K29" i="23" s="1"/>
  <c r="BZ208" i="24"/>
  <c r="K26" i="23" s="1"/>
  <c r="BZ212" i="24"/>
  <c r="K30" i="23" s="1"/>
  <c r="BZ214" i="24"/>
  <c r="K32" i="23" s="1"/>
  <c r="BV209" i="24"/>
  <c r="G27" i="23" s="1"/>
  <c r="BV210" i="24"/>
  <c r="G28" i="23" s="1"/>
  <c r="BV211" i="24"/>
  <c r="G29" i="23" s="1"/>
  <c r="BV208" i="24"/>
  <c r="G26" i="23" s="1"/>
  <c r="BV212" i="24"/>
  <c r="G30" i="23" s="1"/>
  <c r="BV214" i="24"/>
  <c r="G32" i="23" s="1"/>
  <c r="BR214" i="24"/>
  <c r="C32" i="23" s="1"/>
  <c r="BR211" i="24"/>
  <c r="C29" i="23" s="1"/>
  <c r="BR212" i="24"/>
  <c r="C30" i="23" s="1"/>
  <c r="CA210" i="24"/>
  <c r="L28" i="23" s="1"/>
  <c r="CA211" i="24"/>
  <c r="L29" i="23" s="1"/>
  <c r="CA208" i="24"/>
  <c r="L26" i="23" s="1"/>
  <c r="CA212" i="24"/>
  <c r="L30" i="23" s="1"/>
  <c r="CA214" i="24"/>
  <c r="L32" i="23" s="1"/>
  <c r="CA209" i="24"/>
  <c r="L27" i="23" s="1"/>
  <c r="BW210" i="24"/>
  <c r="H28" i="23" s="1"/>
  <c r="BW211" i="24"/>
  <c r="H29" i="23" s="1"/>
  <c r="BW208" i="24"/>
  <c r="H26" i="23" s="1"/>
  <c r="BW212" i="24"/>
  <c r="H30" i="23" s="1"/>
  <c r="BW214" i="24"/>
  <c r="H32" i="23" s="1"/>
  <c r="BW209" i="24"/>
  <c r="H27" i="23" s="1"/>
  <c r="BS210" i="24"/>
  <c r="D28" i="23" s="1"/>
  <c r="BS211" i="24"/>
  <c r="D29" i="23" s="1"/>
  <c r="BS208" i="24"/>
  <c r="D26" i="23" s="1"/>
  <c r="BS212" i="24"/>
  <c r="D30" i="23" s="1"/>
  <c r="BS214" i="24"/>
  <c r="D32" i="23" s="1"/>
  <c r="BS209" i="24"/>
  <c r="D27" i="23" s="1"/>
  <c r="BR209" i="24"/>
  <c r="C27" i="23" s="1"/>
  <c r="BR210" i="24"/>
  <c r="C28" i="23" s="1"/>
  <c r="BR208" i="24"/>
  <c r="C26" i="23" s="1"/>
  <c r="BR217" i="24"/>
  <c r="CC217"/>
  <c r="BV217"/>
  <c r="BZ217"/>
  <c r="BW217"/>
  <c r="BX217"/>
  <c r="BT217"/>
  <c r="BS217"/>
  <c r="CA217"/>
  <c r="CB217"/>
  <c r="BY217"/>
  <c r="BU217"/>
  <c r="L304" i="27" l="1"/>
  <c r="AC269"/>
  <c r="AC273" s="1"/>
  <c r="AA273"/>
  <c r="C305"/>
  <c r="L301"/>
  <c r="K304"/>
  <c r="A308"/>
  <c r="A309" s="1"/>
  <c r="A310" s="1"/>
  <c r="A311" s="1"/>
  <c r="A312" s="1"/>
  <c r="A313" s="1"/>
  <c r="A314" s="1"/>
  <c r="A315" s="1"/>
  <c r="A316" s="1"/>
  <c r="A317" s="1"/>
  <c r="A318" s="1"/>
  <c r="A319" s="1"/>
  <c r="E305"/>
  <c r="S307"/>
  <c r="AE305"/>
  <c r="AF304"/>
  <c r="U304"/>
  <c r="Y302"/>
  <c r="AF301"/>
  <c r="U301"/>
  <c r="W307"/>
  <c r="W304"/>
  <c r="AE302"/>
  <c r="S302"/>
  <c r="W301"/>
  <c r="AE307"/>
  <c r="Y304"/>
  <c r="AF302"/>
  <c r="U302"/>
  <c r="AB302" s="1"/>
  <c r="Y301"/>
  <c r="Y305" s="1"/>
  <c r="AF307"/>
  <c r="AE304"/>
  <c r="S304"/>
  <c r="AA304" s="1"/>
  <c r="W302"/>
  <c r="AE301"/>
  <c r="S301"/>
  <c r="S305" s="1"/>
  <c r="U305"/>
  <c r="U296"/>
  <c r="U314"/>
  <c r="U315"/>
  <c r="AA313"/>
  <c r="W311"/>
  <c r="U295"/>
  <c r="U317"/>
  <c r="Y311"/>
  <c r="Z313"/>
  <c r="AC311"/>
  <c r="U294"/>
  <c r="S293"/>
  <c r="R318" s="1"/>
  <c r="AD293"/>
  <c r="U316"/>
  <c r="R311"/>
  <c r="X293"/>
  <c r="U292"/>
  <c r="U291"/>
  <c r="V313"/>
  <c r="U313"/>
  <c r="W316"/>
  <c r="AA311"/>
  <c r="U311"/>
  <c r="AD294"/>
  <c r="AE313"/>
  <c r="AA318"/>
  <c r="AC315"/>
  <c r="S311"/>
  <c r="V318"/>
  <c r="AC314"/>
  <c r="AE311"/>
  <c r="AD295"/>
  <c r="AF313"/>
  <c r="AC316"/>
  <c r="BS213" i="24"/>
  <c r="D31" i="23" s="1"/>
  <c r="BV213" i="24"/>
  <c r="G31" i="23" s="1"/>
  <c r="BZ213" i="24"/>
  <c r="K31" i="23" s="1"/>
  <c r="BY213" i="24"/>
  <c r="J31" i="23" s="1"/>
  <c r="CB213" i="24"/>
  <c r="M31" i="23" s="1"/>
  <c r="BX213" i="24"/>
  <c r="I31" i="23" s="1"/>
  <c r="CA213" i="24"/>
  <c r="L31" i="23" s="1"/>
  <c r="BR213" i="24"/>
  <c r="BU213"/>
  <c r="F31" i="23" s="1"/>
  <c r="BW213" i="24"/>
  <c r="H31" i="23" s="1"/>
  <c r="BT213" i="24"/>
  <c r="E31" i="23" s="1"/>
  <c r="CC213" i="24"/>
  <c r="N31" i="23" s="1"/>
  <c r="CD217" i="24"/>
  <c r="CD209"/>
  <c r="O27" i="23" s="1"/>
  <c r="CD208" i="24"/>
  <c r="O26" i="23" s="1"/>
  <c r="CD214" i="24"/>
  <c r="O32" i="23" s="1"/>
  <c r="CD210" i="24"/>
  <c r="O28" i="23" s="1"/>
  <c r="L305" i="27" l="1"/>
  <c r="M301"/>
  <c r="AA301"/>
  <c r="AA307"/>
  <c r="M304"/>
  <c r="K305"/>
  <c r="AA302"/>
  <c r="AC302" s="1"/>
  <c r="AB301"/>
  <c r="AC304"/>
  <c r="W305"/>
  <c r="AB304"/>
  <c r="BR215" i="24"/>
  <c r="C31" i="23"/>
  <c r="BZ215" i="24"/>
  <c r="CD213"/>
  <c r="O31" i="23" s="1"/>
  <c r="BV215" i="24"/>
  <c r="BS215"/>
  <c r="CA215"/>
  <c r="BY215"/>
  <c r="BT215"/>
  <c r="CC215"/>
  <c r="BU215"/>
  <c r="CB215"/>
  <c r="BW215"/>
  <c r="BX215"/>
  <c r="CD212"/>
  <c r="O30" i="23" s="1"/>
  <c r="CD211" i="24"/>
  <c r="O29" i="23" s="1"/>
  <c r="M305" i="27" l="1"/>
  <c r="AA305"/>
  <c r="AC301"/>
  <c r="AC305" s="1"/>
  <c r="AB305"/>
  <c r="BU216" i="24"/>
  <c r="F34" i="23" s="1"/>
  <c r="F33"/>
  <c r="CA216" i="24"/>
  <c r="L34" i="23" s="1"/>
  <c r="L33"/>
  <c r="BR216" i="24"/>
  <c r="C34" i="23" s="1"/>
  <c r="C33"/>
  <c r="CB216" i="24"/>
  <c r="M34" i="23" s="1"/>
  <c r="M33"/>
  <c r="BY216" i="24"/>
  <c r="J33" i="23"/>
  <c r="BW216" i="24"/>
  <c r="H34" i="23" s="1"/>
  <c r="H33"/>
  <c r="BT216" i="24"/>
  <c r="E34" i="23" s="1"/>
  <c r="E33"/>
  <c r="BV216" i="24"/>
  <c r="G34" i="23" s="1"/>
  <c r="G33"/>
  <c r="BZ216" i="24"/>
  <c r="K34" i="23" s="1"/>
  <c r="K33"/>
  <c r="BX216" i="24"/>
  <c r="I34" i="23" s="1"/>
  <c r="I33"/>
  <c r="CC216" i="24"/>
  <c r="N34" i="23" s="1"/>
  <c r="N33"/>
  <c r="BS216" i="24"/>
  <c r="D34" i="23" s="1"/>
  <c r="D33"/>
  <c r="J34"/>
  <c r="CD215" i="24"/>
  <c r="CD216" l="1"/>
  <c r="O34" i="23" s="1"/>
  <c r="O33"/>
  <c r="K10" l="1"/>
  <c r="M10"/>
  <c r="L10"/>
  <c r="C10"/>
  <c r="D10" l="1"/>
  <c r="E10"/>
  <c r="N10" l="1"/>
  <c r="O10" s="1"/>
</calcChain>
</file>

<file path=xl/sharedStrings.xml><?xml version="1.0" encoding="utf-8"?>
<sst xmlns="http://schemas.openxmlformats.org/spreadsheetml/2006/main" count="1381" uniqueCount="257">
  <si>
    <t>Presented By :-</t>
  </si>
  <si>
    <t>HEERA LAL JAT</t>
  </si>
  <si>
    <t>V./P. -  CHANDAWAL NAGAR , SOJAT (PALI)</t>
  </si>
  <si>
    <t>ML</t>
  </si>
  <si>
    <t>AB</t>
  </si>
  <si>
    <t>Sr. Teacher at MGGS BAR (PALI)</t>
  </si>
  <si>
    <t>A</t>
  </si>
  <si>
    <t>F</t>
  </si>
  <si>
    <t>OBC</t>
  </si>
  <si>
    <t>M</t>
  </si>
  <si>
    <t>SC</t>
  </si>
  <si>
    <t>GEN</t>
  </si>
  <si>
    <t>SBC</t>
  </si>
  <si>
    <t>SUGANDAS</t>
  </si>
  <si>
    <t>POOJA</t>
  </si>
  <si>
    <t>KANTA DEVI</t>
  </si>
  <si>
    <t>LEELA</t>
  </si>
  <si>
    <t>PINKI</t>
  </si>
  <si>
    <t>MANJU DEVI</t>
  </si>
  <si>
    <t>PRAKASH PRAJAPAT</t>
  </si>
  <si>
    <t>HEENA BANU</t>
  </si>
  <si>
    <t>PUSHPA DEVI</t>
  </si>
  <si>
    <t>MEENA</t>
  </si>
  <si>
    <t>Suresh Kumar</t>
  </si>
  <si>
    <t>ANITA</t>
  </si>
  <si>
    <t>REKHA DEVI</t>
  </si>
  <si>
    <t>MADINA BANO</t>
  </si>
  <si>
    <t>JAYA</t>
  </si>
  <si>
    <t>GOVIND LAL</t>
  </si>
  <si>
    <t>SEEMA</t>
  </si>
  <si>
    <t>AJIT SINGH</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</si>
  <si>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</si>
  <si>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</si>
  <si>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</si>
  <si>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</si>
  <si>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</si>
  <si>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</si>
  <si>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</si>
  <si>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</si>
  <si>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</si>
  <si>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</si>
  <si>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</si>
  <si>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</si>
  <si>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</si>
  <si>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</si>
  <si>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</si>
  <si>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गणित</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</si>
  <si>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</si>
  <si>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</si>
  <si>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</si>
  <si>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</si>
  <si>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</si>
  <si>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</si>
  <si>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</si>
  <si>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</si>
  <si>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</si>
  <si>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 xml:space="preserve">कला शिक्षा </t>
  </si>
  <si>
    <t xml:space="preserve">ए/बी/सी/डी/ई ग्रेडिंग देनी है 
(A/B/C/D/E  Grade)	</t>
  </si>
  <si>
    <t xml:space="preserve">शारीरिक एवं स्वास्थ्य शिक्षा </t>
  </si>
  <si>
    <t>28-10-2014</t>
  </si>
  <si>
    <t>25-08-2015</t>
  </si>
  <si>
    <t>16-06-2014</t>
  </si>
  <si>
    <t>28-09-2015</t>
  </si>
  <si>
    <t>26-10-2015</t>
  </si>
  <si>
    <t>23-10-2015</t>
  </si>
  <si>
    <t>30-10-2014</t>
  </si>
  <si>
    <t>26-05-2014</t>
  </si>
  <si>
    <t>18-02-2015</t>
  </si>
  <si>
    <t>24-09-2015</t>
  </si>
  <si>
    <t>21-01-2016</t>
  </si>
  <si>
    <t>14-02-2016</t>
  </si>
  <si>
    <t>13-01-2015</t>
  </si>
  <si>
    <t>21-10-2014</t>
  </si>
  <si>
    <t>15-11-2014</t>
  </si>
  <si>
    <t>31-01-2016</t>
  </si>
  <si>
    <t>24-06-2015</t>
  </si>
  <si>
    <t>27-02-2016</t>
  </si>
  <si>
    <t>22-07-2015</t>
  </si>
  <si>
    <t>18-07-2015</t>
  </si>
  <si>
    <t>13-03-2015</t>
  </si>
  <si>
    <t xml:space="preserve">निदेशालय बीकानेर द्वारा जारी आदेश का सारांश </t>
  </si>
  <si>
    <r>
      <rPr>
        <b/>
        <sz val="14"/>
        <color theme="1"/>
        <rFont val="Calibri"/>
        <family val="2"/>
        <scheme val="minor"/>
      </rPr>
      <t>1</t>
    </r>
    <r>
      <rPr>
        <b/>
        <sz val="11"/>
        <color theme="1"/>
        <rFont val="Calibri"/>
        <family val="2"/>
        <scheme val="minor"/>
      </rPr>
      <t>. स्थानीय परीक्षा में प्रत्येक विषय की सैद्धांतिक परीक्षा हेतु प्रथम टेस्ट , द्वितीय टेस्ट , अर्द्ध वार्षिक परीक्षा व वार्षिक परीक्षा हेतु निम्नोक्त अंक निर्धारित रहेंगे -</t>
    </r>
  </si>
  <si>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</si>
  <si>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</si>
  <si>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</si>
  <si>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समाजोपयोगी उत्पादन कार्य एवं समाज सेवा  , शारीरिक एवं स्वास्थ्य शिक्षा , तथा कला शिक्षा  विषयों मे ग्रेडिंग देने का आधार </t>
  </si>
  <si>
    <t>PRINT</t>
  </si>
  <si>
    <t>TO</t>
  </si>
  <si>
    <t>Rakesh Kumar</t>
  </si>
  <si>
    <t>Exam Nodel &amp; Collection Centre Name :-</t>
  </si>
  <si>
    <t>G.S.S.S. BAR</t>
  </si>
  <si>
    <t>Date of result declaration :-</t>
  </si>
  <si>
    <t>Medium  :-</t>
  </si>
  <si>
    <t>Principal Name  :-</t>
  </si>
  <si>
    <t>USHA PALIYA</t>
  </si>
  <si>
    <t>Principal Mobile No. :-</t>
  </si>
  <si>
    <t>Exam Incharge  :-</t>
  </si>
  <si>
    <t>Result Checker :-</t>
  </si>
  <si>
    <t xml:space="preserve"> Whats App No. 09001884272</t>
  </si>
  <si>
    <t>heeralaljatchandawal@gmail.com</t>
  </si>
  <si>
    <t>.---------cut here -------------- cut here ------------- cut here -------------------- cut here ----------------- cut here --------------------- cut here -------------</t>
  </si>
  <si>
    <t>EXEMPTION</t>
  </si>
  <si>
    <t>SUBJECT MM</t>
  </si>
  <si>
    <t>2T+E OR 2E+T</t>
  </si>
  <si>
    <t>SUBJECT RESULT</t>
  </si>
  <si>
    <t>SUBJECT DIVISION</t>
  </si>
  <si>
    <t></t>
  </si>
  <si>
    <t>Total</t>
  </si>
  <si>
    <t>B</t>
  </si>
  <si>
    <t>C</t>
  </si>
  <si>
    <t>D</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</si>
  <si>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</si>
  <si>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</si>
  <si>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</si>
  <si>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</si>
  <si>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</si>
  <si>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</si>
  <si>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</si>
  <si>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</si>
  <si>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</si>
  <si>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</si>
  <si>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</si>
  <si>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</si>
  <si>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</si>
  <si>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</si>
  <si>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</si>
  <si>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</si>
  <si>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</si>
  <si>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पर्यावरण अध्ययन </t>
  </si>
  <si>
    <t>Manoj kumar</t>
  </si>
  <si>
    <t>Pradip Singh</t>
  </si>
  <si>
    <t>Sampat Raj</t>
  </si>
  <si>
    <t>/</t>
  </si>
  <si>
    <t>Abhimanyu singh</t>
  </si>
  <si>
    <t>Pradip singh</t>
  </si>
  <si>
    <t>Pushpendra Jawra</t>
  </si>
  <si>
    <t>हिंदी , अंग्रेजी , गणित और पर्यावरण विषयों मे ग्रेडिंग देने का आधार निम्न प्रकार से रहेगा -</t>
  </si>
  <si>
    <t>A+</t>
  </si>
  <si>
    <r>
      <rPr>
        <b/>
        <sz val="14"/>
        <color theme="1"/>
        <rFont val="Calibri"/>
        <family val="2"/>
        <scheme val="minor"/>
      </rPr>
      <t>A+</t>
    </r>
    <r>
      <rPr>
        <b/>
        <sz val="11"/>
        <color theme="1"/>
        <rFont val="Calibri"/>
        <family val="2"/>
        <scheme val="minor"/>
      </rPr>
      <t xml:space="preserve">  ग्रेड  </t>
    </r>
  </si>
  <si>
    <t xml:space="preserve">91 से 100 प्रतिशत तक 		</t>
  </si>
  <si>
    <t>76 से 90 प्रतिशत तक</t>
  </si>
  <si>
    <t>61 से 75 प्रतिशत तक</t>
  </si>
  <si>
    <t>41  से 60 प्रतिशत तक</t>
  </si>
  <si>
    <t>0  से 40  प्रतिशत तक</t>
  </si>
  <si>
    <t xml:space="preserve">सामायिक परख के पूर्णांक </t>
  </si>
  <si>
    <t xml:space="preserve">86 से 100 प्रतिशत तक 		</t>
  </si>
  <si>
    <t>71 से 85 प्रतिशत तक</t>
  </si>
  <si>
    <t>51 से 70 प्रतिशत तक</t>
  </si>
  <si>
    <t>31  से50 प्रतिशत तक</t>
  </si>
  <si>
    <t>0  से 30 प्रतिशत तक</t>
  </si>
  <si>
    <t>Pradip singh Rajawat</t>
  </si>
  <si>
    <t>Manoj kumar Pachori</t>
  </si>
  <si>
    <t xml:space="preserve">अर्द्धवार्षिक  कुल	 पूर्णांक	</t>
  </si>
  <si>
    <t>AAKIFA BANO</t>
  </si>
  <si>
    <t>SHABBIR MOHAMMAD</t>
  </si>
  <si>
    <t>HEENA KOUSER</t>
  </si>
  <si>
    <t>ANUJ GIRI</t>
  </si>
  <si>
    <t>BHAGWAT GIRI</t>
  </si>
  <si>
    <t>ARMAN HUSSAIN</t>
  </si>
  <si>
    <t>AARIF HUSSAIN</t>
  </si>
  <si>
    <t>SALMA BANO</t>
  </si>
  <si>
    <t>ARMAN SHAH</t>
  </si>
  <si>
    <t>JAKIR SHAH</t>
  </si>
  <si>
    <t>BHAVYANSH SINGH CHOUHAN</t>
  </si>
  <si>
    <t>BHUMIKA BAGRI</t>
  </si>
  <si>
    <t>MUKESH BAGRI</t>
  </si>
  <si>
    <t>SEEMA BAGRI</t>
  </si>
  <si>
    <t>DAKSH PRAJAPAT</t>
  </si>
  <si>
    <t>REKHA PRAJAPATI</t>
  </si>
  <si>
    <t>DIVYA BAGRI</t>
  </si>
  <si>
    <t>MUKESH</t>
  </si>
  <si>
    <t>DUSHYANT DAYAMA</t>
  </si>
  <si>
    <t>BASANT KUMAR DAYAMA</t>
  </si>
  <si>
    <t>PUSHPA DAYAMA</t>
  </si>
  <si>
    <t>GUNEET CHOUHAN</t>
  </si>
  <si>
    <t>KAILASH CHOUHAN</t>
  </si>
  <si>
    <t>GUNJAN TAK</t>
  </si>
  <si>
    <t>DINESH KUMAR TAK</t>
  </si>
  <si>
    <t>SHARDA TAK</t>
  </si>
  <si>
    <t>JAGRAT SOLANKI</t>
  </si>
  <si>
    <t>KRISHAN KAMAL SOLANKI</t>
  </si>
  <si>
    <t>GEETA DEVI</t>
  </si>
  <si>
    <t>JOYA KHAN</t>
  </si>
  <si>
    <t>BARGAT KHAN</t>
  </si>
  <si>
    <t>SAHIMAN LOHAR</t>
  </si>
  <si>
    <t>SABINA BANO</t>
  </si>
  <si>
    <t>KHUSHVEER SINGH</t>
  </si>
  <si>
    <t>PUSA RAM</t>
  </si>
  <si>
    <t>KINJAL SAINI</t>
  </si>
  <si>
    <t>DURGESH CHAND BAGRI</t>
  </si>
  <si>
    <t>LUCKY PRAJAPATI</t>
  </si>
  <si>
    <t>NAR SINGH</t>
  </si>
  <si>
    <t>BHAWNA</t>
  </si>
  <si>
    <t>MAHENDRA PARTAP SINGH CHUNDAWAT</t>
  </si>
  <si>
    <t>CHANDRA SINGH CHUNDAWAT</t>
  </si>
  <si>
    <t>RITU KANWAR</t>
  </si>
  <si>
    <t>MANVEER GURJAR</t>
  </si>
  <si>
    <t>VIKRAM SINGH</t>
  </si>
  <si>
    <t>BARKHA</t>
  </si>
  <si>
    <t>PALAK DAMER</t>
  </si>
  <si>
    <t>PAWAN CHOUHAN</t>
  </si>
  <si>
    <t>NARENDRA SINGH</t>
  </si>
  <si>
    <t>SHOBHA</t>
  </si>
  <si>
    <t>PRAGYA</t>
  </si>
  <si>
    <t>PRAMOD BHATI</t>
  </si>
  <si>
    <t>PANKAJ</t>
  </si>
  <si>
    <t>PRAVEEN GURJAR</t>
  </si>
  <si>
    <t>SUKHDEV</t>
  </si>
  <si>
    <t>PRIYANSHU</t>
  </si>
  <si>
    <t>KULDEEP</t>
  </si>
  <si>
    <t>KHUSBOO MALI</t>
  </si>
  <si>
    <t>PRIYANSHU RAWAT</t>
  </si>
  <si>
    <t>MANOHAR SINGH</t>
  </si>
  <si>
    <t>SAPNA</t>
  </si>
  <si>
    <t>RANVEER</t>
  </si>
  <si>
    <t>TOTA RAM</t>
  </si>
  <si>
    <t>SURAJ BHATI</t>
  </si>
  <si>
    <t>RAJURAM BHATI</t>
  </si>
  <si>
    <t>YUVRAJ SHARMA</t>
  </si>
  <si>
    <t>ARVIND SHARMA</t>
  </si>
  <si>
    <t>ANKITA SHARMA</t>
  </si>
  <si>
    <t>ZEENAT SHEIKH</t>
  </si>
  <si>
    <t>SAMEER SHEIKH</t>
  </si>
  <si>
    <t>SHABNAM KHNAM</t>
  </si>
  <si>
    <t/>
  </si>
  <si>
    <t>E</t>
  </si>
  <si>
    <r>
      <t>इसके अंतर्गत नियमित विद्यार्थियों के लिए विद्यालय द्वारा लिए गए प्रथम परख (10 अक), द्वितीय परख (10 अंक) व अर्द्धवार्षिक परीक्षा (70 अंक) , तृतीय परख (10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</si>
  <si>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Hindi</t>
  </si>
  <si>
    <t xml:space="preserve"> 2022-2023</t>
  </si>
  <si>
    <t>Yogesh</t>
  </si>
  <si>
    <t>Result Maker :-</t>
  </si>
  <si>
    <t xml:space="preserve">Name of School (In Hindi)  :- </t>
  </si>
  <si>
    <t xml:space="preserve">Name of School (In English)  :- </t>
  </si>
  <si>
    <t>Mahatma Gandhi Government School (English Medium) Bar, Pali</t>
  </si>
  <si>
    <t>शिक्षा/पाली/1995/2001</t>
  </si>
  <si>
    <r>
      <t xml:space="preserve">School Recognition </t>
    </r>
    <r>
      <rPr>
        <b/>
        <sz val="11"/>
        <rFont val="Cambria"/>
        <family val="1"/>
        <scheme val="major"/>
      </rPr>
      <t>(विद्यालय मान्यता क्रमांक)</t>
    </r>
    <r>
      <rPr>
        <b/>
        <i/>
        <sz val="13"/>
        <rFont val="Cambria"/>
        <family val="1"/>
        <scheme val="major"/>
      </rPr>
      <t xml:space="preserve"> :- </t>
    </r>
  </si>
  <si>
    <r>
      <t xml:space="preserve">सत्र 20202-23  हेतु कक्षा </t>
    </r>
    <r>
      <rPr>
        <b/>
        <sz val="16"/>
        <color rgb="FF0000CC"/>
        <rFont val="Calibri"/>
        <family val="2"/>
        <scheme val="minor"/>
      </rPr>
      <t xml:space="preserve">01 से 02 </t>
    </r>
    <r>
      <rPr>
        <b/>
        <sz val="14"/>
        <color rgb="FF0000CC"/>
        <rFont val="Calibri"/>
        <family val="2"/>
        <scheme val="minor"/>
      </rPr>
      <t xml:space="preserve">तक </t>
    </r>
    <r>
      <rPr>
        <b/>
        <u/>
        <sz val="14"/>
        <color rgb="FFCC00CC"/>
        <rFont val="Calibri"/>
        <family val="2"/>
        <scheme val="minor"/>
      </rPr>
      <t>निजी विद्यालयों</t>
    </r>
    <r>
      <rPr>
        <b/>
        <sz val="14"/>
        <color rgb="FF0000CC"/>
        <rFont val="Calibri"/>
        <family val="2"/>
        <scheme val="minor"/>
      </rPr>
      <t xml:space="preserve"> के लिए रिजल्ट शीट  </t>
    </r>
  </si>
  <si>
    <t>Youtube Video Link for Class 1st / 2nd</t>
  </si>
  <si>
    <t>1st</t>
  </si>
  <si>
    <t>2nd</t>
  </si>
  <si>
    <t>to</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</si>
  <si>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t>
  </si>
  <si>
    <t>you can print 10 Marksheets at once. Two columns are given above, in which you can print the 10 marksheets. you want to print by writing their first and tenth Roll Numbers. Example : 1 to 10, 11 to 20, 21 to 30 …………</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</si>
  <si>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</si>
  <si>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t xml:space="preserve">नोट :-  यह एक्सेल फाइल कम सॉफ्टवेयर निःशुल्क है I शिक्षक साथियों के सम्मान में यह फ्री में उपलब्ध करवाया जा रहा है I </t>
  </si>
  <si>
    <r>
      <t xml:space="preserve">यह रिजल्ट शीट एक्सेल सॉफ्टवेयर आपको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0000CC"/>
        <rFont val="Calibri"/>
        <family val="2"/>
        <scheme val="minor"/>
      </rPr>
      <t xml:space="preserve">heeralal jat </t>
    </r>
    <r>
      <rPr>
        <b/>
        <sz val="11"/>
        <color rgb="FF0000CC"/>
        <rFont val="Calibri"/>
        <family val="2"/>
        <scheme val="minor"/>
      </rPr>
      <t>लिखकर सर्च करेंगे , तो भी यह एक्सेल शीट मिल जाएगी I</t>
    </r>
  </si>
  <si>
    <t>This Sheet Password :-     Resultsheet2023</t>
  </si>
  <si>
    <t>Password of This Result Sheet  :-             Resultsheet2023</t>
  </si>
  <si>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</si>
  <si>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 xml:space="preserve">This Sheet Password :-     Resultsheet2023
</t>
    </r>
    <r>
      <rPr>
        <b/>
        <sz val="14"/>
        <color rgb="FF0000CC"/>
        <rFont val="Calibri"/>
        <family val="2"/>
        <scheme val="minor"/>
      </rPr>
      <t>(</t>
    </r>
    <r>
      <rPr>
        <b/>
        <sz val="11"/>
        <color rgb="FF0000CC"/>
        <rFont val="Calibri"/>
        <family val="2"/>
        <scheme val="minor"/>
      </rPr>
      <t>सामान्य जानकारी</t>
    </r>
    <r>
      <rPr>
        <b/>
        <sz val="12"/>
        <color rgb="FF0000CC"/>
        <rFont val="Calibri"/>
        <family val="2"/>
        <scheme val="minor"/>
      </rPr>
      <t xml:space="preserve"> ,</t>
    </r>
    <r>
      <rPr>
        <b/>
        <sz val="14"/>
        <color rgb="FF0000CC"/>
        <rFont val="Calibri"/>
        <family val="2"/>
        <scheme val="minor"/>
      </rPr>
      <t xml:space="preserve"> </t>
    </r>
    <r>
      <rPr>
        <b/>
        <sz val="13"/>
        <color rgb="FF0000CC"/>
        <rFont val="Calibri"/>
        <family val="2"/>
        <scheme val="minor"/>
      </rPr>
      <t>master sheet &amp; Marksheet</t>
    </r>
    <r>
      <rPr>
        <b/>
        <sz val="14"/>
        <color rgb="FF0000CC"/>
        <rFont val="Calibri"/>
        <family val="2"/>
        <scheme val="minor"/>
      </rPr>
      <t xml:space="preserve"> </t>
    </r>
    <r>
      <rPr>
        <b/>
        <sz val="11"/>
        <color rgb="FF0000CC"/>
        <rFont val="Calibri"/>
        <family val="2"/>
        <scheme val="minor"/>
      </rPr>
      <t>पर</t>
    </r>
    <r>
      <rPr>
        <b/>
        <sz val="14"/>
        <color rgb="FF0000CC"/>
        <rFont val="Calibri"/>
        <family val="2"/>
        <scheme val="minor"/>
      </rPr>
      <t xml:space="preserve"> </t>
    </r>
    <r>
      <rPr>
        <b/>
        <sz val="13"/>
        <color rgb="FF0000CC"/>
        <rFont val="Calibri"/>
        <family val="2"/>
        <scheme val="minor"/>
      </rPr>
      <t>try</t>
    </r>
    <r>
      <rPr>
        <b/>
        <sz val="14"/>
        <color rgb="FF0000CC"/>
        <rFont val="Calibri"/>
        <family val="2"/>
        <scheme val="minor"/>
      </rPr>
      <t xml:space="preserve"> </t>
    </r>
    <r>
      <rPr>
        <b/>
        <sz val="11"/>
        <color rgb="FF0000CC"/>
        <rFont val="Calibri"/>
        <family val="2"/>
        <scheme val="minor"/>
      </rPr>
      <t xml:space="preserve">नहीं करें </t>
    </r>
    <r>
      <rPr>
        <b/>
        <sz val="12"/>
        <color rgb="FF0000CC"/>
        <rFont val="Calibri"/>
        <family val="2"/>
        <scheme val="minor"/>
      </rPr>
      <t>)</t>
    </r>
  </si>
  <si>
    <r>
      <t>(सामान्य जानकारी ,</t>
    </r>
    <r>
      <rPr>
        <b/>
        <sz val="12"/>
        <color theme="1"/>
        <rFont val="Calibri"/>
        <family val="2"/>
        <scheme val="minor"/>
      </rPr>
      <t xml:space="preserve"> master sheet &amp; Marksheet</t>
    </r>
    <r>
      <rPr>
        <b/>
        <sz val="11"/>
        <color theme="1"/>
        <rFont val="Calibri"/>
        <family val="2"/>
        <scheme val="minor"/>
      </rPr>
      <t xml:space="preserve"> पर </t>
    </r>
    <r>
      <rPr>
        <b/>
        <sz val="12"/>
        <color theme="1"/>
        <rFont val="Calibri"/>
        <family val="2"/>
        <scheme val="minor"/>
      </rPr>
      <t xml:space="preserve">try </t>
    </r>
    <r>
      <rPr>
        <b/>
        <sz val="11"/>
        <color theme="1"/>
        <rFont val="Calibri"/>
        <family val="2"/>
        <scheme val="minor"/>
      </rPr>
      <t>नहीं करें )</t>
    </r>
  </si>
  <si>
    <t>https://youtu.be/ThY9TGuohzE</t>
  </si>
  <si>
    <t>30 + 70  = 100</t>
  </si>
  <si>
    <t>you can print 20 Marksheets at once. Two columns are given above, in which you can print the 20 marksheets. you want to print by writing their first and 20th Roll Numbers. Example : 1 to 20, 21 to 40, 41 to 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</si>
  <si>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t>
    </r>
    <r>
      <rPr>
        <sz val="11"/>
        <color theme="1"/>
        <rFont val="Calibri"/>
        <family val="2"/>
        <scheme val="minor"/>
      </rPr>
      <t xml:space="preserve"> से </t>
    </r>
    <r>
      <rPr>
        <b/>
        <sz val="12"/>
        <color theme="1"/>
        <rFont val="Calibri"/>
        <family val="2"/>
        <scheme val="minor"/>
      </rPr>
      <t>20</t>
    </r>
    <r>
      <rPr>
        <sz val="11"/>
        <color theme="1"/>
        <rFont val="Calibri"/>
        <family val="2"/>
        <scheme val="minor"/>
      </rPr>
      <t xml:space="preserve"> , </t>
    </r>
    <r>
      <rPr>
        <b/>
        <sz val="12"/>
        <color theme="1"/>
        <rFont val="Calibri"/>
        <family val="2"/>
        <scheme val="minor"/>
      </rPr>
      <t>21</t>
    </r>
    <r>
      <rPr>
        <sz val="11"/>
        <color theme="1"/>
        <rFont val="Calibri"/>
        <family val="2"/>
        <scheme val="minor"/>
      </rPr>
      <t xml:space="preserve"> से </t>
    </r>
    <r>
      <rPr>
        <b/>
        <sz val="12"/>
        <color theme="1"/>
        <rFont val="Calibri"/>
        <family val="2"/>
        <scheme val="minor"/>
      </rPr>
      <t>40 , 41</t>
    </r>
    <r>
      <rPr>
        <sz val="11"/>
        <color theme="1"/>
        <rFont val="Calibri"/>
        <family val="2"/>
        <scheme val="minor"/>
      </rPr>
      <t xml:space="preserve"> से </t>
    </r>
    <r>
      <rPr>
        <b/>
        <sz val="12"/>
        <color theme="1"/>
        <rFont val="Calibri"/>
        <family val="2"/>
        <scheme val="minor"/>
      </rPr>
      <t>60</t>
    </r>
    <r>
      <rPr>
        <sz val="11"/>
        <color theme="1"/>
        <rFont val="Calibri"/>
        <family val="2"/>
        <scheme val="minor"/>
      </rPr>
      <t xml:space="preserve"> ...........</t>
    </r>
  </si>
  <si>
    <t>15 + 35  = 50</t>
  </si>
  <si>
    <t>Updated On</t>
  </si>
</sst>
</file>

<file path=xl/styles.xml><?xml version="1.0" encoding="utf-8"?>
<styleSheet xmlns="http://schemas.openxmlformats.org/spreadsheetml/2006/main">
  <numFmts count="4">
    <numFmt numFmtId="164" formatCode="dd/mm/yyyy"/>
    <numFmt numFmtId="165" formatCode="0.00\ &quot;%&quot;"/>
    <numFmt numFmtId="166" formatCode="0.0"/>
    <numFmt numFmtId="167" formatCode="0.00;[Red]0.00"/>
  </numFmts>
  <fonts count="172">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sz val="14"/>
      <color rgb="FFFF0000"/>
      <name val="Kruti Dev 010"/>
    </font>
    <font>
      <sz val="12"/>
      <color rgb="FFFF0000"/>
      <name val="Calibri"/>
      <family val="2"/>
      <scheme val="minor"/>
    </font>
    <font>
      <b/>
      <sz val="14"/>
      <color theme="0"/>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1"/>
      <color rgb="FF022DFE"/>
      <name val="Cambria"/>
      <family val="1"/>
      <scheme val="major"/>
    </font>
    <font>
      <b/>
      <sz val="14"/>
      <color rgb="FF006600"/>
      <name val="Calibri"/>
      <family val="2"/>
      <scheme val="minor"/>
    </font>
    <font>
      <b/>
      <sz val="12"/>
      <color rgb="FFFF0000"/>
      <name val="Cambria"/>
      <family val="1"/>
      <scheme val="major"/>
    </font>
    <font>
      <b/>
      <sz val="14"/>
      <name val="Kruti Dev 010"/>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b/>
      <sz val="12"/>
      <color rgb="FFC00000"/>
      <name val="Calibri"/>
      <family val="2"/>
      <scheme val="minor"/>
    </font>
    <font>
      <sz val="10"/>
      <color theme="1"/>
      <name val="Calibri"/>
      <family val="2"/>
      <scheme val="minor"/>
    </font>
    <font>
      <sz val="10.5"/>
      <name val="Calibri"/>
      <family val="2"/>
      <scheme val="minor"/>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color rgb="FFFF0000"/>
      <name val="Kruti Dev 010"/>
    </font>
    <font>
      <b/>
      <sz val="10"/>
      <name val="Times New Roman"/>
      <family val="1"/>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color indexed="10"/>
      <name val="Calibri"/>
      <family val="2"/>
      <scheme val="minor"/>
    </font>
    <font>
      <b/>
      <i/>
      <sz val="11"/>
      <name val="Calibri"/>
      <family val="2"/>
      <scheme val="minor"/>
    </font>
    <font>
      <b/>
      <sz val="10.5"/>
      <name val="Calibri"/>
      <family val="2"/>
    </font>
    <font>
      <sz val="10"/>
      <name val="Kruti Dev 010"/>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8"/>
      <color rgb="FFCC0099"/>
      <name val="Calibri"/>
      <family val="2"/>
      <scheme val="minor"/>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4"/>
      <name val="Calibri"/>
      <family val="2"/>
    </font>
    <font>
      <b/>
      <sz val="14"/>
      <color indexed="10"/>
      <name val="Calibri"/>
      <family val="2"/>
    </font>
    <font>
      <sz val="10"/>
      <name val="Arial"/>
      <family val="2"/>
    </font>
    <font>
      <b/>
      <sz val="26"/>
      <color indexed="10"/>
      <name val="Kruti Dev 010"/>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0"/>
      <color rgb="FF0000FF"/>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9"/>
      <name val="Calibri"/>
      <family val="2"/>
    </font>
    <font>
      <b/>
      <sz val="10"/>
      <color rgb="FFCC00CC"/>
      <name val="Cambria"/>
      <family val="1"/>
      <scheme val="major"/>
    </font>
    <font>
      <b/>
      <u val="double"/>
      <sz val="12"/>
      <color rgb="FF0000CC"/>
      <name val="Calibri"/>
      <family val="2"/>
      <scheme val="minor"/>
    </font>
    <font>
      <b/>
      <u val="double"/>
      <sz val="11"/>
      <color rgb="FF0000CC"/>
      <name val="Cambria"/>
      <family val="1"/>
      <scheme val="major"/>
    </font>
    <font>
      <sz val="11"/>
      <color theme="0" tint="-0.34998626667073579"/>
      <name val="Calibri"/>
      <family val="2"/>
      <scheme val="minor"/>
    </font>
    <font>
      <b/>
      <sz val="16"/>
      <color rgb="FF0000CC"/>
      <name val="Calibri"/>
      <family val="2"/>
      <scheme val="minor"/>
    </font>
    <font>
      <b/>
      <sz val="11"/>
      <color rgb="FFFF0000"/>
      <name val="Calibri"/>
      <family val="2"/>
    </font>
    <font>
      <b/>
      <sz val="10"/>
      <color rgb="FF006600"/>
      <name val="Cambria"/>
      <family val="1"/>
    </font>
    <font>
      <b/>
      <sz val="13"/>
      <name val="Calibri"/>
      <family val="2"/>
      <scheme val="minor"/>
    </font>
    <font>
      <b/>
      <i/>
      <sz val="10"/>
      <color theme="1"/>
      <name val="Calibri"/>
      <family val="2"/>
      <scheme val="minor"/>
    </font>
    <font>
      <b/>
      <u/>
      <sz val="14"/>
      <color rgb="FFCC00CC"/>
      <name val="Calibri"/>
      <family val="2"/>
      <scheme val="minor"/>
    </font>
    <font>
      <b/>
      <sz val="13"/>
      <color theme="1"/>
      <name val="Cambria"/>
      <family val="1"/>
      <scheme val="major"/>
    </font>
    <font>
      <b/>
      <sz val="12"/>
      <color theme="0" tint="-0.14999847407452621"/>
      <name val="Calibri"/>
      <family val="2"/>
      <scheme val="minor"/>
    </font>
    <font>
      <b/>
      <sz val="10.5"/>
      <color rgb="FFFF0000"/>
      <name val="Calibri"/>
      <family val="2"/>
      <scheme val="minor"/>
    </font>
    <font>
      <b/>
      <sz val="10.5"/>
      <color rgb="FF006600"/>
      <name val="Calibri"/>
      <family val="2"/>
      <scheme val="minor"/>
    </font>
    <font>
      <b/>
      <sz val="11"/>
      <color indexed="10"/>
      <name val="Calibri"/>
      <family val="2"/>
      <scheme val="minor"/>
    </font>
    <font>
      <b/>
      <sz val="13"/>
      <color rgb="FF0000CC"/>
      <name val="Calibri"/>
      <family val="2"/>
      <scheme val="minor"/>
    </font>
    <font>
      <b/>
      <sz val="8"/>
      <color rgb="FFCC00CC"/>
      <name val="Calibri"/>
      <family val="2"/>
      <scheme val="minor"/>
    </font>
    <font>
      <b/>
      <sz val="8"/>
      <color rgb="FF0000CC"/>
      <name val="Calibri"/>
      <family val="2"/>
      <scheme val="minor"/>
    </font>
    <font>
      <b/>
      <sz val="12"/>
      <color theme="9" tint="-0.499984740745262"/>
      <name val="Cambria"/>
      <family val="1"/>
      <scheme val="major"/>
    </font>
    <font>
      <b/>
      <sz val="11"/>
      <name val="Cambria"/>
      <family val="1"/>
      <scheme val="major"/>
    </font>
    <font>
      <b/>
      <i/>
      <sz val="13"/>
      <color rgb="FF0000CC"/>
      <name val="Cambria"/>
      <family val="1"/>
      <scheme val="major"/>
    </font>
    <font>
      <b/>
      <sz val="14"/>
      <color rgb="FFCC00CC"/>
      <name val="Calibri"/>
      <family val="2"/>
      <scheme val="minor"/>
    </font>
    <font>
      <b/>
      <i/>
      <sz val="16"/>
      <color rgb="FFCC00CC"/>
      <name val="Calibri"/>
      <family val="2"/>
      <scheme val="minor"/>
    </font>
    <font>
      <b/>
      <i/>
      <sz val="16"/>
      <color rgb="FF002060"/>
      <name val="Calibri"/>
      <family val="2"/>
    </font>
    <font>
      <b/>
      <i/>
      <u/>
      <sz val="18"/>
      <color rgb="FF006600"/>
      <name val="Calibri"/>
      <family val="2"/>
    </font>
    <font>
      <b/>
      <sz val="16"/>
      <color theme="1"/>
      <name val="Calibri"/>
      <family val="2"/>
      <scheme val="minor"/>
    </font>
    <font>
      <b/>
      <sz val="10.5"/>
      <color indexed="10"/>
      <name val="Calibri"/>
      <family val="2"/>
      <scheme val="minor"/>
    </font>
    <font>
      <b/>
      <u/>
      <sz val="12"/>
      <color rgb="FF0000CC"/>
      <name val="Cambria"/>
      <family val="1"/>
      <scheme val="major"/>
    </font>
    <font>
      <b/>
      <u val="double"/>
      <sz val="14"/>
      <color theme="1"/>
      <name val="Calibri"/>
      <family val="2"/>
      <scheme val="minor"/>
    </font>
    <font>
      <sz val="11"/>
      <color rgb="FF0000CC"/>
      <name val="Calibri"/>
      <family val="2"/>
      <scheme val="minor"/>
    </font>
    <font>
      <b/>
      <u/>
      <sz val="12"/>
      <color theme="10"/>
      <name val="Calibri"/>
      <family val="2"/>
    </font>
    <font>
      <b/>
      <sz val="10.5"/>
      <color rgb="FF022DFE"/>
      <name val="Cambria"/>
      <family val="1"/>
      <scheme val="major"/>
    </font>
    <font>
      <sz val="11"/>
      <color theme="8" tint="-0.249977111117893"/>
      <name val="Calibri"/>
      <family val="2"/>
      <scheme val="minor"/>
    </font>
    <font>
      <b/>
      <sz val="11"/>
      <color rgb="FF006600"/>
      <name val="Cambria"/>
      <family val="1"/>
      <scheme val="major"/>
    </font>
    <font>
      <b/>
      <sz val="10.5"/>
      <color rgb="FF0000CC"/>
      <name val="Calibri"/>
      <family val="2"/>
      <scheme val="minor"/>
    </font>
    <font>
      <b/>
      <i/>
      <u/>
      <sz val="11"/>
      <color theme="1"/>
      <name val="Calibri"/>
      <family val="2"/>
      <scheme val="minor"/>
    </font>
    <font>
      <b/>
      <u/>
      <sz val="11"/>
      <color theme="1"/>
      <name val="Calibri"/>
      <family val="2"/>
      <scheme val="minor"/>
    </font>
    <font>
      <b/>
      <u/>
      <sz val="10"/>
      <color theme="1"/>
      <name val="Calibri"/>
      <family val="2"/>
      <scheme val="minor"/>
    </font>
    <font>
      <b/>
      <u val="double"/>
      <sz val="13"/>
      <color rgb="FFFF0000"/>
      <name val="Calibri"/>
      <family val="2"/>
      <scheme val="minor"/>
    </font>
    <font>
      <b/>
      <u/>
      <sz val="13"/>
      <name val="Cambria"/>
      <family val="1"/>
      <scheme val="major"/>
    </font>
  </fonts>
  <fills count="4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gradientFill degree="45">
        <stop position="0">
          <color theme="5" tint="0.40000610370189521"/>
        </stop>
        <stop position="1">
          <color theme="2"/>
        </stop>
      </gradient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degree="90">
        <stop position="0">
          <color theme="0"/>
        </stop>
        <stop position="1">
          <color theme="4"/>
        </stop>
      </gradientFill>
    </fill>
    <fill>
      <gradientFill degree="90">
        <stop position="0">
          <color rgb="FF006600"/>
        </stop>
        <stop position="1">
          <color rgb="FF92D050"/>
        </stop>
      </gradientFill>
    </fill>
    <fill>
      <gradientFill degree="90">
        <stop position="0">
          <color theme="0"/>
        </stop>
        <stop position="1">
          <color theme="2"/>
        </stop>
      </gradientFill>
    </fill>
    <fill>
      <patternFill patternType="solid">
        <fgColor rgb="FFB8E08C"/>
        <bgColor indexed="64"/>
      </patternFill>
    </fill>
    <fill>
      <gradientFill degree="90">
        <stop position="0">
          <color theme="0"/>
        </stop>
        <stop position="1">
          <color theme="5" tint="0.40000610370189521"/>
        </stop>
      </gradientFill>
    </fill>
  </fills>
  <borders count="17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medium">
        <color rgb="FFFF0000"/>
      </right>
      <top/>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double">
        <color theme="9" tint="-0.499984740745262"/>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style="thin">
        <color indexed="64"/>
      </left>
      <right style="thin">
        <color indexed="64"/>
      </right>
      <top style="medium">
        <color rgb="FFFF0000"/>
      </top>
      <bottom style="thin">
        <color indexed="64"/>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right/>
      <top style="thin">
        <color rgb="FF3F3F3F"/>
      </top>
      <bottom/>
      <diagonal/>
    </border>
    <border>
      <left/>
      <right/>
      <top style="thin">
        <color rgb="FF3F3F3F"/>
      </top>
      <bottom style="double">
        <color theme="9" tint="-0.499984740745262"/>
      </bottom>
      <diagonal/>
    </border>
    <border>
      <left/>
      <right style="thin">
        <color indexed="64"/>
      </right>
      <top/>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style="thin">
        <color rgb="FFCC00CC"/>
      </top>
      <bottom/>
      <diagonal/>
    </border>
    <border>
      <left/>
      <right/>
      <top style="thin">
        <color rgb="FFCC00CC"/>
      </top>
      <bottom/>
      <diagonal/>
    </border>
    <border>
      <left/>
      <right style="thin">
        <color rgb="FFCC00CC"/>
      </right>
      <top style="thin">
        <color rgb="FFCC00CC"/>
      </top>
      <bottom/>
      <diagonal/>
    </border>
    <border>
      <left style="thin">
        <color rgb="FFCC00CC"/>
      </left>
      <right/>
      <top/>
      <bottom/>
      <diagonal/>
    </border>
    <border>
      <left/>
      <right style="thin">
        <color rgb="FFCC00CC"/>
      </right>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style="thin">
        <color rgb="FFCC0099"/>
      </top>
      <bottom/>
      <diagonal/>
    </border>
    <border>
      <left/>
      <right/>
      <top/>
      <bottom style="thin">
        <color rgb="FFD60093"/>
      </bottom>
      <diagonal/>
    </border>
    <border>
      <left style="thin">
        <color rgb="FFCC0099"/>
      </left>
      <right/>
      <top style="thin">
        <color rgb="FFCC0099"/>
      </top>
      <bottom/>
      <diagonal/>
    </border>
    <border>
      <left/>
      <right style="thin">
        <color rgb="FFCC0099"/>
      </right>
      <top style="thin">
        <color rgb="FFCC0099"/>
      </top>
      <bottom/>
      <diagonal/>
    </border>
    <border>
      <left style="double">
        <color indexed="64"/>
      </left>
      <right/>
      <top style="thin">
        <color indexed="64"/>
      </top>
      <bottom style="thin">
        <color indexed="64"/>
      </bottom>
      <diagonal/>
    </border>
    <border>
      <left style="thin">
        <color indexed="64"/>
      </left>
      <right style="thin">
        <color indexed="64"/>
      </right>
      <top/>
      <bottom style="double">
        <color indexed="64"/>
      </bottom>
      <diagonal/>
    </border>
    <border>
      <left style="double">
        <color rgb="FF0000CC"/>
      </left>
      <right style="double">
        <color rgb="FF0000CC"/>
      </right>
      <top style="double">
        <color rgb="FF0000CC"/>
      </top>
      <bottom style="double">
        <color rgb="FF0000CC"/>
      </bottom>
      <diagonal/>
    </border>
    <border>
      <left style="double">
        <color theme="9" tint="-0.499984740745262"/>
      </left>
      <right/>
      <top style="double">
        <color theme="5" tint="-0.499984740745262"/>
      </top>
      <bottom style="double">
        <color theme="5" tint="-0.499984740745262"/>
      </bottom>
      <diagonal/>
    </border>
    <border>
      <left style="thin">
        <color rgb="FFCC00CC"/>
      </left>
      <right style="thin">
        <color rgb="FFD60093"/>
      </right>
      <top style="thin">
        <color rgb="FFCC00CC"/>
      </top>
      <bottom style="thin">
        <color rgb="FFD60093"/>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3300"/>
      </left>
      <right/>
      <top style="medium">
        <color rgb="FFFF3300"/>
      </top>
      <bottom/>
      <diagonal/>
    </border>
    <border>
      <left style="medium">
        <color rgb="FFFF3300"/>
      </left>
      <right/>
      <top/>
      <bottom/>
      <diagonal/>
    </border>
    <border>
      <left style="medium">
        <color rgb="FFFF3300"/>
      </left>
      <right/>
      <top style="thin">
        <color indexed="64"/>
      </top>
      <bottom style="medium">
        <color rgb="FFFF3300"/>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medium">
        <color rgb="FFFFFF00"/>
      </left>
      <right style="medium">
        <color rgb="FFFFFF00"/>
      </right>
      <top style="medium">
        <color rgb="FFFFFF00"/>
      </top>
      <bottom/>
      <diagonal/>
    </border>
    <border>
      <left style="medium">
        <color rgb="FFFFFF00"/>
      </left>
      <right style="medium">
        <color rgb="FFFFFF00"/>
      </right>
      <top/>
      <bottom style="double">
        <color rgb="FF00B050"/>
      </bottom>
      <diagonal/>
    </border>
    <border>
      <left style="medium">
        <color rgb="FFFFFF00"/>
      </left>
      <right style="medium">
        <color rgb="FFFFFF00"/>
      </right>
      <top style="double">
        <color rgb="FF00B050"/>
      </top>
      <bottom/>
      <diagonal/>
    </border>
    <border>
      <left style="medium">
        <color rgb="FFFFFF00"/>
      </left>
      <right style="medium">
        <color rgb="FFFFFF00"/>
      </right>
      <top/>
      <bottom style="medium">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right style="medium">
        <color rgb="FFFFFF00"/>
      </right>
      <top/>
      <bottom style="double">
        <color rgb="FF00B050"/>
      </bottom>
      <diagonal/>
    </border>
    <border>
      <left/>
      <right style="medium">
        <color rgb="FFFFFF00"/>
      </right>
      <top style="double">
        <color rgb="FF00B050"/>
      </top>
      <bottom/>
      <diagonal/>
    </border>
    <border>
      <left style="medium">
        <color rgb="FF123A24"/>
      </left>
      <right style="medium">
        <color rgb="FF123A24"/>
      </right>
      <top style="medium">
        <color rgb="FF123A24"/>
      </top>
      <bottom/>
      <diagonal/>
    </border>
    <border>
      <left style="medium">
        <color rgb="FF123A24"/>
      </left>
      <right style="medium">
        <color rgb="FF123A24"/>
      </right>
      <top/>
      <bottom/>
      <diagonal/>
    </border>
    <border>
      <left style="medium">
        <color rgb="FF123A24"/>
      </left>
      <right style="medium">
        <color rgb="FF123A24"/>
      </right>
      <top/>
      <bottom style="medium">
        <color rgb="FF123A24"/>
      </bottom>
      <diagonal/>
    </border>
    <border>
      <left style="medium">
        <color rgb="FFFF0000"/>
      </left>
      <right/>
      <top style="medium">
        <color rgb="FFFF0000"/>
      </top>
      <bottom/>
      <diagonal/>
    </border>
    <border>
      <left style="thin">
        <color rgb="FF0000CC"/>
      </left>
      <right style="thin">
        <color rgb="FF0000CC"/>
      </right>
      <top style="medium">
        <color rgb="FFFF0000"/>
      </top>
      <bottom style="thin">
        <color rgb="FF0000CC"/>
      </bottom>
      <diagonal/>
    </border>
    <border>
      <left style="thin">
        <color rgb="FF0000CC"/>
      </left>
      <right style="medium">
        <color rgb="FFFF0000"/>
      </right>
      <top style="medium">
        <color rgb="FFFF0000"/>
      </top>
      <bottom style="thin">
        <color rgb="FF0000CC"/>
      </bottom>
      <diagonal/>
    </border>
    <border>
      <left style="thin">
        <color rgb="FF0000CC"/>
      </left>
      <right style="medium">
        <color rgb="FFFF0000"/>
      </right>
      <top style="thin">
        <color rgb="FF0000CC"/>
      </top>
      <bottom style="thin">
        <color rgb="FF0000CC"/>
      </bottom>
      <diagonal/>
    </border>
    <border>
      <left style="thin">
        <color rgb="FF0000CC"/>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medium">
        <color rgb="FFCC00CC"/>
      </left>
      <right style="medium">
        <color rgb="FFCC00CC"/>
      </right>
      <top style="medium">
        <color rgb="FFCC00CC"/>
      </top>
      <bottom style="medium">
        <color rgb="FFCC00CC"/>
      </bottom>
      <diagonal/>
    </border>
  </borders>
  <cellStyleXfs count="3">
    <xf numFmtId="0" fontId="0" fillId="0" borderId="0"/>
    <xf numFmtId="0" fontId="24" fillId="17" borderId="18" applyNumberFormat="0" applyAlignment="0" applyProtection="0"/>
    <xf numFmtId="0" fontId="30" fillId="0" borderId="0" applyNumberFormat="0" applyFill="0" applyBorder="0" applyAlignment="0" applyProtection="0">
      <alignment vertical="top"/>
      <protection locked="0"/>
    </xf>
  </cellStyleXfs>
  <cellXfs count="879">
    <xf numFmtId="0" fontId="0" fillId="0" borderId="0" xfId="0"/>
    <xf numFmtId="0" fontId="1" fillId="7"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7"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4" fillId="0" borderId="0"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8"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0" fillId="18" borderId="0" xfId="0" applyFill="1"/>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0" fillId="0" borderId="0" xfId="0" applyFill="1"/>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3" xfId="0" applyFont="1" applyBorder="1" applyAlignment="1">
      <alignment horizontal="center" vertical="center" wrapText="1"/>
    </xf>
    <xf numFmtId="0" fontId="22" fillId="0" borderId="26" xfId="0" applyFont="1" applyBorder="1" applyAlignment="1">
      <alignment horizontal="center" vertical="center" wrapText="1"/>
    </xf>
    <xf numFmtId="0" fontId="4" fillId="0" borderId="30" xfId="0" applyFont="1" applyBorder="1" applyAlignment="1">
      <alignment horizontal="justify" vertical="center" wrapText="1"/>
    </xf>
    <xf numFmtId="0" fontId="4" fillId="0" borderId="31" xfId="0" applyFont="1" applyBorder="1" applyAlignment="1">
      <alignment horizontal="center" vertical="center" wrapText="1"/>
    </xf>
    <xf numFmtId="0" fontId="20" fillId="0" borderId="27" xfId="0" applyFont="1" applyBorder="1" applyAlignment="1">
      <alignment horizontal="center" vertical="center" wrapText="1"/>
    </xf>
    <xf numFmtId="0" fontId="38" fillId="0" borderId="0" xfId="0" applyFont="1" applyAlignment="1" applyProtection="1">
      <alignment horizontal="center" vertical="center" wrapText="1"/>
      <protection hidden="1"/>
    </xf>
    <xf numFmtId="0" fontId="33" fillId="7" borderId="0" xfId="0" applyFont="1" applyFill="1" applyAlignment="1">
      <alignment horizontal="center" vertical="center" wrapText="1"/>
    </xf>
    <xf numFmtId="0" fontId="39" fillId="0" borderId="0" xfId="0" applyFont="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1" fillId="7" borderId="0" xfId="0" applyFont="1" applyFill="1" applyBorder="1" applyAlignment="1">
      <alignment horizontal="center" vertical="center" wrapText="1"/>
    </xf>
    <xf numFmtId="0" fontId="33" fillId="7" borderId="0" xfId="0" applyFont="1" applyFill="1" applyBorder="1" applyAlignment="1">
      <alignment horizontal="center" vertical="center" wrapText="1"/>
    </xf>
    <xf numFmtId="0" fontId="18" fillId="14" borderId="45" xfId="0" applyFont="1" applyFill="1" applyBorder="1" applyAlignment="1" applyProtection="1">
      <alignment horizontal="right" vertical="center" wrapText="1"/>
      <protection hidden="1"/>
    </xf>
    <xf numFmtId="0" fontId="10" fillId="0" borderId="47" xfId="0" applyFont="1" applyFill="1" applyBorder="1" applyAlignment="1" applyProtection="1">
      <alignment horizontal="center" vertical="center" wrapText="1"/>
      <protection locked="0"/>
    </xf>
    <xf numFmtId="0" fontId="10" fillId="0" borderId="48"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47" xfId="0" applyFont="1" applyFill="1" applyBorder="1" applyAlignment="1" applyProtection="1">
      <alignment horizontal="center" vertical="center" wrapText="1"/>
      <protection locked="0"/>
    </xf>
    <xf numFmtId="0" fontId="22" fillId="0" borderId="48" xfId="0" applyFont="1" applyFill="1" applyBorder="1" applyAlignment="1" applyProtection="1">
      <alignment horizontal="center" vertical="center" wrapText="1"/>
      <protection locked="0"/>
    </xf>
    <xf numFmtId="0" fontId="22" fillId="0" borderId="8" xfId="0" applyFont="1" applyFill="1" applyBorder="1" applyAlignment="1" applyProtection="1">
      <alignment horizontal="center" vertical="center" wrapText="1"/>
      <protection locked="0"/>
    </xf>
    <xf numFmtId="0" fontId="43"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3" fillId="3" borderId="0" xfId="0" applyFont="1" applyFill="1" applyProtection="1">
      <protection hidden="1"/>
    </xf>
    <xf numFmtId="0" fontId="46" fillId="3" borderId="0" xfId="0" applyFont="1" applyFill="1" applyProtection="1">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23"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15" fillId="13" borderId="53" xfId="0" applyFont="1" applyFill="1" applyBorder="1" applyAlignment="1" applyProtection="1">
      <alignment vertical="center" wrapText="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3" fillId="3" borderId="0" xfId="0" applyFont="1" applyFill="1" applyBorder="1" applyAlignment="1" applyProtection="1">
      <protection hidden="1"/>
    </xf>
    <xf numFmtId="0" fontId="43" fillId="3" borderId="0" xfId="0" applyFont="1" applyFill="1" applyBorder="1" applyProtection="1">
      <protection hidden="1"/>
    </xf>
    <xf numFmtId="0" fontId="55" fillId="3" borderId="1" xfId="0" applyFont="1" applyFill="1" applyBorder="1" applyAlignment="1" applyProtection="1">
      <alignment horizontal="center" vertical="center" wrapText="1"/>
      <protection hidden="1"/>
    </xf>
    <xf numFmtId="0" fontId="52" fillId="3" borderId="0" xfId="0" applyFont="1" applyFill="1" applyBorder="1" applyAlignment="1" applyProtection="1">
      <alignment vertical="center"/>
      <protection hidden="1"/>
    </xf>
    <xf numFmtId="0" fontId="15" fillId="13" borderId="53" xfId="0" applyFont="1" applyFill="1" applyBorder="1" applyAlignment="1" applyProtection="1">
      <alignment horizontal="right" vertical="center" wrapText="1"/>
      <protection hidden="1"/>
    </xf>
    <xf numFmtId="0" fontId="17" fillId="3" borderId="1" xfId="0" applyFont="1" applyFill="1" applyBorder="1" applyAlignment="1" applyProtection="1">
      <alignment horizontal="left" vertical="center"/>
      <protection hidden="1"/>
    </xf>
    <xf numFmtId="0" fontId="57" fillId="3" borderId="1" xfId="0" applyFont="1" applyFill="1" applyBorder="1" applyAlignment="1" applyProtection="1">
      <alignment horizontal="center" vertical="center" wrapText="1"/>
      <protection hidden="1"/>
    </xf>
    <xf numFmtId="0" fontId="58" fillId="3" borderId="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164" fontId="16" fillId="3" borderId="1" xfId="0" applyNumberFormat="1" applyFont="1" applyFill="1" applyBorder="1" applyAlignment="1" applyProtection="1">
      <alignment horizontal="center" vertical="center"/>
      <protection hidden="1"/>
    </xf>
    <xf numFmtId="0" fontId="10" fillId="24" borderId="2" xfId="0" applyFont="1" applyFill="1" applyBorder="1" applyAlignment="1" applyProtection="1">
      <alignment horizontal="center"/>
      <protection hidden="1"/>
    </xf>
    <xf numFmtId="0" fontId="48" fillId="24" borderId="4" xfId="0" applyFont="1" applyFill="1" applyBorder="1" applyAlignment="1" applyProtection="1">
      <alignment horizontal="center"/>
      <protection hidden="1"/>
    </xf>
    <xf numFmtId="0" fontId="5" fillId="24" borderId="1" xfId="0" applyFont="1" applyFill="1" applyBorder="1" applyAlignment="1" applyProtection="1">
      <alignment horizontal="center" vertical="center"/>
      <protection hidden="1"/>
    </xf>
    <xf numFmtId="0" fontId="10" fillId="24" borderId="1" xfId="0" applyFont="1" applyFill="1" applyBorder="1" applyAlignment="1" applyProtection="1">
      <alignment horizontal="center"/>
      <protection hidden="1"/>
    </xf>
    <xf numFmtId="0" fontId="60" fillId="24" borderId="3" xfId="0" applyFont="1" applyFill="1" applyBorder="1" applyAlignment="1" applyProtection="1">
      <alignment horizontal="center" vertical="center"/>
      <protection hidden="1"/>
    </xf>
    <xf numFmtId="0" fontId="49" fillId="3" borderId="1" xfId="0" applyFont="1" applyFill="1" applyBorder="1" applyAlignment="1" applyProtection="1">
      <alignment horizontal="center" vertical="center"/>
      <protection hidden="1"/>
    </xf>
    <xf numFmtId="0" fontId="11" fillId="8" borderId="0" xfId="0" applyFont="1" applyFill="1" applyBorder="1" applyAlignment="1" applyProtection="1">
      <alignment horizontal="center" vertical="center" wrapText="1"/>
      <protection locked="0"/>
    </xf>
    <xf numFmtId="0" fontId="10" fillId="0" borderId="62" xfId="0" applyFont="1" applyFill="1" applyBorder="1" applyAlignment="1" applyProtection="1">
      <alignment horizontal="center" vertical="center" wrapText="1"/>
      <protection locked="0"/>
    </xf>
    <xf numFmtId="0" fontId="10" fillId="0" borderId="46" xfId="0" applyFont="1" applyFill="1" applyBorder="1" applyAlignment="1" applyProtection="1">
      <alignment horizontal="center" vertical="center" wrapText="1"/>
      <protection locked="0"/>
    </xf>
    <xf numFmtId="0" fontId="59" fillId="3" borderId="1" xfId="0" applyNumberFormat="1" applyFont="1" applyFill="1" applyBorder="1" applyAlignment="1" applyProtection="1">
      <alignment horizontal="center" vertical="center"/>
      <protection hidden="1"/>
    </xf>
    <xf numFmtId="0" fontId="61"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20" fillId="0" borderId="1" xfId="0" applyFont="1" applyBorder="1" applyAlignment="1" applyProtection="1">
      <alignment horizontal="center" vertical="center"/>
      <protection hidden="1"/>
    </xf>
    <xf numFmtId="0" fontId="0" fillId="0" borderId="0" xfId="0" applyBorder="1" applyAlignment="1" applyProtection="1">
      <protection hidden="1"/>
    </xf>
    <xf numFmtId="0" fontId="50" fillId="0" borderId="6" xfId="0" applyFont="1" applyFill="1" applyBorder="1" applyAlignment="1" applyProtection="1">
      <alignment vertical="center"/>
      <protection hidden="1"/>
    </xf>
    <xf numFmtId="0" fontId="51" fillId="0" borderId="6" xfId="0" applyFont="1" applyBorder="1" applyAlignment="1" applyProtection="1">
      <protection hidden="1"/>
    </xf>
    <xf numFmtId="0" fontId="6" fillId="0" borderId="6" xfId="0" applyFont="1" applyBorder="1" applyAlignment="1" applyProtection="1">
      <protection hidden="1"/>
    </xf>
    <xf numFmtId="0" fontId="0" fillId="0" borderId="0" xfId="0" applyAlignment="1" applyProtection="1">
      <alignment horizontal="center" vertical="center"/>
      <protection hidden="1"/>
    </xf>
    <xf numFmtId="0" fontId="0" fillId="19" borderId="0" xfId="0" applyFill="1" applyProtection="1">
      <protection hidden="1"/>
    </xf>
    <xf numFmtId="0" fontId="10" fillId="19" borderId="0" xfId="0" applyFont="1" applyFill="1" applyAlignment="1" applyProtection="1">
      <alignment horizontal="center" vertical="center"/>
      <protection hidden="1"/>
    </xf>
    <xf numFmtId="0" fontId="10" fillId="3" borderId="63" xfId="0" applyNumberFormat="1" applyFont="1" applyFill="1" applyBorder="1" applyAlignment="1" applyProtection="1">
      <alignment horizontal="center" vertical="center"/>
      <protection locked="0"/>
    </xf>
    <xf numFmtId="0" fontId="29" fillId="0" borderId="1" xfId="0" applyFont="1" applyBorder="1" applyAlignment="1" applyProtection="1">
      <alignment horizontal="center" vertical="center"/>
      <protection hidden="1"/>
    </xf>
    <xf numFmtId="0" fontId="0" fillId="26" borderId="0" xfId="0" applyFill="1" applyProtection="1">
      <protection hidden="1"/>
    </xf>
    <xf numFmtId="0" fontId="0" fillId="27" borderId="0" xfId="0" applyFill="1" applyProtection="1">
      <protection hidden="1"/>
    </xf>
    <xf numFmtId="0" fontId="67" fillId="27" borderId="0" xfId="0" applyFont="1" applyFill="1" applyAlignment="1" applyProtection="1">
      <alignment horizontal="center" vertical="center"/>
      <protection hidden="1"/>
    </xf>
    <xf numFmtId="0" fontId="42" fillId="26" borderId="0" xfId="0" applyFont="1" applyFill="1" applyAlignment="1" applyProtection="1">
      <alignment vertical="center" wrapText="1"/>
      <protection hidden="1"/>
    </xf>
    <xf numFmtId="0" fontId="42" fillId="27" borderId="0" xfId="0" applyFont="1" applyFill="1" applyAlignment="1" applyProtection="1">
      <alignment vertical="center" wrapText="1"/>
      <protection hidden="1"/>
    </xf>
    <xf numFmtId="0" fontId="2" fillId="27" borderId="0" xfId="0" applyFont="1" applyFill="1" applyBorder="1" applyAlignment="1" applyProtection="1">
      <alignment vertical="center"/>
      <protection hidden="1"/>
    </xf>
    <xf numFmtId="0" fontId="42" fillId="26" borderId="0" xfId="0" applyFont="1" applyFill="1" applyBorder="1" applyAlignment="1" applyProtection="1">
      <alignment vertical="center" wrapText="1"/>
      <protection hidden="1"/>
    </xf>
    <xf numFmtId="0" fontId="0" fillId="26" borderId="0" xfId="0" applyFill="1" applyBorder="1" applyProtection="1">
      <protection hidden="1"/>
    </xf>
    <xf numFmtId="0" fontId="35" fillId="27" borderId="0" xfId="0" applyFont="1" applyFill="1" applyBorder="1" applyAlignment="1" applyProtection="1">
      <alignment horizontal="center" vertical="center"/>
      <protection hidden="1"/>
    </xf>
    <xf numFmtId="0" fontId="71" fillId="3" borderId="1" xfId="0" applyFont="1" applyFill="1" applyBorder="1" applyAlignment="1" applyProtection="1">
      <alignment horizontal="center" vertical="center" wrapText="1"/>
      <protection hidden="1"/>
    </xf>
    <xf numFmtId="0" fontId="4" fillId="3" borderId="48" xfId="0" applyFont="1" applyFill="1" applyBorder="1" applyAlignment="1" applyProtection="1">
      <alignment vertical="center"/>
      <protection hidden="1"/>
    </xf>
    <xf numFmtId="0" fontId="4" fillId="3" borderId="5" xfId="0" applyFont="1" applyFill="1" applyBorder="1" applyAlignment="1" applyProtection="1">
      <alignment vertical="center"/>
      <protection hidden="1"/>
    </xf>
    <xf numFmtId="0" fontId="73" fillId="3" borderId="1" xfId="0" applyFont="1" applyFill="1" applyBorder="1" applyAlignment="1" applyProtection="1">
      <alignment horizontal="center" vertical="center"/>
      <protection hidden="1"/>
    </xf>
    <xf numFmtId="0" fontId="36" fillId="3" borderId="1" xfId="0" applyFont="1" applyFill="1" applyBorder="1" applyAlignment="1" applyProtection="1">
      <alignment horizontal="center" vertical="center"/>
      <protection hidden="1"/>
    </xf>
    <xf numFmtId="0" fontId="22" fillId="0" borderId="85" xfId="0" applyFont="1" applyBorder="1" applyAlignment="1" applyProtection="1">
      <alignment horizontal="left" vertical="center"/>
      <protection hidden="1"/>
    </xf>
    <xf numFmtId="0" fontId="102" fillId="0" borderId="117" xfId="0" applyFont="1" applyFill="1" applyBorder="1" applyAlignment="1" applyProtection="1">
      <alignment horizontal="center" wrapText="1"/>
      <protection hidden="1"/>
    </xf>
    <xf numFmtId="0" fontId="4" fillId="3" borderId="25"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135" fillId="0" borderId="0" xfId="0" applyFont="1" applyBorder="1" applyProtection="1">
      <protection hidden="1"/>
    </xf>
    <xf numFmtId="0" fontId="135" fillId="0" borderId="0" xfId="0" applyFont="1" applyProtection="1">
      <protection hidden="1"/>
    </xf>
    <xf numFmtId="0" fontId="15" fillId="8" borderId="0"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54" fillId="24" borderId="1" xfId="0" applyFont="1" applyFill="1" applyBorder="1" applyAlignment="1" applyProtection="1">
      <alignment horizontal="center" vertical="center" wrapText="1"/>
      <protection hidden="1"/>
    </xf>
    <xf numFmtId="0" fontId="55" fillId="24" borderId="1" xfId="0" applyFont="1" applyFill="1" applyBorder="1" applyAlignment="1" applyProtection="1">
      <alignment horizontal="center" vertical="center" wrapText="1"/>
      <protection hidden="1"/>
    </xf>
    <xf numFmtId="0" fontId="47" fillId="24" borderId="1" xfId="0" applyFont="1" applyFill="1" applyBorder="1" applyAlignment="1" applyProtection="1">
      <alignment horizontal="center" vertical="center" wrapText="1"/>
      <protection hidden="1"/>
    </xf>
    <xf numFmtId="0" fontId="56" fillId="24" borderId="1" xfId="0" applyFont="1" applyFill="1" applyBorder="1" applyAlignment="1" applyProtection="1">
      <alignment horizontal="center" vertical="center" wrapText="1"/>
      <protection hidden="1"/>
    </xf>
    <xf numFmtId="0" fontId="55" fillId="24" borderId="2" xfId="0" applyFont="1" applyFill="1" applyBorder="1" applyAlignment="1" applyProtection="1">
      <alignment horizontal="center" vertical="center" wrapText="1"/>
      <protection hidden="1"/>
    </xf>
    <xf numFmtId="0" fontId="10" fillId="0" borderId="0" xfId="0" applyFont="1" applyProtection="1">
      <protection hidden="1"/>
    </xf>
    <xf numFmtId="0" fontId="54" fillId="3" borderId="1" xfId="0" applyFont="1" applyFill="1" applyBorder="1" applyAlignment="1" applyProtection="1">
      <alignment horizontal="center" vertical="center" wrapText="1"/>
      <protection hidden="1"/>
    </xf>
    <xf numFmtId="0" fontId="56" fillId="0" borderId="1" xfId="0" applyFont="1" applyFill="1" applyBorder="1" applyAlignment="1" applyProtection="1">
      <alignment horizontal="center" vertical="center" wrapText="1"/>
      <protection hidden="1"/>
    </xf>
    <xf numFmtId="0" fontId="72" fillId="0" borderId="1" xfId="0" applyFont="1" applyFill="1" applyBorder="1" applyAlignment="1" applyProtection="1">
      <alignment horizontal="center" vertical="center" wrapText="1"/>
      <protection hidden="1"/>
    </xf>
    <xf numFmtId="0" fontId="76"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78" fillId="33" borderId="1" xfId="0" applyNumberFormat="1" applyFont="1" applyFill="1" applyBorder="1" applyAlignment="1" applyProtection="1">
      <alignment vertical="center" wrapText="1"/>
      <protection hidden="1"/>
    </xf>
    <xf numFmtId="0" fontId="82" fillId="0" borderId="1" xfId="0" applyFont="1" applyFill="1" applyBorder="1" applyAlignment="1" applyProtection="1">
      <alignment horizontal="center" vertical="center" wrapText="1"/>
      <protection hidden="1"/>
    </xf>
    <xf numFmtId="0" fontId="79" fillId="33" borderId="1" xfId="0" applyFont="1" applyFill="1" applyBorder="1" applyAlignment="1" applyProtection="1">
      <alignment wrapText="1"/>
      <protection hidden="1"/>
    </xf>
    <xf numFmtId="0" fontId="66" fillId="0" borderId="1"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1" fillId="0" borderId="0" xfId="0" applyFont="1" applyFill="1" applyBorder="1" applyAlignment="1" applyProtection="1">
      <alignment horizontal="center" wrapText="1"/>
      <protection hidden="1"/>
    </xf>
    <xf numFmtId="0" fontId="92" fillId="0" borderId="0" xfId="0" applyFont="1" applyFill="1" applyBorder="1" applyAlignment="1" applyProtection="1">
      <alignment horizontal="center" wrapText="1"/>
      <protection hidden="1"/>
    </xf>
    <xf numFmtId="0" fontId="28" fillId="0" borderId="71" xfId="0" applyFont="1" applyBorder="1" applyAlignment="1" applyProtection="1">
      <alignment horizontal="left" vertical="center" wrapText="1"/>
      <protection hidden="1"/>
    </xf>
    <xf numFmtId="0" fontId="95" fillId="0" borderId="3" xfId="0" applyFont="1" applyBorder="1" applyAlignment="1" applyProtection="1">
      <alignment horizontal="left" vertical="center" wrapText="1"/>
      <protection hidden="1"/>
    </xf>
    <xf numFmtId="0" fontId="37" fillId="0" borderId="3" xfId="0" applyFont="1" applyBorder="1" applyAlignment="1" applyProtection="1">
      <alignment horizontal="center" vertical="center" wrapText="1"/>
      <protection hidden="1"/>
    </xf>
    <xf numFmtId="2" fontId="37" fillId="0" borderId="3" xfId="0" applyNumberFormat="1" applyFont="1" applyBorder="1" applyAlignment="1" applyProtection="1">
      <alignment horizontal="center" vertical="center" wrapText="1"/>
      <protection hidden="1"/>
    </xf>
    <xf numFmtId="0" fontId="37" fillId="0" borderId="3" xfId="0" applyFont="1" applyFill="1" applyBorder="1" applyAlignment="1" applyProtection="1">
      <alignment horizontal="center" vertical="center" wrapText="1"/>
      <protection hidden="1"/>
    </xf>
    <xf numFmtId="0" fontId="37" fillId="0" borderId="7" xfId="0" applyFont="1" applyFill="1" applyBorder="1" applyAlignment="1" applyProtection="1">
      <alignment horizontal="center" vertical="center" wrapText="1"/>
      <protection hidden="1"/>
    </xf>
    <xf numFmtId="0" fontId="37" fillId="0" borderId="72" xfId="0" applyFont="1" applyFill="1" applyBorder="1" applyAlignment="1" applyProtection="1">
      <alignment horizontal="center" vertical="center" wrapText="1"/>
      <protection hidden="1"/>
    </xf>
    <xf numFmtId="0" fontId="96" fillId="0" borderId="0" xfId="0" applyFont="1" applyFill="1" applyBorder="1" applyAlignment="1" applyProtection="1">
      <alignment horizontal="center" wrapText="1"/>
      <protection hidden="1"/>
    </xf>
    <xf numFmtId="0" fontId="28" fillId="0" borderId="73" xfId="0" applyFont="1" applyBorder="1" applyAlignment="1" applyProtection="1">
      <alignment horizontal="left" vertical="center" wrapText="1"/>
      <protection hidden="1"/>
    </xf>
    <xf numFmtId="0" fontId="95" fillId="0" borderId="1" xfId="0" applyFont="1" applyBorder="1" applyAlignment="1" applyProtection="1">
      <alignment horizontal="left" vertical="center" wrapText="1"/>
      <protection hidden="1"/>
    </xf>
    <xf numFmtId="0" fontId="37" fillId="0" borderId="1" xfId="0" applyFont="1" applyBorder="1" applyAlignment="1" applyProtection="1">
      <alignment horizontal="center" vertical="center" wrapText="1"/>
      <protection hidden="1"/>
    </xf>
    <xf numFmtId="2" fontId="37" fillId="0" borderId="1" xfId="0" applyNumberFormat="1" applyFont="1" applyBorder="1" applyAlignment="1" applyProtection="1">
      <alignment horizontal="center" vertical="center" wrapText="1"/>
      <protection hidden="1"/>
    </xf>
    <xf numFmtId="0" fontId="37" fillId="0" borderId="1" xfId="0" applyFont="1" applyFill="1" applyBorder="1" applyAlignment="1" applyProtection="1">
      <alignment horizontal="center" vertical="center" wrapText="1"/>
      <protection hidden="1"/>
    </xf>
    <xf numFmtId="0" fontId="28" fillId="0" borderId="73" xfId="0" applyFont="1" applyFill="1" applyBorder="1" applyAlignment="1" applyProtection="1">
      <alignment horizontal="left" vertical="center" wrapText="1"/>
      <protection hidden="1"/>
    </xf>
    <xf numFmtId="0" fontId="95" fillId="0" borderId="1" xfId="0" applyFont="1" applyFill="1" applyBorder="1" applyAlignment="1" applyProtection="1">
      <alignment horizontal="left" vertical="center" wrapText="1"/>
      <protection hidden="1"/>
    </xf>
    <xf numFmtId="1" fontId="37" fillId="0" borderId="1" xfId="0" applyNumberFormat="1" applyFont="1" applyFill="1" applyBorder="1" applyAlignment="1" applyProtection="1">
      <alignment horizontal="center" vertical="center" wrapText="1"/>
      <protection hidden="1"/>
    </xf>
    <xf numFmtId="1" fontId="37" fillId="0" borderId="1" xfId="0" applyNumberFormat="1" applyFont="1" applyBorder="1" applyAlignment="1" applyProtection="1">
      <alignment horizontal="center" vertical="center" wrapText="1"/>
      <protection hidden="1"/>
    </xf>
    <xf numFmtId="0" fontId="37" fillId="0" borderId="2" xfId="0" applyFont="1" applyFill="1" applyBorder="1" applyAlignment="1" applyProtection="1">
      <alignment horizontal="center" vertical="center" wrapText="1"/>
      <protection hidden="1"/>
    </xf>
    <xf numFmtId="0" fontId="28" fillId="0" borderId="74" xfId="0" applyFont="1" applyBorder="1" applyAlignment="1" applyProtection="1">
      <alignment horizontal="left" vertical="center" wrapText="1"/>
      <protection hidden="1"/>
    </xf>
    <xf numFmtId="0" fontId="97" fillId="0" borderId="75" xfId="0" applyFont="1" applyBorder="1" applyAlignment="1" applyProtection="1">
      <alignment horizontal="left" vertical="center" wrapText="1"/>
      <protection hidden="1"/>
    </xf>
    <xf numFmtId="0" fontId="37" fillId="0" borderId="75" xfId="0" applyFont="1" applyBorder="1" applyAlignment="1" applyProtection="1">
      <alignment horizontal="center" vertical="center" wrapText="1"/>
      <protection hidden="1"/>
    </xf>
    <xf numFmtId="1" fontId="37" fillId="0" borderId="75" xfId="0" applyNumberFormat="1" applyFont="1" applyBorder="1" applyAlignment="1" applyProtection="1">
      <alignment horizontal="center" vertical="center" wrapText="1"/>
      <protection hidden="1"/>
    </xf>
    <xf numFmtId="2" fontId="37" fillId="0" borderId="75" xfId="0" applyNumberFormat="1" applyFont="1" applyBorder="1" applyAlignment="1" applyProtection="1">
      <alignment horizontal="center" vertical="center" wrapText="1"/>
      <protection hidden="1"/>
    </xf>
    <xf numFmtId="0" fontId="37" fillId="0" borderId="75" xfId="0" applyFont="1" applyFill="1" applyBorder="1" applyAlignment="1" applyProtection="1">
      <alignment horizontal="center" vertical="center" wrapText="1"/>
      <protection hidden="1"/>
    </xf>
    <xf numFmtId="0" fontId="37" fillId="0" borderId="76" xfId="0" applyFont="1" applyFill="1" applyBorder="1" applyAlignment="1" applyProtection="1">
      <alignment horizontal="center" vertical="center" wrapText="1"/>
      <protection hidden="1"/>
    </xf>
    <xf numFmtId="0" fontId="98" fillId="0" borderId="0" xfId="0" applyFont="1" applyBorder="1" applyAlignment="1" applyProtection="1">
      <alignment horizontal="left" vertical="center" wrapText="1"/>
      <protection hidden="1"/>
    </xf>
    <xf numFmtId="0" fontId="99" fillId="0" borderId="0" xfId="0" applyFont="1" applyBorder="1" applyAlignment="1" applyProtection="1">
      <alignment horizontal="left" vertical="center" wrapText="1"/>
      <protection hidden="1"/>
    </xf>
    <xf numFmtId="0" fontId="37" fillId="0" borderId="0" xfId="0" applyFont="1" applyBorder="1" applyAlignment="1" applyProtection="1">
      <alignment horizontal="center" vertical="center" wrapText="1"/>
      <protection hidden="1"/>
    </xf>
    <xf numFmtId="1" fontId="37" fillId="0" borderId="0" xfId="0" applyNumberFormat="1" applyFont="1" applyBorder="1" applyAlignment="1" applyProtection="1">
      <alignment horizontal="center" vertical="center" wrapText="1"/>
      <protection hidden="1"/>
    </xf>
    <xf numFmtId="2" fontId="37" fillId="0" borderId="0" xfId="0" applyNumberFormat="1" applyFont="1" applyBorder="1" applyAlignment="1" applyProtection="1">
      <alignment horizontal="center" vertical="center" wrapText="1"/>
      <protection hidden="1"/>
    </xf>
    <xf numFmtId="0" fontId="37" fillId="0" borderId="0" xfId="0" applyFont="1" applyFill="1" applyBorder="1" applyAlignment="1" applyProtection="1">
      <alignment horizontal="center" vertical="center" wrapText="1"/>
      <protection hidden="1"/>
    </xf>
    <xf numFmtId="1" fontId="101" fillId="0" borderId="0" xfId="0" applyNumberFormat="1" applyFont="1" applyBorder="1" applyAlignment="1" applyProtection="1">
      <alignment horizontal="center" vertical="center" wrapText="1"/>
      <protection hidden="1"/>
    </xf>
    <xf numFmtId="2" fontId="101" fillId="0" borderId="0" xfId="0" applyNumberFormat="1" applyFont="1" applyBorder="1" applyAlignment="1" applyProtection="1">
      <alignment horizontal="center" vertical="center" wrapText="1"/>
      <protection hidden="1"/>
    </xf>
    <xf numFmtId="0" fontId="101" fillId="0" borderId="0" xfId="0" applyFont="1" applyFill="1" applyBorder="1" applyAlignment="1" applyProtection="1">
      <alignment horizontal="center" vertical="center" wrapText="1"/>
      <protection hidden="1"/>
    </xf>
    <xf numFmtId="0" fontId="101" fillId="0" borderId="0" xfId="0" applyFont="1" applyBorder="1" applyAlignment="1" applyProtection="1">
      <alignment horizontal="center" vertical="center" wrapText="1"/>
      <protection hidden="1"/>
    </xf>
    <xf numFmtId="0" fontId="103" fillId="0" borderId="0" xfId="0" applyFont="1" applyBorder="1" applyAlignment="1" applyProtection="1">
      <alignment horizontal="left" wrapText="1"/>
      <protection hidden="1"/>
    </xf>
    <xf numFmtId="0" fontId="104" fillId="0" borderId="0" xfId="0" applyFont="1" applyFill="1" applyBorder="1" applyAlignment="1" applyProtection="1">
      <alignment vertical="center" wrapText="1"/>
      <protection hidden="1"/>
    </xf>
    <xf numFmtId="0" fontId="105" fillId="0" borderId="0" xfId="0" applyFont="1" applyAlignment="1" applyProtection="1">
      <alignment vertical="center"/>
      <protection hidden="1"/>
    </xf>
    <xf numFmtId="0" fontId="105" fillId="0" borderId="0" xfId="0" applyFont="1" applyBorder="1" applyAlignment="1" applyProtection="1">
      <alignment vertical="center"/>
      <protection hidden="1"/>
    </xf>
    <xf numFmtId="0" fontId="106" fillId="0" borderId="79" xfId="0" applyFont="1" applyFill="1" applyBorder="1" applyAlignment="1" applyProtection="1">
      <alignment horizontal="center" vertical="center" wrapText="1"/>
      <protection hidden="1"/>
    </xf>
    <xf numFmtId="0" fontId="106" fillId="0" borderId="79" xfId="0" applyFont="1" applyFill="1" applyBorder="1" applyAlignment="1" applyProtection="1">
      <alignment horizontal="center" vertical="center"/>
      <protection hidden="1"/>
    </xf>
    <xf numFmtId="0" fontId="81" fillId="0" borderId="3" xfId="0" applyFont="1" applyFill="1" applyBorder="1" applyAlignment="1" applyProtection="1">
      <alignment horizontal="center" vertical="center"/>
      <protection hidden="1"/>
    </xf>
    <xf numFmtId="0" fontId="107" fillId="0" borderId="0" xfId="0" applyFont="1" applyFill="1" applyBorder="1" applyAlignment="1" applyProtection="1">
      <alignment horizontal="center" vertical="center"/>
      <protection hidden="1"/>
    </xf>
    <xf numFmtId="0" fontId="108" fillId="0" borderId="0" xfId="0" applyFont="1" applyFill="1" applyBorder="1" applyAlignment="1" applyProtection="1">
      <alignment horizontal="center" vertical="center" wrapText="1"/>
      <protection hidden="1"/>
    </xf>
    <xf numFmtId="0" fontId="109" fillId="0" borderId="0" xfId="0" applyFont="1" applyFill="1" applyBorder="1" applyAlignment="1" applyProtection="1">
      <alignment horizontal="center" vertical="center"/>
      <protection hidden="1"/>
    </xf>
    <xf numFmtId="0" fontId="110" fillId="0" borderId="0" xfId="0" applyFont="1" applyFill="1" applyBorder="1" applyAlignment="1" applyProtection="1">
      <alignment horizontal="center" vertical="center"/>
      <protection hidden="1"/>
    </xf>
    <xf numFmtId="0" fontId="111" fillId="0" borderId="0" xfId="0" applyFont="1" applyFill="1" applyBorder="1" applyAlignment="1" applyProtection="1">
      <alignment horizontal="center" vertical="center"/>
      <protection hidden="1"/>
    </xf>
    <xf numFmtId="166" fontId="83" fillId="0" borderId="0" xfId="0" applyNumberFormat="1" applyFont="1" applyFill="1" applyBorder="1" applyAlignment="1" applyProtection="1">
      <alignment horizontal="center" vertical="center"/>
      <protection hidden="1"/>
    </xf>
    <xf numFmtId="0" fontId="112" fillId="0" borderId="0" xfId="0" applyFont="1" applyBorder="1" applyAlignment="1" applyProtection="1">
      <alignment horizontal="center" wrapText="1"/>
      <protection hidden="1"/>
    </xf>
    <xf numFmtId="0" fontId="112" fillId="0" borderId="0" xfId="0" applyFont="1" applyBorder="1" applyAlignment="1" applyProtection="1">
      <alignment horizontal="left" wrapText="1"/>
      <protection hidden="1"/>
    </xf>
    <xf numFmtId="0" fontId="114" fillId="0" borderId="0" xfId="0" applyFont="1" applyAlignment="1" applyProtection="1">
      <alignment vertical="center"/>
      <protection hidden="1"/>
    </xf>
    <xf numFmtId="0" fontId="99" fillId="0" borderId="94" xfId="0" applyFont="1" applyFill="1" applyBorder="1" applyAlignment="1" applyProtection="1">
      <alignment horizontal="left" vertical="center" wrapText="1"/>
      <protection hidden="1"/>
    </xf>
    <xf numFmtId="0" fontId="115" fillId="0" borderId="95" xfId="0" applyFont="1" applyFill="1" applyBorder="1" applyAlignment="1" applyProtection="1">
      <alignment horizontal="center" vertical="center" wrapText="1"/>
      <protection hidden="1"/>
    </xf>
    <xf numFmtId="0" fontId="115" fillId="0" borderId="96" xfId="0" applyFont="1" applyFill="1" applyBorder="1" applyAlignment="1" applyProtection="1">
      <alignment horizontal="center" vertical="center"/>
      <protection hidden="1"/>
    </xf>
    <xf numFmtId="0" fontId="115" fillId="0" borderId="0" xfId="0" applyFont="1" applyFill="1" applyBorder="1" applyAlignment="1" applyProtection="1">
      <alignment horizontal="center" vertical="center" wrapText="1"/>
      <protection hidden="1"/>
    </xf>
    <xf numFmtId="0" fontId="115" fillId="0" borderId="107" xfId="0" applyFont="1" applyFill="1" applyBorder="1" applyAlignment="1" applyProtection="1">
      <alignment horizontal="center" vertical="center"/>
      <protection hidden="1"/>
    </xf>
    <xf numFmtId="0" fontId="116" fillId="0" borderId="87" xfId="0" applyFont="1" applyFill="1" applyBorder="1" applyAlignment="1" applyProtection="1">
      <alignment horizontal="center" vertical="center" wrapText="1"/>
      <protection hidden="1"/>
    </xf>
    <xf numFmtId="0" fontId="117" fillId="0" borderId="87" xfId="0" applyFont="1" applyFill="1" applyBorder="1" applyAlignment="1" applyProtection="1">
      <alignment horizontal="center" vertical="center" wrapText="1"/>
      <protection hidden="1"/>
    </xf>
    <xf numFmtId="0" fontId="118" fillId="0" borderId="87" xfId="0" applyFont="1" applyFill="1" applyBorder="1" applyAlignment="1" applyProtection="1">
      <alignment horizontal="center" vertical="center" wrapText="1"/>
      <protection hidden="1"/>
    </xf>
    <xf numFmtId="14" fontId="117" fillId="0" borderId="87" xfId="0" applyNumberFormat="1" applyFont="1" applyFill="1" applyBorder="1" applyAlignment="1" applyProtection="1">
      <alignment horizontal="center" vertical="center" wrapText="1"/>
      <protection hidden="1"/>
    </xf>
    <xf numFmtId="0" fontId="119" fillId="0" borderId="87" xfId="0" applyFont="1" applyFill="1" applyBorder="1" applyAlignment="1" applyProtection="1">
      <alignment horizontal="left" vertical="center" wrapText="1"/>
      <protection hidden="1"/>
    </xf>
    <xf numFmtId="0" fontId="119" fillId="0" borderId="92" xfId="0" applyFont="1" applyFill="1" applyBorder="1" applyAlignment="1" applyProtection="1">
      <alignment horizontal="center" vertical="center" wrapText="1"/>
      <protection hidden="1"/>
    </xf>
    <xf numFmtId="1" fontId="106" fillId="0" borderId="87" xfId="0" applyNumberFormat="1" applyFont="1" applyFill="1" applyBorder="1" applyAlignment="1" applyProtection="1">
      <alignment horizontal="center" vertical="center" wrapText="1"/>
      <protection hidden="1"/>
    </xf>
    <xf numFmtId="165" fontId="119" fillId="0" borderId="87" xfId="0" applyNumberFormat="1" applyFont="1" applyFill="1" applyBorder="1" applyAlignment="1" applyProtection="1">
      <alignment horizontal="center" vertical="center" wrapText="1"/>
      <protection hidden="1"/>
    </xf>
    <xf numFmtId="2" fontId="58" fillId="0" borderId="87" xfId="0" applyNumberFormat="1" applyFont="1" applyFill="1" applyBorder="1" applyAlignment="1" applyProtection="1">
      <alignment horizontal="center" vertical="center" wrapText="1"/>
      <protection hidden="1"/>
    </xf>
    <xf numFmtId="2" fontId="132" fillId="0" borderId="87" xfId="0" applyNumberFormat="1" applyFont="1" applyFill="1" applyBorder="1" applyAlignment="1" applyProtection="1">
      <alignment horizontal="center" vertical="center" wrapText="1"/>
      <protection hidden="1"/>
    </xf>
    <xf numFmtId="0" fontId="106" fillId="0" borderId="87" xfId="0" applyFont="1" applyFill="1" applyBorder="1" applyAlignment="1" applyProtection="1">
      <alignment horizontal="center" vertical="center" wrapText="1"/>
      <protection hidden="1"/>
    </xf>
    <xf numFmtId="0" fontId="66" fillId="0" borderId="94" xfId="0" applyFont="1" applyFill="1" applyBorder="1" applyAlignment="1" applyProtection="1">
      <alignment horizontal="left" vertical="center" wrapText="1"/>
      <protection hidden="1"/>
    </xf>
    <xf numFmtId="0" fontId="106" fillId="0" borderId="97" xfId="0" applyFont="1" applyBorder="1" applyAlignment="1" applyProtection="1">
      <alignment horizontal="center" vertical="center" wrapText="1"/>
      <protection hidden="1"/>
    </xf>
    <xf numFmtId="0" fontId="106" fillId="0" borderId="98" xfId="0" applyFont="1" applyBorder="1" applyAlignment="1" applyProtection="1">
      <alignment horizontal="center" vertical="center" wrapText="1"/>
      <protection hidden="1"/>
    </xf>
    <xf numFmtId="0" fontId="112" fillId="0" borderId="0" xfId="0" applyFont="1" applyAlignment="1" applyProtection="1">
      <alignment vertical="center"/>
      <protection hidden="1"/>
    </xf>
    <xf numFmtId="0" fontId="120" fillId="0" borderId="0" xfId="0" applyFont="1" applyFill="1" applyBorder="1" applyAlignment="1" applyProtection="1">
      <alignment horizontal="center" vertical="center" wrapText="1"/>
      <protection hidden="1"/>
    </xf>
    <xf numFmtId="0" fontId="121" fillId="0" borderId="0" xfId="0" applyFont="1" applyFill="1" applyBorder="1" applyAlignment="1" applyProtection="1">
      <alignment horizontal="center" wrapText="1"/>
      <protection hidden="1"/>
    </xf>
    <xf numFmtId="0" fontId="53" fillId="0" borderId="101" xfId="0" applyFont="1" applyBorder="1" applyAlignment="1" applyProtection="1">
      <alignment vertical="center"/>
      <protection hidden="1"/>
    </xf>
    <xf numFmtId="0" fontId="125" fillId="0" borderId="88" xfId="0" applyFont="1" applyBorder="1" applyAlignment="1" applyProtection="1">
      <alignment horizontal="center" vertical="center" wrapText="1"/>
      <protection hidden="1"/>
    </xf>
    <xf numFmtId="0" fontId="125" fillId="0" borderId="120" xfId="0" applyFont="1" applyFill="1" applyBorder="1" applyAlignment="1" applyProtection="1">
      <alignment horizontal="center" vertical="center" wrapText="1"/>
      <protection hidden="1"/>
    </xf>
    <xf numFmtId="0" fontId="91" fillId="0" borderId="94" xfId="0" applyFont="1" applyBorder="1" applyAlignment="1" applyProtection="1">
      <alignment vertical="center"/>
      <protection hidden="1"/>
    </xf>
    <xf numFmtId="0" fontId="126" fillId="0" borderId="95" xfId="0" applyFont="1" applyFill="1" applyBorder="1" applyAlignment="1" applyProtection="1">
      <alignment horizontal="center" vertical="center" wrapText="1"/>
      <protection hidden="1"/>
    </xf>
    <xf numFmtId="0" fontId="127" fillId="0" borderId="96" xfId="0" applyFont="1" applyBorder="1" applyAlignment="1" applyProtection="1">
      <alignment horizontal="center" vertical="center" wrapText="1"/>
      <protection hidden="1"/>
    </xf>
    <xf numFmtId="1" fontId="125" fillId="0" borderId="88" xfId="0" applyNumberFormat="1" applyFont="1" applyBorder="1" applyAlignment="1" applyProtection="1">
      <alignment horizontal="center" vertical="center"/>
      <protection hidden="1"/>
    </xf>
    <xf numFmtId="1" fontId="125" fillId="0" borderId="120" xfId="0" applyNumberFormat="1" applyFont="1" applyBorder="1" applyAlignment="1" applyProtection="1">
      <alignment horizontal="center" vertical="center"/>
      <protection hidden="1"/>
    </xf>
    <xf numFmtId="0" fontId="22" fillId="0" borderId="94" xfId="0" applyFont="1" applyBorder="1" applyAlignment="1" applyProtection="1">
      <alignment vertical="center"/>
      <protection hidden="1"/>
    </xf>
    <xf numFmtId="0" fontId="116" fillId="0" borderId="95" xfId="0" applyFont="1" applyFill="1" applyBorder="1" applyAlignment="1" applyProtection="1">
      <alignment horizontal="center" vertical="center"/>
      <protection hidden="1"/>
    </xf>
    <xf numFmtId="0" fontId="116" fillId="0" borderId="96" xfId="0" applyFont="1" applyBorder="1" applyAlignment="1" applyProtection="1">
      <alignment horizontal="center" vertical="center"/>
      <protection hidden="1"/>
    </xf>
    <xf numFmtId="1" fontId="125" fillId="0" borderId="88" xfId="0" applyNumberFormat="1" applyFont="1" applyFill="1" applyBorder="1" applyAlignment="1" applyProtection="1">
      <alignment horizontal="center" vertical="center" wrapText="1"/>
      <protection hidden="1"/>
    </xf>
    <xf numFmtId="1" fontId="125" fillId="0" borderId="120" xfId="0" applyNumberFormat="1" applyFont="1" applyFill="1" applyBorder="1" applyAlignment="1" applyProtection="1">
      <alignment horizontal="center" vertical="center" wrapText="1"/>
      <protection hidden="1"/>
    </xf>
    <xf numFmtId="0" fontId="125" fillId="0" borderId="88" xfId="0" applyFont="1" applyFill="1" applyBorder="1" applyAlignment="1" applyProtection="1">
      <alignment horizontal="center" vertical="center" wrapText="1"/>
      <protection hidden="1"/>
    </xf>
    <xf numFmtId="0" fontId="125" fillId="0" borderId="120" xfId="0" applyFont="1" applyBorder="1" applyAlignment="1" applyProtection="1">
      <alignment horizontal="center" vertical="center"/>
      <protection hidden="1"/>
    </xf>
    <xf numFmtId="0" fontId="128" fillId="0" borderId="0" xfId="0" applyFont="1" applyFill="1" applyBorder="1" applyAlignment="1" applyProtection="1">
      <alignment horizontal="center" vertical="center" wrapText="1"/>
      <protection hidden="1"/>
    </xf>
    <xf numFmtId="0" fontId="129" fillId="0" borderId="0" xfId="0" applyFont="1" applyFill="1" applyBorder="1" applyAlignment="1" applyProtection="1">
      <alignment horizontal="center" wrapText="1"/>
      <protection hidden="1"/>
    </xf>
    <xf numFmtId="167" fontId="125" fillId="0" borderId="120" xfId="0" applyNumberFormat="1" applyFont="1" applyBorder="1" applyAlignment="1" applyProtection="1">
      <alignment horizontal="center" vertical="center"/>
      <protection hidden="1"/>
    </xf>
    <xf numFmtId="0" fontId="125" fillId="0" borderId="122" xfId="0" applyFont="1" applyFill="1" applyBorder="1" applyAlignment="1" applyProtection="1">
      <alignment horizontal="center" vertical="center" wrapText="1"/>
      <protection hidden="1"/>
    </xf>
    <xf numFmtId="0" fontId="130" fillId="0" borderId="95" xfId="0" applyFont="1" applyFill="1" applyBorder="1" applyAlignment="1" applyProtection="1">
      <alignment horizontal="center" vertical="center"/>
      <protection hidden="1"/>
    </xf>
    <xf numFmtId="0" fontId="53" fillId="0" borderId="0" xfId="0" applyFont="1" applyAlignment="1" applyProtection="1">
      <alignment vertical="center"/>
      <protection hidden="1"/>
    </xf>
    <xf numFmtId="2" fontId="106" fillId="0" borderId="95" xfId="0" applyNumberFormat="1" applyFont="1" applyFill="1" applyBorder="1" applyAlignment="1" applyProtection="1">
      <alignment horizontal="center" vertical="center"/>
      <protection hidden="1"/>
    </xf>
    <xf numFmtId="0" fontId="130" fillId="0" borderId="104" xfId="0" applyFont="1" applyFill="1" applyBorder="1" applyAlignment="1" applyProtection="1">
      <alignment horizontal="center" vertical="center"/>
      <protection hidden="1"/>
    </xf>
    <xf numFmtId="0" fontId="116" fillId="0" borderId="105" xfId="0" applyFont="1" applyBorder="1" applyAlignment="1" applyProtection="1">
      <alignment horizontal="center" vertical="center"/>
      <protection hidden="1"/>
    </xf>
    <xf numFmtId="0" fontId="37" fillId="0" borderId="128" xfId="0" applyFont="1" applyBorder="1" applyAlignment="1" applyProtection="1">
      <alignment horizontal="left" vertical="center"/>
      <protection hidden="1"/>
    </xf>
    <xf numFmtId="0" fontId="48" fillId="0" borderId="1" xfId="0" applyFont="1" applyBorder="1" applyAlignment="1" applyProtection="1">
      <alignment horizontal="center" vertical="center"/>
      <protection hidden="1"/>
    </xf>
    <xf numFmtId="0" fontId="22" fillId="0" borderId="0" xfId="0" applyFont="1" applyFill="1" applyBorder="1" applyAlignment="1" applyProtection="1">
      <alignment horizontal="right" vertical="center"/>
      <protection hidden="1"/>
    </xf>
    <xf numFmtId="0" fontId="20" fillId="0" borderId="0" xfId="0" applyFont="1" applyFill="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137" fillId="0" borderId="1"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protection hidden="1"/>
    </xf>
    <xf numFmtId="165" fontId="125" fillId="0" borderId="88" xfId="0" applyNumberFormat="1" applyFont="1" applyBorder="1" applyAlignment="1" applyProtection="1">
      <alignment horizontal="center" vertical="center" wrapText="1"/>
      <protection hidden="1"/>
    </xf>
    <xf numFmtId="1" fontId="138" fillId="0" borderId="87" xfId="0" applyNumberFormat="1" applyFont="1" applyFill="1" applyBorder="1" applyAlignment="1" applyProtection="1">
      <alignment horizontal="center" vertical="center" wrapText="1"/>
      <protection hidden="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3"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3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7" xfId="0" applyFont="1" applyBorder="1" applyAlignment="1">
      <alignment horizontal="justify" vertical="center" wrapText="1"/>
    </xf>
    <xf numFmtId="0" fontId="37" fillId="0" borderId="27" xfId="0" applyFont="1" applyBorder="1" applyAlignment="1">
      <alignment horizontal="justify" vertical="center" wrapText="1"/>
    </xf>
    <xf numFmtId="0" fontId="4" fillId="0" borderId="27" xfId="0" applyFont="1" applyBorder="1" applyAlignment="1">
      <alignment vertical="center" wrapText="1"/>
    </xf>
    <xf numFmtId="0" fontId="17" fillId="3" borderId="1" xfId="0"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protection hidden="1"/>
    </xf>
    <xf numFmtId="0" fontId="31" fillId="27" borderId="0" xfId="2" applyFont="1" applyFill="1" applyAlignment="1" applyProtection="1">
      <alignment horizontal="center"/>
      <protection hidden="1"/>
    </xf>
    <xf numFmtId="0" fontId="6" fillId="27" borderId="0" xfId="0" applyFont="1" applyFill="1" applyAlignment="1" applyProtection="1">
      <alignment horizontal="center" vertical="center"/>
      <protection hidden="1"/>
    </xf>
    <xf numFmtId="165" fontId="131" fillId="0" borderId="130" xfId="0" applyNumberFormat="1" applyFont="1" applyFill="1" applyBorder="1" applyAlignment="1" applyProtection="1">
      <alignment horizontal="center" vertical="center"/>
      <protection hidden="1"/>
    </xf>
    <xf numFmtId="165" fontId="131" fillId="0" borderId="76" xfId="0" applyNumberFormat="1" applyFont="1" applyFill="1" applyBorder="1" applyAlignment="1" applyProtection="1">
      <alignment horizontal="center" vertical="center"/>
      <protection hidden="1"/>
    </xf>
    <xf numFmtId="0" fontId="4" fillId="0" borderId="131" xfId="0" applyFont="1" applyBorder="1" applyAlignment="1">
      <alignment horizontal="center" vertical="center" wrapText="1"/>
    </xf>
    <xf numFmtId="0" fontId="0" fillId="0" borderId="0" xfId="0" applyBorder="1"/>
    <xf numFmtId="0" fontId="7" fillId="36" borderId="56" xfId="0" applyFont="1" applyFill="1" applyBorder="1" applyAlignment="1" applyProtection="1">
      <alignment horizontal="center" vertical="center" wrapText="1"/>
      <protection locked="0"/>
    </xf>
    <xf numFmtId="0" fontId="7" fillId="36" borderId="57" xfId="0" applyFont="1" applyFill="1" applyBorder="1" applyAlignment="1" applyProtection="1">
      <alignment horizontal="center" vertical="center" wrapText="1"/>
      <protection locked="0"/>
    </xf>
    <xf numFmtId="0" fontId="4" fillId="36" borderId="57" xfId="0" applyFont="1" applyFill="1" applyBorder="1" applyAlignment="1" applyProtection="1">
      <alignment horizontal="center" vertical="center" wrapText="1"/>
      <protection locked="0"/>
    </xf>
    <xf numFmtId="0" fontId="19" fillId="36" borderId="57" xfId="0" applyFont="1" applyFill="1" applyBorder="1" applyAlignment="1" applyProtection="1">
      <alignment horizontal="center" vertical="center" wrapText="1"/>
      <protection locked="0"/>
    </xf>
    <xf numFmtId="164" fontId="20" fillId="36" borderId="57" xfId="0" applyNumberFormat="1" applyFont="1" applyFill="1" applyBorder="1" applyAlignment="1" applyProtection="1">
      <alignment horizontal="center" vertical="center" wrapText="1"/>
      <protection locked="0"/>
    </xf>
    <xf numFmtId="0" fontId="3" fillId="36" borderId="49" xfId="0" applyFont="1" applyFill="1" applyBorder="1" applyAlignment="1" applyProtection="1">
      <alignment horizontal="left" vertical="center" wrapText="1"/>
      <protection locked="0"/>
    </xf>
    <xf numFmtId="0" fontId="3" fillId="36" borderId="57" xfId="0" applyFont="1" applyFill="1" applyBorder="1" applyAlignment="1" applyProtection="1">
      <alignment horizontal="left" vertical="center" wrapText="1"/>
      <protection locked="0"/>
    </xf>
    <xf numFmtId="0" fontId="29" fillId="36" borderId="57" xfId="0" applyFont="1" applyFill="1" applyBorder="1" applyAlignment="1" applyProtection="1">
      <alignment horizontal="center" vertical="center" wrapText="1"/>
      <protection locked="0"/>
    </xf>
    <xf numFmtId="0" fontId="9" fillId="36" borderId="58" xfId="0" applyFont="1" applyFill="1" applyBorder="1" applyAlignment="1" applyProtection="1">
      <alignment horizontal="center" vertical="center"/>
      <protection locked="0"/>
    </xf>
    <xf numFmtId="0" fontId="37" fillId="36" borderId="59" xfId="0" applyFont="1" applyFill="1" applyBorder="1" applyAlignment="1" applyProtection="1">
      <alignment horizontal="center" vertical="center"/>
      <protection locked="0"/>
    </xf>
    <xf numFmtId="0" fontId="7" fillId="36" borderId="60" xfId="0" applyFont="1" applyFill="1" applyBorder="1" applyAlignment="1" applyProtection="1">
      <alignment horizontal="center" vertical="center" wrapText="1"/>
      <protection locked="0"/>
    </xf>
    <xf numFmtId="0" fontId="7" fillId="36" borderId="10" xfId="0" applyFont="1" applyFill="1" applyBorder="1" applyAlignment="1" applyProtection="1">
      <alignment horizontal="center" vertical="center" wrapText="1"/>
      <protection locked="0"/>
    </xf>
    <xf numFmtId="0" fontId="4" fillId="36" borderId="10" xfId="0" applyFont="1" applyFill="1" applyBorder="1" applyAlignment="1" applyProtection="1">
      <alignment horizontal="center" vertical="center" wrapText="1"/>
      <protection locked="0"/>
    </xf>
    <xf numFmtId="0" fontId="19" fillId="36" borderId="10" xfId="0" applyFont="1" applyFill="1" applyBorder="1" applyAlignment="1" applyProtection="1">
      <alignment horizontal="center" vertical="center" wrapText="1"/>
      <protection locked="0"/>
    </xf>
    <xf numFmtId="164" fontId="20" fillId="36" borderId="10" xfId="0" applyNumberFormat="1" applyFont="1" applyFill="1" applyBorder="1" applyAlignment="1" applyProtection="1">
      <alignment horizontal="center" vertical="center" wrapText="1"/>
      <protection locked="0"/>
    </xf>
    <xf numFmtId="0" fontId="3" fillId="36" borderId="3" xfId="0" applyFont="1" applyFill="1" applyBorder="1" applyAlignment="1" applyProtection="1">
      <alignment horizontal="left" vertical="center" wrapText="1"/>
      <protection locked="0"/>
    </xf>
    <xf numFmtId="0" fontId="3" fillId="36" borderId="10" xfId="0" applyFont="1" applyFill="1" applyBorder="1" applyAlignment="1" applyProtection="1">
      <alignment horizontal="left" vertical="center" wrapText="1"/>
      <protection locked="0"/>
    </xf>
    <xf numFmtId="0" fontId="29" fillId="36" borderId="10" xfId="0" applyFont="1" applyFill="1" applyBorder="1" applyAlignment="1" applyProtection="1">
      <alignment horizontal="center" vertical="center" wrapText="1"/>
      <protection locked="0"/>
    </xf>
    <xf numFmtId="0" fontId="9" fillId="36" borderId="1" xfId="0" applyFont="1" applyFill="1" applyBorder="1" applyAlignment="1" applyProtection="1">
      <alignment horizontal="center" vertical="center"/>
      <protection locked="0"/>
    </xf>
    <xf numFmtId="0" fontId="37" fillId="36" borderId="46" xfId="0" applyFont="1" applyFill="1" applyBorder="1" applyAlignment="1" applyProtection="1">
      <alignment horizontal="center" vertical="center"/>
      <protection locked="0"/>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textRotation="90" wrapText="1"/>
      <protection hidden="1"/>
    </xf>
    <xf numFmtId="0" fontId="16" fillId="22" borderId="19" xfId="0" applyFont="1" applyFill="1" applyBorder="1" applyAlignment="1" applyProtection="1">
      <alignment horizontal="center" vertical="center" textRotation="90" wrapText="1"/>
      <protection hidden="1"/>
    </xf>
    <xf numFmtId="0" fontId="145" fillId="3" borderId="1" xfId="0" applyFont="1" applyFill="1" applyBorder="1" applyAlignment="1" applyProtection="1">
      <alignment horizontal="center" vertical="center"/>
      <protection hidden="1"/>
    </xf>
    <xf numFmtId="0" fontId="144" fillId="3" borderId="1" xfId="0" applyFont="1" applyFill="1" applyBorder="1" applyAlignment="1" applyProtection="1">
      <alignment horizontal="center"/>
      <protection hidden="1"/>
    </xf>
    <xf numFmtId="0" fontId="4" fillId="3" borderId="55" xfId="0" applyFont="1" applyFill="1" applyBorder="1" applyAlignment="1" applyProtection="1">
      <alignment horizontal="center" vertical="center" textRotation="90" wrapText="1"/>
      <protection hidden="1"/>
    </xf>
    <xf numFmtId="0" fontId="66" fillId="3" borderId="1" xfId="0" applyFont="1" applyFill="1" applyBorder="1" applyAlignment="1" applyProtection="1">
      <alignment horizontal="center" vertical="center" textRotation="90" wrapText="1"/>
      <protection hidden="1"/>
    </xf>
    <xf numFmtId="0" fontId="37" fillId="3" borderId="1"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55" fillId="33" borderId="0" xfId="0" applyFont="1" applyFill="1" applyBorder="1" applyAlignment="1" applyProtection="1">
      <alignment vertical="center" wrapText="1"/>
      <protection hidden="1"/>
    </xf>
    <xf numFmtId="0" fontId="93" fillId="0" borderId="79" xfId="0" applyFont="1" applyFill="1" applyBorder="1" applyAlignment="1" applyProtection="1">
      <alignment horizontal="center" vertical="center" wrapText="1"/>
      <protection hidden="1"/>
    </xf>
    <xf numFmtId="0" fontId="94" fillId="0" borderId="79" xfId="0" applyFont="1" applyFill="1" applyBorder="1" applyAlignment="1" applyProtection="1">
      <alignment horizontal="center" vertical="center" textRotation="90" wrapText="1"/>
      <protection hidden="1"/>
    </xf>
    <xf numFmtId="0" fontId="94" fillId="0" borderId="79" xfId="0" applyFont="1" applyFill="1" applyBorder="1" applyAlignment="1" applyProtection="1">
      <alignment horizontal="center" vertical="center" wrapText="1"/>
      <protection hidden="1"/>
    </xf>
    <xf numFmtId="0" fontId="93" fillId="0" borderId="79" xfId="0" applyFont="1" applyFill="1" applyBorder="1" applyAlignment="1" applyProtection="1">
      <alignment horizontal="center" vertical="center" textRotation="90" wrapText="1"/>
      <protection hidden="1"/>
    </xf>
    <xf numFmtId="0" fontId="93" fillId="0" borderId="79" xfId="0" applyFont="1" applyBorder="1" applyAlignment="1" applyProtection="1">
      <alignment horizontal="center" vertical="center" wrapText="1"/>
      <protection hidden="1"/>
    </xf>
    <xf numFmtId="0" fontId="21" fillId="0" borderId="133" xfId="0" applyFont="1" applyFill="1" applyBorder="1" applyAlignment="1" applyProtection="1">
      <alignment horizontal="center" vertical="center" wrapText="1"/>
      <protection hidden="1"/>
    </xf>
    <xf numFmtId="0" fontId="66" fillId="0" borderId="92" xfId="0" applyFont="1" applyFill="1" applyBorder="1" applyAlignment="1" applyProtection="1">
      <alignment horizontal="center" vertical="center" wrapText="1"/>
      <protection hidden="1"/>
    </xf>
    <xf numFmtId="0" fontId="21" fillId="0" borderId="87" xfId="0" applyFont="1" applyFill="1" applyBorder="1" applyAlignment="1" applyProtection="1">
      <alignment horizontal="center" vertical="center" wrapText="1"/>
      <protection hidden="1"/>
    </xf>
    <xf numFmtId="0" fontId="148" fillId="0" borderId="87" xfId="0" applyFont="1" applyFill="1" applyBorder="1" applyAlignment="1" applyProtection="1">
      <alignment horizontal="center" vertical="center" wrapText="1"/>
      <protection hidden="1"/>
    </xf>
    <xf numFmtId="0" fontId="149" fillId="0" borderId="87" xfId="0" applyFont="1" applyFill="1" applyBorder="1" applyAlignment="1" applyProtection="1">
      <alignment horizontal="center" vertical="center" wrapText="1"/>
      <protection hidden="1"/>
    </xf>
    <xf numFmtId="0" fontId="10" fillId="44" borderId="134" xfId="0" applyFont="1" applyFill="1" applyBorder="1" applyAlignment="1" applyProtection="1">
      <alignment vertical="center"/>
      <protection locked="0"/>
    </xf>
    <xf numFmtId="0" fontId="52" fillId="44" borderId="135" xfId="0" applyFont="1" applyFill="1" applyBorder="1" applyAlignment="1" applyProtection="1">
      <alignment vertical="center"/>
      <protection locked="0"/>
    </xf>
    <xf numFmtId="0" fontId="10" fillId="44" borderId="135" xfId="0" applyFont="1" applyFill="1" applyBorder="1" applyAlignment="1" applyProtection="1">
      <alignment horizontal="left" vertical="center"/>
      <protection locked="0"/>
    </xf>
    <xf numFmtId="0" fontId="52" fillId="44" borderId="136" xfId="0" applyFont="1" applyFill="1" applyBorder="1" applyAlignment="1" applyProtection="1">
      <alignment horizontal="left" vertical="center"/>
      <protection locked="0"/>
    </xf>
    <xf numFmtId="164" fontId="147" fillId="44" borderId="135" xfId="0" applyNumberFormat="1" applyFont="1" applyFill="1" applyBorder="1" applyAlignment="1" applyProtection="1">
      <alignment horizontal="left" vertical="center"/>
      <protection locked="0"/>
    </xf>
    <xf numFmtId="0" fontId="153" fillId="44" borderId="135" xfId="0" applyFont="1" applyFill="1" applyBorder="1" applyAlignment="1" applyProtection="1">
      <alignment horizontal="left" vertical="center"/>
      <protection locked="0"/>
    </xf>
    <xf numFmtId="0" fontId="52" fillId="44" borderId="135" xfId="0" applyFont="1" applyFill="1" applyBorder="1" applyAlignment="1" applyProtection="1">
      <alignment horizontal="left" vertical="center"/>
      <protection locked="0"/>
    </xf>
    <xf numFmtId="0" fontId="52" fillId="44" borderId="137" xfId="0" applyFont="1" applyFill="1" applyBorder="1" applyAlignment="1" applyProtection="1">
      <alignment horizontal="left" vertical="center"/>
      <protection locked="0"/>
    </xf>
    <xf numFmtId="0" fontId="69" fillId="37" borderId="138" xfId="0" applyFont="1" applyFill="1" applyBorder="1" applyAlignment="1" applyProtection="1">
      <alignment horizontal="right"/>
      <protection hidden="1"/>
    </xf>
    <xf numFmtId="0" fontId="69" fillId="37" borderId="139" xfId="0" applyFont="1" applyFill="1" applyBorder="1" applyAlignment="1" applyProtection="1">
      <alignment horizontal="right" vertical="center"/>
      <protection hidden="1"/>
    </xf>
    <xf numFmtId="0" fontId="152" fillId="37" borderId="139" xfId="0" applyFont="1" applyFill="1" applyBorder="1" applyAlignment="1" applyProtection="1">
      <alignment horizontal="right" vertical="center"/>
      <protection hidden="1"/>
    </xf>
    <xf numFmtId="0" fontId="69" fillId="37" borderId="140" xfId="0" applyFont="1" applyFill="1" applyBorder="1" applyAlignment="1" applyProtection="1">
      <alignment horizontal="right" vertical="center"/>
      <protection hidden="1"/>
    </xf>
    <xf numFmtId="0" fontId="143" fillId="10" borderId="141" xfId="0" applyFont="1" applyFill="1" applyBorder="1" applyAlignment="1" applyProtection="1">
      <alignment vertical="center"/>
      <protection hidden="1"/>
    </xf>
    <xf numFmtId="0" fontId="143" fillId="10" borderId="142" xfId="0" applyFont="1" applyFill="1" applyBorder="1" applyAlignment="1" applyProtection="1">
      <alignment vertical="center"/>
      <protection hidden="1"/>
    </xf>
    <xf numFmtId="0" fontId="8" fillId="5" borderId="143" xfId="0" applyFont="1" applyFill="1" applyBorder="1" applyAlignment="1" applyProtection="1">
      <alignment vertical="center"/>
      <protection hidden="1"/>
    </xf>
    <xf numFmtId="0" fontId="2" fillId="38" borderId="144" xfId="0" applyFont="1" applyFill="1" applyBorder="1" applyAlignment="1" applyProtection="1">
      <alignment vertical="center"/>
      <protection hidden="1"/>
    </xf>
    <xf numFmtId="0" fontId="68" fillId="38" borderId="145" xfId="0" applyFont="1" applyFill="1" applyBorder="1" applyAlignment="1" applyProtection="1">
      <alignment vertical="center" wrapText="1"/>
      <protection hidden="1"/>
    </xf>
    <xf numFmtId="0" fontId="2" fillId="38" borderId="145" xfId="0" applyFont="1" applyFill="1" applyBorder="1" applyAlignment="1" applyProtection="1">
      <alignment vertical="center"/>
      <protection hidden="1"/>
    </xf>
    <xf numFmtId="0" fontId="2" fillId="38" borderId="146" xfId="0" applyFont="1" applyFill="1" applyBorder="1" applyAlignment="1" applyProtection="1">
      <alignment vertical="center"/>
      <protection hidden="1"/>
    </xf>
    <xf numFmtId="0" fontId="2" fillId="39" borderId="147" xfId="0" applyFont="1" applyFill="1" applyBorder="1" applyAlignment="1" applyProtection="1">
      <alignment vertical="center"/>
      <protection hidden="1"/>
    </xf>
    <xf numFmtId="0" fontId="2" fillId="39" borderId="148" xfId="0" applyFont="1" applyFill="1" applyBorder="1" applyAlignment="1" applyProtection="1">
      <alignment vertical="center"/>
      <protection hidden="1"/>
    </xf>
    <xf numFmtId="0" fontId="2" fillId="38" borderId="147" xfId="0" applyFont="1" applyFill="1" applyBorder="1" applyAlignment="1" applyProtection="1">
      <alignment vertical="center"/>
      <protection hidden="1"/>
    </xf>
    <xf numFmtId="0" fontId="2" fillId="38" borderId="148" xfId="0" applyFont="1" applyFill="1" applyBorder="1" applyAlignment="1" applyProtection="1">
      <alignment vertical="center"/>
      <protection hidden="1"/>
    </xf>
    <xf numFmtId="0" fontId="2" fillId="39" borderId="149" xfId="0" applyFont="1" applyFill="1" applyBorder="1" applyAlignment="1" applyProtection="1">
      <alignment vertical="center"/>
      <protection hidden="1"/>
    </xf>
    <xf numFmtId="0" fontId="2" fillId="39" borderId="150" xfId="0" applyFont="1" applyFill="1" applyBorder="1" applyAlignment="1" applyProtection="1">
      <alignment vertical="center"/>
      <protection hidden="1"/>
    </xf>
    <xf numFmtId="0" fontId="2" fillId="39" borderId="151" xfId="0" applyFont="1" applyFill="1" applyBorder="1" applyAlignment="1" applyProtection="1">
      <alignment vertical="center"/>
      <protection hidden="1"/>
    </xf>
    <xf numFmtId="0" fontId="7"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62" fillId="3" borderId="1"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shrinkToFit="1"/>
      <protection hidden="1"/>
    </xf>
    <xf numFmtId="0" fontId="0" fillId="0" borderId="0" xfId="0" applyAlignment="1" applyProtection="1">
      <alignment shrinkToFit="1"/>
      <protection hidden="1"/>
    </xf>
    <xf numFmtId="0" fontId="7" fillId="0" borderId="1" xfId="0" applyFont="1" applyBorder="1" applyAlignment="1" applyProtection="1">
      <alignment horizontal="center" vertical="center" shrinkToFit="1"/>
      <protection hidden="1"/>
    </xf>
    <xf numFmtId="0" fontId="0" fillId="0" borderId="0" xfId="0" applyFont="1" applyBorder="1" applyAlignment="1" applyProtection="1">
      <alignment horizontal="center" vertical="center" wrapText="1"/>
      <protection hidden="1"/>
    </xf>
    <xf numFmtId="0" fontId="65" fillId="0" borderId="0" xfId="0" applyFont="1" applyBorder="1" applyAlignment="1" applyProtection="1">
      <alignment horizontal="center" vertical="center"/>
      <protection hidden="1"/>
    </xf>
    <xf numFmtId="0" fontId="0" fillId="19" borderId="0" xfId="0" applyFill="1" applyAlignment="1" applyProtection="1">
      <alignment vertical="center"/>
      <protection hidden="1"/>
    </xf>
    <xf numFmtId="0" fontId="0" fillId="19" borderId="0" xfId="0" applyFill="1" applyBorder="1" applyProtection="1">
      <protection hidden="1"/>
    </xf>
    <xf numFmtId="0" fontId="10" fillId="19" borderId="0" xfId="0" applyFont="1" applyFill="1" applyBorder="1" applyAlignment="1" applyProtection="1">
      <alignment horizontal="center" vertical="center"/>
      <protection hidden="1"/>
    </xf>
    <xf numFmtId="0" fontId="0" fillId="19" borderId="0" xfId="0" applyFill="1" applyBorder="1" applyAlignment="1" applyProtection="1">
      <alignmen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62"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37" fillId="0" borderId="0" xfId="0" applyFont="1" applyFill="1" applyBorder="1" applyAlignment="1" applyProtection="1">
      <alignment horizontal="right" vertical="center" wrapText="1"/>
      <protection hidden="1"/>
    </xf>
    <xf numFmtId="0" fontId="6" fillId="12" borderId="0" xfId="0" applyFont="1" applyFill="1" applyBorder="1" applyAlignment="1" applyProtection="1">
      <alignment vertical="center" wrapText="1"/>
      <protection hidden="1"/>
    </xf>
    <xf numFmtId="0" fontId="135" fillId="0" borderId="0" xfId="0" applyFont="1" applyAlignment="1" applyProtection="1">
      <alignment vertical="center"/>
      <protection hidden="1"/>
    </xf>
    <xf numFmtId="164" fontId="0" fillId="0" borderId="0" xfId="0" applyNumberFormat="1" applyProtection="1">
      <protection hidden="1"/>
    </xf>
    <xf numFmtId="0" fontId="162" fillId="0" borderId="0" xfId="2" applyFont="1" applyAlignment="1" applyProtection="1">
      <protection hidden="1"/>
    </xf>
    <xf numFmtId="0" fontId="10" fillId="3" borderId="0" xfId="0" applyNumberFormat="1" applyFont="1" applyFill="1" applyBorder="1" applyAlignment="1" applyProtection="1">
      <alignment horizontal="center" vertical="center"/>
      <protection hidden="1"/>
    </xf>
    <xf numFmtId="0" fontId="0" fillId="0" borderId="0" xfId="0" applyBorder="1" applyAlignment="1" applyProtection="1">
      <alignment vertical="center"/>
      <protection hidden="1"/>
    </xf>
    <xf numFmtId="0" fontId="31" fillId="27" borderId="0" xfId="2" applyFont="1" applyFill="1" applyAlignment="1" applyProtection="1">
      <alignment horizontal="center"/>
      <protection hidden="1"/>
    </xf>
    <xf numFmtId="0" fontId="136" fillId="11" borderId="168" xfId="0" applyFont="1" applyFill="1" applyBorder="1" applyAlignment="1" applyProtection="1">
      <alignment horizontal="center" vertical="center"/>
      <protection hidden="1"/>
    </xf>
    <xf numFmtId="0" fontId="163" fillId="24" borderId="1" xfId="0" applyFont="1" applyFill="1" applyBorder="1" applyAlignment="1" applyProtection="1">
      <alignment horizontal="center" vertical="center" wrapText="1"/>
      <protection hidden="1"/>
    </xf>
    <xf numFmtId="0" fontId="162" fillId="27" borderId="0" xfId="2" applyFont="1" applyFill="1" applyAlignment="1" applyProtection="1">
      <alignment horizontal="center" vertical="center"/>
      <protection hidden="1"/>
    </xf>
    <xf numFmtId="0" fontId="143" fillId="10" borderId="172" xfId="0" applyFont="1" applyFill="1" applyBorder="1" applyAlignment="1" applyProtection="1">
      <alignment vertical="center"/>
      <protection hidden="1"/>
    </xf>
    <xf numFmtId="0" fontId="143" fillId="10" borderId="26" xfId="0" applyFont="1" applyFill="1" applyBorder="1" applyAlignment="1" applyProtection="1">
      <alignment vertical="center"/>
      <protection hidden="1"/>
    </xf>
    <xf numFmtId="0" fontId="8" fillId="5" borderId="61" xfId="0" applyFont="1" applyFill="1" applyBorder="1" applyAlignment="1" applyProtection="1">
      <alignment vertical="center"/>
      <protection hidden="1"/>
    </xf>
    <xf numFmtId="0" fontId="31" fillId="21" borderId="178" xfId="2" applyFont="1" applyFill="1" applyBorder="1" applyAlignment="1" applyProtection="1">
      <protection hidden="1"/>
    </xf>
    <xf numFmtId="0" fontId="164" fillId="27" borderId="0" xfId="0" applyFont="1" applyFill="1" applyProtection="1">
      <protection hidden="1"/>
    </xf>
    <xf numFmtId="0" fontId="80" fillId="33" borderId="1" xfId="0" applyFont="1" applyFill="1" applyBorder="1" applyAlignment="1" applyProtection="1">
      <alignment horizontal="center" vertical="center" wrapText="1"/>
      <protection hidden="1"/>
    </xf>
    <xf numFmtId="0" fontId="55" fillId="33" borderId="1" xfId="0" applyFont="1" applyFill="1" applyBorder="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62" fillId="0" borderId="0" xfId="0" applyFont="1" applyFill="1" applyBorder="1" applyAlignment="1" applyProtection="1">
      <alignment horizontal="right" vertical="center"/>
      <protection hidden="1"/>
    </xf>
    <xf numFmtId="0" fontId="66"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164" fontId="10" fillId="0" borderId="0" xfId="0" applyNumberFormat="1" applyFont="1" applyBorder="1" applyAlignment="1" applyProtection="1">
      <alignment horizontal="center" vertical="center"/>
      <protection hidden="1"/>
    </xf>
    <xf numFmtId="0" fontId="62"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right" vertical="center" wrapText="1"/>
      <protection hidden="1"/>
    </xf>
    <xf numFmtId="0" fontId="16" fillId="22" borderId="13"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wrapText="1"/>
      <protection hidden="1"/>
    </xf>
    <xf numFmtId="0" fontId="16" fillId="0" borderId="0" xfId="0" applyFont="1" applyBorder="1" applyAlignment="1" applyProtection="1">
      <alignment horizontal="right" vertical="center"/>
      <protection hidden="1"/>
    </xf>
    <xf numFmtId="0" fontId="66" fillId="0" borderId="0" xfId="0" applyFont="1" applyFill="1" applyBorder="1" applyAlignment="1" applyProtection="1">
      <alignment horizontal="left" vertical="center"/>
      <protection hidden="1"/>
    </xf>
    <xf numFmtId="0" fontId="62" fillId="0" borderId="0" xfId="0" applyFont="1" applyFill="1" applyBorder="1" applyAlignment="1" applyProtection="1">
      <alignment horizontal="right" vertical="center" wrapText="1"/>
      <protection hidden="1"/>
    </xf>
    <xf numFmtId="164" fontId="10" fillId="0" borderId="0" xfId="0" applyNumberFormat="1" applyFont="1" applyBorder="1" applyAlignment="1" applyProtection="1">
      <alignment horizontal="center" vertical="center"/>
      <protection hidden="1"/>
    </xf>
    <xf numFmtId="0" fontId="8" fillId="0" borderId="0" xfId="0" applyFont="1" applyFill="1" applyBorder="1" applyAlignment="1" applyProtection="1">
      <alignment horizontal="left" vertical="center"/>
      <protection hidden="1"/>
    </xf>
    <xf numFmtId="0" fontId="62" fillId="0" borderId="0" xfId="0" applyFont="1" applyFill="1" applyBorder="1" applyAlignment="1" applyProtection="1">
      <alignment horizontal="right" vertical="center"/>
      <protection hidden="1"/>
    </xf>
    <xf numFmtId="0" fontId="37" fillId="0" borderId="0" xfId="0" applyFont="1" applyFill="1" applyBorder="1" applyAlignment="1" applyProtection="1">
      <alignment horizontal="right" vertical="center" wrapText="1"/>
      <protection hidden="1"/>
    </xf>
    <xf numFmtId="0" fontId="10" fillId="3" borderId="4" xfId="0" applyFont="1" applyFill="1" applyBorder="1" applyAlignment="1" applyProtection="1">
      <alignment vertical="center" wrapText="1"/>
      <protection hidden="1"/>
    </xf>
    <xf numFmtId="0" fontId="5" fillId="24" borderId="4" xfId="0" applyFont="1" applyFill="1" applyBorder="1" applyAlignment="1" applyProtection="1">
      <alignment horizontal="center" vertical="center"/>
      <protection hidden="1"/>
    </xf>
    <xf numFmtId="0" fontId="4" fillId="24" borderId="4" xfId="0" applyFont="1" applyFill="1" applyBorder="1" applyAlignment="1" applyProtection="1">
      <alignment horizontal="center" vertical="center"/>
      <protection hidden="1"/>
    </xf>
    <xf numFmtId="0" fontId="58" fillId="24" borderId="1" xfId="0" applyFont="1" applyFill="1" applyBorder="1" applyAlignment="1" applyProtection="1">
      <alignment horizontal="center" vertical="center" wrapText="1"/>
      <protection hidden="1"/>
    </xf>
    <xf numFmtId="0" fontId="166" fillId="3"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165" fontId="165" fillId="3" borderId="1" xfId="0" applyNumberFormat="1" applyFont="1" applyFill="1" applyBorder="1" applyAlignment="1" applyProtection="1">
      <alignment horizontal="center" vertical="center"/>
      <protection hidden="1"/>
    </xf>
    <xf numFmtId="0" fontId="62" fillId="3" borderId="1" xfId="0" applyFont="1" applyFill="1" applyBorder="1" applyAlignment="1" applyProtection="1">
      <alignment horizontal="center" vertical="center" textRotation="90" wrapText="1"/>
      <protection hidden="1"/>
    </xf>
    <xf numFmtId="0" fontId="10"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8" fillId="0" borderId="4" xfId="0" applyFont="1" applyBorder="1" applyAlignment="1" applyProtection="1">
      <alignment horizontal="center" vertical="center"/>
      <protection hidden="1"/>
    </xf>
    <xf numFmtId="0" fontId="62" fillId="3" borderId="1" xfId="0" applyFont="1" applyFill="1" applyBorder="1" applyAlignment="1" applyProtection="1">
      <alignment horizontal="center" vertical="center" textRotation="90" wrapText="1"/>
      <protection hidden="1"/>
    </xf>
    <xf numFmtId="0" fontId="11" fillId="8" borderId="19" xfId="0" applyFont="1" applyFill="1" applyBorder="1" applyAlignment="1" applyProtection="1">
      <alignment horizontal="center" vertical="center" wrapText="1"/>
      <protection hidden="1"/>
    </xf>
    <xf numFmtId="0" fontId="10" fillId="0" borderId="20" xfId="0" applyFont="1" applyFill="1" applyBorder="1" applyAlignment="1" applyProtection="1">
      <alignment horizontal="center" vertical="center" wrapText="1"/>
      <protection hidden="1"/>
    </xf>
    <xf numFmtId="0" fontId="10" fillId="0" borderId="21" xfId="0" applyFont="1" applyFill="1" applyBorder="1" applyAlignment="1" applyProtection="1">
      <alignment horizontal="center" vertical="center" wrapText="1"/>
      <protection hidden="1"/>
    </xf>
    <xf numFmtId="0" fontId="10" fillId="0" borderId="22" xfId="0" applyFont="1" applyFill="1" applyBorder="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hidden="1"/>
    </xf>
    <xf numFmtId="0" fontId="10" fillId="0" borderId="24" xfId="0" applyFont="1" applyFill="1" applyBorder="1" applyAlignment="1" applyProtection="1">
      <alignment horizontal="center" vertical="center" wrapText="1"/>
      <protection hidden="1"/>
    </xf>
    <xf numFmtId="0" fontId="10" fillId="0" borderId="25" xfId="0" applyFont="1" applyFill="1" applyBorder="1" applyAlignment="1" applyProtection="1">
      <alignment horizontal="center" vertical="center" wrapText="1"/>
      <protection hidden="1"/>
    </xf>
    <xf numFmtId="0" fontId="22" fillId="0" borderId="20" xfId="0" applyFont="1" applyFill="1" applyBorder="1" applyAlignment="1" applyProtection="1">
      <alignment horizontal="center" vertical="center" wrapText="1"/>
      <protection hidden="1"/>
    </xf>
    <xf numFmtId="0" fontId="22" fillId="0" borderId="21" xfId="0" applyFont="1" applyFill="1" applyBorder="1" applyAlignment="1" applyProtection="1">
      <alignment horizontal="center" vertical="center" wrapText="1"/>
      <protection hidden="1"/>
    </xf>
    <xf numFmtId="0" fontId="22" fillId="0" borderId="22" xfId="0" applyFont="1" applyFill="1" applyBorder="1" applyAlignment="1" applyProtection="1">
      <alignment horizontal="center" vertical="center" wrapText="1"/>
      <protection hidden="1"/>
    </xf>
    <xf numFmtId="0" fontId="22" fillId="0" borderId="5" xfId="0" applyFont="1" applyFill="1" applyBorder="1" applyAlignment="1" applyProtection="1">
      <alignment horizontal="center" vertical="center" wrapText="1"/>
      <protection hidden="1"/>
    </xf>
    <xf numFmtId="0" fontId="22" fillId="0" borderId="24" xfId="0" applyFont="1" applyFill="1" applyBorder="1" applyAlignment="1" applyProtection="1">
      <alignment horizontal="center" vertical="center" wrapText="1"/>
      <protection hidden="1"/>
    </xf>
    <xf numFmtId="0" fontId="22" fillId="0" borderId="25"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29" borderId="15" xfId="0" applyFont="1" applyFill="1" applyBorder="1" applyAlignment="1" applyProtection="1">
      <alignment vertical="center" wrapText="1"/>
      <protection hidden="1"/>
    </xf>
    <xf numFmtId="0" fontId="10" fillId="30" borderId="15" xfId="0" applyFont="1" applyFill="1" applyBorder="1" applyAlignment="1" applyProtection="1">
      <alignment vertical="center" wrapText="1"/>
      <protection hidden="1"/>
    </xf>
    <xf numFmtId="0" fontId="10" fillId="31" borderId="15" xfId="0" applyFont="1" applyFill="1" applyBorder="1" applyAlignment="1" applyProtection="1">
      <alignment vertical="center" wrapText="1"/>
      <protection hidden="1"/>
    </xf>
    <xf numFmtId="0" fontId="16" fillId="32" borderId="15" xfId="0" applyFont="1" applyFill="1" applyBorder="1" applyAlignment="1" applyProtection="1">
      <alignment vertical="center" wrapText="1"/>
      <protection hidden="1"/>
    </xf>
    <xf numFmtId="0" fontId="7" fillId="32" borderId="16" xfId="0" applyFont="1" applyFill="1" applyBorder="1" applyAlignment="1" applyProtection="1">
      <alignment horizontal="center" vertical="center" wrapText="1"/>
      <protection hidden="1"/>
    </xf>
    <xf numFmtId="0" fontId="7" fillId="3" borderId="4" xfId="0" applyNumberFormat="1" applyFont="1" applyFill="1" applyBorder="1" applyAlignment="1" applyProtection="1">
      <alignment horizontal="center" vertical="center"/>
      <protection hidden="1"/>
    </xf>
    <xf numFmtId="0" fontId="19" fillId="21" borderId="1" xfId="0" applyFont="1" applyFill="1" applyBorder="1" applyAlignment="1" applyProtection="1">
      <alignment horizontal="center" vertical="center"/>
      <protection hidden="1"/>
    </xf>
    <xf numFmtId="0" fontId="35" fillId="36" borderId="1" xfId="0" applyFont="1" applyFill="1" applyBorder="1" applyAlignment="1" applyProtection="1">
      <alignment horizontal="center" vertical="center"/>
      <protection hidden="1"/>
    </xf>
    <xf numFmtId="0" fontId="7" fillId="21" borderId="1" xfId="0" applyFont="1" applyFill="1" applyBorder="1" applyAlignment="1" applyProtection="1">
      <alignment horizontal="center" vertical="center" wrapText="1"/>
      <protection hidden="1"/>
    </xf>
    <xf numFmtId="0" fontId="4" fillId="21" borderId="1" xfId="0" applyFont="1" applyFill="1" applyBorder="1" applyAlignment="1" applyProtection="1">
      <alignment horizontal="center" vertical="center" wrapText="1"/>
      <protection hidden="1"/>
    </xf>
    <xf numFmtId="164" fontId="10" fillId="0" borderId="0" xfId="0" applyNumberFormat="1" applyFont="1" applyBorder="1" applyAlignment="1" applyProtection="1">
      <alignment horizontal="center" vertical="center"/>
      <protection hidden="1"/>
    </xf>
    <xf numFmtId="0" fontId="51" fillId="0" borderId="0" xfId="0" applyFont="1" applyAlignment="1">
      <alignment horizontal="center"/>
    </xf>
    <xf numFmtId="164" fontId="35" fillId="0" borderId="162" xfId="0" applyNumberFormat="1" applyFont="1" applyBorder="1" applyAlignment="1">
      <alignment horizontal="center" vertical="top"/>
    </xf>
    <xf numFmtId="0" fontId="52" fillId="45" borderId="156" xfId="0" applyFont="1" applyFill="1" applyBorder="1" applyAlignment="1">
      <alignment horizontal="center" vertical="center" wrapText="1"/>
    </xf>
    <xf numFmtId="0" fontId="52" fillId="45" borderId="157" xfId="0" applyFont="1" applyFill="1" applyBorder="1" applyAlignment="1">
      <alignment horizontal="center" vertical="center" wrapText="1"/>
    </xf>
    <xf numFmtId="0" fontId="52" fillId="45" borderId="158" xfId="0" applyFont="1" applyFill="1" applyBorder="1" applyAlignment="1">
      <alignment horizontal="center" vertical="center" wrapText="1"/>
    </xf>
    <xf numFmtId="0" fontId="52" fillId="45" borderId="159" xfId="0" applyFont="1" applyFill="1" applyBorder="1" applyAlignment="1">
      <alignment horizontal="center" vertical="center" wrapText="1"/>
    </xf>
    <xf numFmtId="0" fontId="52" fillId="45" borderId="0" xfId="0" applyFont="1" applyFill="1" applyBorder="1" applyAlignment="1">
      <alignment horizontal="center" vertical="center" wrapText="1"/>
    </xf>
    <xf numFmtId="0" fontId="52" fillId="45" borderId="160" xfId="0" applyFont="1" applyFill="1" applyBorder="1" applyAlignment="1">
      <alignment horizontal="center" vertical="center" wrapText="1"/>
    </xf>
    <xf numFmtId="0" fontId="52" fillId="45" borderId="161" xfId="0" applyFont="1" applyFill="1" applyBorder="1" applyAlignment="1">
      <alignment horizontal="center" vertical="center" wrapText="1"/>
    </xf>
    <xf numFmtId="0" fontId="52" fillId="45" borderId="162" xfId="0" applyFont="1" applyFill="1" applyBorder="1" applyAlignment="1">
      <alignment horizontal="center" vertical="center" wrapText="1"/>
    </xf>
    <xf numFmtId="0" fontId="52" fillId="45" borderId="163" xfId="0" applyFont="1" applyFill="1" applyBorder="1" applyAlignment="1">
      <alignment horizontal="center" vertical="center" wrapText="1"/>
    </xf>
    <xf numFmtId="0" fontId="9" fillId="0" borderId="164" xfId="0" applyFont="1" applyBorder="1" applyAlignment="1">
      <alignment horizontal="center" vertical="center" wrapText="1"/>
    </xf>
    <xf numFmtId="0" fontId="9" fillId="0" borderId="165" xfId="0" applyFont="1" applyBorder="1" applyAlignment="1">
      <alignment horizontal="center" vertical="center" wrapText="1"/>
    </xf>
    <xf numFmtId="0" fontId="9" fillId="0" borderId="166" xfId="0" applyFont="1" applyBorder="1" applyAlignment="1">
      <alignment horizontal="center" vertical="center" wrapText="1"/>
    </xf>
    <xf numFmtId="0" fontId="28" fillId="22" borderId="32" xfId="0" applyFont="1" applyFill="1" applyBorder="1" applyAlignment="1">
      <alignment horizontal="center" vertical="center" wrapText="1"/>
    </xf>
    <xf numFmtId="0" fontId="28" fillId="22" borderId="35" xfId="0" applyFont="1" applyFill="1" applyBorder="1" applyAlignment="1">
      <alignment horizontal="center" vertical="center" wrapText="1"/>
    </xf>
    <xf numFmtId="0" fontId="28" fillId="22" borderId="36" xfId="0" applyFont="1" applyFill="1" applyBorder="1" applyAlignment="1">
      <alignment horizontal="center" vertical="center" wrapText="1"/>
    </xf>
    <xf numFmtId="0" fontId="28" fillId="22" borderId="33" xfId="0" applyFont="1" applyFill="1" applyBorder="1" applyAlignment="1">
      <alignment horizontal="center" vertical="center" wrapText="1"/>
    </xf>
    <xf numFmtId="0" fontId="28" fillId="22" borderId="0" xfId="0" applyFont="1" applyFill="1" applyBorder="1" applyAlignment="1">
      <alignment horizontal="center" vertical="center" wrapText="1"/>
    </xf>
    <xf numFmtId="0" fontId="28" fillId="22" borderId="37"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28" fillId="22" borderId="42" xfId="0" applyFont="1" applyFill="1" applyBorder="1" applyAlignment="1">
      <alignment horizontal="center" vertical="center" wrapText="1"/>
    </xf>
    <xf numFmtId="0" fontId="28" fillId="22" borderId="38" xfId="0" applyFont="1" applyFill="1" applyBorder="1" applyAlignment="1">
      <alignment horizontal="center" vertical="center" wrapText="1"/>
    </xf>
    <xf numFmtId="0" fontId="20" fillId="0" borderId="32"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9" xfId="0" applyFont="1" applyBorder="1" applyAlignment="1">
      <alignment horizontal="center" vertical="center" wrapText="1"/>
    </xf>
    <xf numFmtId="0" fontId="27" fillId="0" borderId="26" xfId="0" applyFont="1" applyBorder="1" applyAlignment="1">
      <alignment horizontal="left" vertical="center" wrapText="1"/>
    </xf>
    <xf numFmtId="0" fontId="27" fillId="0" borderId="0" xfId="0" applyFont="1" applyBorder="1" applyAlignment="1">
      <alignment horizontal="left" vertical="center" wrapText="1"/>
    </xf>
    <xf numFmtId="0" fontId="36" fillId="0" borderId="41" xfId="0" applyFont="1" applyBorder="1" applyAlignment="1">
      <alignment horizontal="left" vertical="center" wrapText="1"/>
    </xf>
    <xf numFmtId="0" fontId="36" fillId="0" borderId="42" xfId="0" applyFont="1" applyBorder="1" applyAlignment="1">
      <alignment horizontal="left" vertical="center" wrapText="1"/>
    </xf>
    <xf numFmtId="0" fontId="4"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4" fillId="0" borderId="131" xfId="0" applyFont="1" applyBorder="1" applyAlignment="1">
      <alignment horizontal="center" vertical="center" wrapText="1"/>
    </xf>
    <xf numFmtId="0" fontId="31" fillId="0" borderId="0" xfId="2" applyFont="1" applyAlignment="1" applyProtection="1">
      <alignment horizontal="center" vertical="center"/>
    </xf>
    <xf numFmtId="0" fontId="10" fillId="16" borderId="0" xfId="0" applyFont="1" applyFill="1" applyAlignment="1">
      <alignment horizontal="center" vertical="center"/>
    </xf>
    <xf numFmtId="0" fontId="4" fillId="0" borderId="26" xfId="0" applyFont="1" applyBorder="1" applyAlignment="1">
      <alignment horizontal="left" vertical="center" wrapText="1"/>
    </xf>
    <xf numFmtId="0" fontId="4" fillId="0" borderId="0" xfId="0" applyFont="1" applyBorder="1" applyAlignment="1">
      <alignment horizontal="left" vertical="center" wrapText="1"/>
    </xf>
    <xf numFmtId="0" fontId="29" fillId="20" borderId="0" xfId="0" applyFont="1" applyFill="1" applyAlignment="1">
      <alignment horizontal="center" vertical="center" wrapText="1"/>
    </xf>
    <xf numFmtId="0" fontId="35" fillId="19" borderId="0" xfId="0" applyFont="1" applyFill="1" applyAlignment="1">
      <alignment horizontal="center" vertical="center" wrapText="1"/>
    </xf>
    <xf numFmtId="0" fontId="37" fillId="0" borderId="3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4" fillId="0" borderId="31" xfId="0" applyFont="1" applyBorder="1" applyAlignment="1">
      <alignment horizontal="center" vertical="center" wrapText="1"/>
    </xf>
    <xf numFmtId="0" fontId="37" fillId="0" borderId="30" xfId="0" applyFont="1" applyBorder="1" applyAlignment="1">
      <alignment horizontal="left" vertical="center" wrapText="1"/>
    </xf>
    <xf numFmtId="0" fontId="37" fillId="0" borderId="29" xfId="0" applyFont="1" applyBorder="1" applyAlignment="1">
      <alignment horizontal="left" vertical="center" wrapText="1"/>
    </xf>
    <xf numFmtId="0" fontId="20" fillId="0" borderId="33"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8" xfId="0" applyFont="1" applyBorder="1" applyAlignment="1">
      <alignment horizontal="center" vertical="center" wrapText="1"/>
    </xf>
    <xf numFmtId="0" fontId="4" fillId="0" borderId="35" xfId="0" applyFont="1" applyBorder="1" applyAlignment="1">
      <alignment horizontal="center" vertical="center" wrapText="1"/>
    </xf>
    <xf numFmtId="0" fontId="29" fillId="0" borderId="0" xfId="0" applyFont="1" applyAlignment="1">
      <alignment horizontal="center" vertical="center"/>
    </xf>
    <xf numFmtId="0" fontId="161" fillId="0" borderId="0" xfId="0" applyFont="1" applyAlignment="1">
      <alignment horizontal="center"/>
    </xf>
    <xf numFmtId="0" fontId="32" fillId="0" borderId="0" xfId="2" applyFont="1" applyAlignment="1" applyProtection="1">
      <alignment horizontal="center" vertical="center"/>
    </xf>
    <xf numFmtId="0" fontId="6" fillId="0" borderId="0" xfId="0" applyFont="1" applyAlignment="1">
      <alignment horizontal="center" vertical="center"/>
    </xf>
    <xf numFmtId="0" fontId="9" fillId="21" borderId="26" xfId="0" applyFont="1" applyFill="1" applyBorder="1" applyAlignment="1">
      <alignment horizontal="left" vertical="center" wrapText="1"/>
    </xf>
    <xf numFmtId="0" fontId="9" fillId="21" borderId="0" xfId="0" applyFont="1" applyFill="1" applyBorder="1" applyAlignment="1">
      <alignment horizontal="left" vertical="center" wrapText="1"/>
    </xf>
    <xf numFmtId="0" fontId="6" fillId="22"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0" fillId="41" borderId="0" xfId="0" applyFill="1" applyAlignment="1" applyProtection="1">
      <alignment horizontal="center"/>
      <protection hidden="1"/>
    </xf>
    <xf numFmtId="0" fontId="2" fillId="43" borderId="148" xfId="0" applyFont="1" applyFill="1" applyBorder="1" applyAlignment="1" applyProtection="1">
      <alignment horizontal="center" vertical="center"/>
      <protection hidden="1"/>
    </xf>
    <xf numFmtId="0" fontId="2" fillId="43" borderId="147" xfId="0" applyFont="1" applyFill="1" applyBorder="1" applyAlignment="1" applyProtection="1">
      <alignment horizontal="center" vertical="center"/>
      <protection hidden="1"/>
    </xf>
    <xf numFmtId="0" fontId="30" fillId="27" borderId="0" xfId="2" applyFill="1" applyAlignment="1" applyProtection="1">
      <alignment horizontal="center"/>
      <protection hidden="1"/>
    </xf>
    <xf numFmtId="0" fontId="31" fillId="27" borderId="0" xfId="2" applyFont="1" applyFill="1" applyAlignment="1" applyProtection="1">
      <alignment horizontal="center"/>
      <protection hidden="1"/>
    </xf>
    <xf numFmtId="0" fontId="155" fillId="11" borderId="154" xfId="0" applyFont="1" applyFill="1" applyBorder="1" applyAlignment="1" applyProtection="1">
      <alignment horizontal="center" vertical="center"/>
      <protection hidden="1"/>
    </xf>
    <xf numFmtId="0" fontId="155" fillId="11" borderId="153" xfId="0" applyFont="1" applyFill="1" applyBorder="1" applyAlignment="1" applyProtection="1">
      <alignment horizontal="center" vertical="center"/>
      <protection hidden="1"/>
    </xf>
    <xf numFmtId="0" fontId="156" fillId="11" borderId="154" xfId="2" applyFont="1" applyFill="1" applyBorder="1" applyAlignment="1" applyProtection="1">
      <alignment horizontal="center" vertical="center"/>
      <protection hidden="1"/>
    </xf>
    <xf numFmtId="0" fontId="156" fillId="11" borderId="155" xfId="2" applyFont="1" applyFill="1" applyBorder="1" applyAlignment="1" applyProtection="1">
      <alignment horizontal="center" vertical="center"/>
      <protection hidden="1"/>
    </xf>
    <xf numFmtId="0" fontId="12" fillId="11" borderId="152" xfId="0" applyFont="1" applyFill="1" applyBorder="1" applyAlignment="1" applyProtection="1">
      <alignment horizontal="center" vertical="center"/>
      <protection hidden="1"/>
    </xf>
    <xf numFmtId="0" fontId="12" fillId="11" borderId="167" xfId="0" applyFont="1" applyFill="1" applyBorder="1" applyAlignment="1" applyProtection="1">
      <alignment horizontal="center" vertical="center"/>
      <protection hidden="1"/>
    </xf>
    <xf numFmtId="0" fontId="154" fillId="11" borderId="168" xfId="0" applyFont="1" applyFill="1" applyBorder="1" applyAlignment="1" applyProtection="1">
      <alignment horizontal="center" vertical="center"/>
      <protection hidden="1"/>
    </xf>
    <xf numFmtId="0" fontId="154" fillId="11" borderId="153" xfId="0" applyFont="1" applyFill="1" applyBorder="1" applyAlignment="1" applyProtection="1">
      <alignment horizontal="center" vertical="center"/>
      <protection hidden="1"/>
    </xf>
    <xf numFmtId="0" fontId="157" fillId="11" borderId="154" xfId="0" applyFont="1" applyFill="1" applyBorder="1" applyAlignment="1" applyProtection="1">
      <alignment horizontal="center" vertical="center"/>
      <protection hidden="1"/>
    </xf>
    <xf numFmtId="0" fontId="157" fillId="11" borderId="153" xfId="0" applyFont="1" applyFill="1" applyBorder="1" applyAlignment="1" applyProtection="1">
      <alignment horizontal="center" vertical="center"/>
      <protection hidden="1"/>
    </xf>
    <xf numFmtId="0" fontId="12" fillId="40" borderId="0" xfId="0" applyFont="1" applyFill="1" applyBorder="1" applyAlignment="1" applyProtection="1">
      <alignment horizontal="center" vertical="center"/>
      <protection hidden="1"/>
    </xf>
    <xf numFmtId="0" fontId="51" fillId="22" borderId="169" xfId="0" applyFont="1" applyFill="1" applyBorder="1" applyAlignment="1">
      <alignment horizontal="center" vertical="center" wrapText="1"/>
    </xf>
    <xf numFmtId="0" fontId="51" fillId="22" borderId="170" xfId="0" applyFont="1" applyFill="1" applyBorder="1" applyAlignment="1">
      <alignment horizontal="center" vertical="center" wrapText="1"/>
    </xf>
    <xf numFmtId="0" fontId="51" fillId="22" borderId="171" xfId="0" applyFont="1" applyFill="1" applyBorder="1" applyAlignment="1">
      <alignment horizontal="center" vertical="center" wrapText="1"/>
    </xf>
    <xf numFmtId="0" fontId="6" fillId="42" borderId="148" xfId="0" applyFont="1" applyFill="1" applyBorder="1" applyAlignment="1" applyProtection="1">
      <alignment horizontal="center" vertical="center"/>
      <protection hidden="1"/>
    </xf>
    <xf numFmtId="0" fontId="10" fillId="28" borderId="173" xfId="0" applyFont="1" applyFill="1" applyBorder="1" applyAlignment="1" applyProtection="1">
      <alignment horizontal="left" vertical="center"/>
      <protection locked="0"/>
    </xf>
    <xf numFmtId="0" fontId="10" fillId="28" borderId="174" xfId="0" applyFont="1" applyFill="1" applyBorder="1" applyAlignment="1" applyProtection="1">
      <alignment horizontal="left" vertical="center"/>
      <protection locked="0"/>
    </xf>
    <xf numFmtId="0" fontId="10" fillId="28" borderId="31" xfId="0" applyFont="1" applyFill="1" applyBorder="1" applyAlignment="1" applyProtection="1">
      <alignment horizontal="left" vertical="center"/>
      <protection locked="0"/>
    </xf>
    <xf numFmtId="0" fontId="10" fillId="28" borderId="175" xfId="0" applyFont="1" applyFill="1" applyBorder="1" applyAlignment="1" applyProtection="1">
      <alignment horizontal="left" vertical="center"/>
      <protection locked="0"/>
    </xf>
    <xf numFmtId="0" fontId="10" fillId="28" borderId="176" xfId="0" applyFont="1" applyFill="1" applyBorder="1" applyAlignment="1" applyProtection="1">
      <alignment horizontal="left" vertical="center"/>
      <protection locked="0"/>
    </xf>
    <xf numFmtId="0" fontId="10" fillId="28" borderId="177" xfId="0" applyFont="1" applyFill="1" applyBorder="1" applyAlignment="1" applyProtection="1">
      <alignment horizontal="left" vertical="center"/>
      <protection locked="0"/>
    </xf>
    <xf numFmtId="0" fontId="10" fillId="31" borderId="16" xfId="0" applyFont="1" applyFill="1" applyBorder="1" applyAlignment="1" applyProtection="1">
      <alignment horizontal="center" vertical="center" wrapText="1"/>
      <protection hidden="1"/>
    </xf>
    <xf numFmtId="0" fontId="10" fillId="31" borderId="17" xfId="0" applyFont="1" applyFill="1" applyBorder="1" applyAlignment="1" applyProtection="1">
      <alignment horizontal="center" vertical="center" wrapText="1"/>
      <protection hidden="1"/>
    </xf>
    <xf numFmtId="0" fontId="16" fillId="32" borderId="16" xfId="0" applyFont="1" applyFill="1" applyBorder="1" applyAlignment="1" applyProtection="1">
      <alignment horizontal="center" vertical="center" wrapText="1"/>
      <protection hidden="1"/>
    </xf>
    <xf numFmtId="0" fontId="16" fillId="32" borderId="17" xfId="0" applyFont="1" applyFill="1" applyBorder="1" applyAlignment="1" applyProtection="1">
      <alignment horizontal="center" vertical="center" wrapText="1"/>
      <protection hidden="1"/>
    </xf>
    <xf numFmtId="0" fontId="10" fillId="23" borderId="0" xfId="0" applyFont="1" applyFill="1" applyAlignment="1" applyProtection="1">
      <alignment horizontal="center" vertical="center" wrapText="1"/>
      <protection hidden="1"/>
    </xf>
    <xf numFmtId="0" fontId="10" fillId="23" borderId="39" xfId="0" applyFont="1" applyFill="1" applyBorder="1" applyAlignment="1" applyProtection="1">
      <alignment horizontal="center" vertical="center" wrapText="1"/>
      <protection hidden="1"/>
    </xf>
    <xf numFmtId="0" fontId="142" fillId="13" borderId="54" xfId="0" applyFont="1" applyFill="1" applyBorder="1" applyAlignment="1" applyProtection="1">
      <alignment horizontal="right" vertical="center" wrapText="1"/>
      <protection hidden="1"/>
    </xf>
    <xf numFmtId="0" fontId="15" fillId="13" borderId="53" xfId="0" applyFont="1" applyFill="1" applyBorder="1" applyAlignment="1" applyProtection="1">
      <alignment horizontal="left" vertical="center" wrapText="1"/>
      <protection hidden="1"/>
    </xf>
    <xf numFmtId="0" fontId="139" fillId="22" borderId="50" xfId="1" applyFont="1" applyFill="1" applyBorder="1" applyAlignment="1" applyProtection="1">
      <alignment horizontal="center" vertical="center" wrapText="1"/>
      <protection hidden="1"/>
    </xf>
    <xf numFmtId="0" fontId="139" fillId="22" borderId="51" xfId="1" applyFont="1" applyFill="1" applyBorder="1" applyAlignment="1" applyProtection="1">
      <alignment horizontal="center" vertical="center" wrapText="1"/>
      <protection hidden="1"/>
    </xf>
    <xf numFmtId="0" fontId="139" fillId="22" borderId="52" xfId="1" applyFont="1" applyFill="1" applyBorder="1" applyAlignment="1" applyProtection="1">
      <alignment horizontal="center" vertical="center" wrapText="1"/>
      <protection hidden="1"/>
    </xf>
    <xf numFmtId="0" fontId="7" fillId="22" borderId="13" xfId="0" applyFont="1" applyFill="1" applyBorder="1" applyAlignment="1" applyProtection="1">
      <alignment horizontal="center" vertical="center" wrapText="1"/>
      <protection hidden="1"/>
    </xf>
    <xf numFmtId="0" fontId="7" fillId="22" borderId="15" xfId="0" applyFont="1" applyFill="1" applyBorder="1" applyAlignment="1" applyProtection="1">
      <alignment horizontal="center" vertical="center" wrapText="1"/>
      <protection hidden="1"/>
    </xf>
    <xf numFmtId="0" fontId="7" fillId="22" borderId="16" xfId="0" applyFont="1" applyFill="1" applyBorder="1" applyAlignment="1" applyProtection="1">
      <alignment horizontal="center" vertical="center" wrapText="1"/>
      <protection hidden="1"/>
    </xf>
    <xf numFmtId="0" fontId="4" fillId="25" borderId="15" xfId="0" applyFont="1" applyFill="1" applyBorder="1" applyAlignment="1" applyProtection="1">
      <alignment horizontal="center" vertical="center" wrapText="1"/>
      <protection hidden="1"/>
    </xf>
    <xf numFmtId="0" fontId="4" fillId="25" borderId="16" xfId="0" applyFont="1" applyFill="1" applyBorder="1" applyAlignment="1" applyProtection="1">
      <alignment horizontal="center" vertical="center" wrapText="1"/>
      <protection hidden="1"/>
    </xf>
    <xf numFmtId="0" fontId="6" fillId="12" borderId="0" xfId="0" applyFont="1" applyFill="1" applyBorder="1" applyAlignment="1" applyProtection="1">
      <alignment horizontal="left" vertical="center" wrapText="1"/>
      <protection hidden="1"/>
    </xf>
    <xf numFmtId="0" fontId="6" fillId="12" borderId="39" xfId="0" applyFont="1" applyFill="1" applyBorder="1" applyAlignment="1" applyProtection="1">
      <alignment horizontal="left" vertical="center" wrapText="1"/>
      <protection hidden="1"/>
    </xf>
    <xf numFmtId="0" fontId="10" fillId="9" borderId="0" xfId="0" applyFont="1" applyFill="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10" fillId="5" borderId="15" xfId="0" applyFont="1" applyFill="1" applyBorder="1" applyAlignment="1" applyProtection="1">
      <alignment horizontal="center" vertical="center" wrapText="1"/>
      <protection hidden="1"/>
    </xf>
    <xf numFmtId="0" fontId="10" fillId="5" borderId="17" xfId="0" applyFont="1" applyFill="1" applyBorder="1" applyAlignment="1" applyProtection="1">
      <alignment horizontal="center" vertical="center" wrapText="1"/>
      <protection hidden="1"/>
    </xf>
    <xf numFmtId="0" fontId="11" fillId="14" borderId="43" xfId="0" applyFont="1" applyFill="1" applyBorder="1" applyAlignment="1" applyProtection="1">
      <alignment horizontal="center" vertical="center" wrapText="1"/>
      <protection hidden="1"/>
    </xf>
    <xf numFmtId="0" fontId="11" fillId="14" borderId="44" xfId="0" applyFont="1" applyFill="1" applyBorder="1" applyAlignment="1" applyProtection="1">
      <alignment horizontal="center" vertical="center" wrapText="1"/>
      <protection hidden="1"/>
    </xf>
    <xf numFmtId="0" fontId="4" fillId="35" borderId="15" xfId="0" applyFont="1" applyFill="1" applyBorder="1" applyAlignment="1" applyProtection="1">
      <alignment horizontal="center" vertical="center" wrapText="1"/>
      <protection locked="0"/>
    </xf>
    <xf numFmtId="0" fontId="4" fillId="35" borderId="16" xfId="0" applyFont="1" applyFill="1" applyBorder="1" applyAlignment="1" applyProtection="1">
      <alignment horizontal="center" vertical="center" wrapText="1"/>
      <protection locked="0"/>
    </xf>
    <xf numFmtId="0" fontId="4" fillId="35" borderId="13" xfId="0" applyFont="1" applyFill="1" applyBorder="1" applyAlignment="1" applyProtection="1">
      <alignment horizontal="center" vertical="center" wrapText="1"/>
      <protection locked="0"/>
    </xf>
    <xf numFmtId="0" fontId="16" fillId="4" borderId="13" xfId="0" applyFont="1" applyFill="1" applyBorder="1" applyAlignment="1" applyProtection="1">
      <alignment horizontal="center" vertical="center" textRotation="90" wrapText="1"/>
      <protection hidden="1"/>
    </xf>
    <xf numFmtId="0" fontId="16" fillId="4" borderId="15" xfId="0" applyFont="1" applyFill="1" applyBorder="1" applyAlignment="1" applyProtection="1">
      <alignment horizontal="center" vertical="center" wrapText="1"/>
      <protection hidden="1"/>
    </xf>
    <xf numFmtId="0" fontId="16" fillId="4" borderId="16" xfId="0" applyFont="1" applyFill="1" applyBorder="1" applyAlignment="1" applyProtection="1">
      <alignment horizontal="center" vertical="center" wrapText="1"/>
      <protection hidden="1"/>
    </xf>
    <xf numFmtId="0" fontId="16" fillId="25" borderId="13" xfId="0" applyFont="1" applyFill="1" applyBorder="1" applyAlignment="1" applyProtection="1">
      <alignment horizontal="center" vertical="center" textRotation="90" wrapText="1"/>
      <protection hidden="1"/>
    </xf>
    <xf numFmtId="0" fontId="12" fillId="11" borderId="11" xfId="0" applyFont="1" applyFill="1" applyBorder="1" applyAlignment="1" applyProtection="1">
      <alignment horizontal="center"/>
      <protection hidden="1"/>
    </xf>
    <xf numFmtId="0" fontId="12" fillId="11" borderId="0" xfId="0" applyFont="1" applyFill="1" applyBorder="1" applyAlignment="1" applyProtection="1">
      <alignment horizontal="center"/>
      <protection hidden="1"/>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6" borderId="15" xfId="0" applyFont="1" applyFill="1" applyBorder="1" applyAlignment="1" applyProtection="1">
      <alignment horizontal="center" vertical="center" wrapText="1"/>
      <protection hidden="1"/>
    </xf>
    <xf numFmtId="0" fontId="16" fillId="6" borderId="16" xfId="0" applyFont="1" applyFill="1" applyBorder="1" applyAlignment="1" applyProtection="1">
      <alignment horizontal="center" vertical="center" wrapText="1"/>
      <protection hidden="1"/>
    </xf>
    <xf numFmtId="0" fontId="16" fillId="5" borderId="15"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4" fillId="11" borderId="11" xfId="0" applyFont="1" applyFill="1" applyBorder="1" applyAlignment="1" applyProtection="1">
      <alignment horizontal="center" vertical="center" wrapText="1"/>
      <protection hidden="1"/>
    </xf>
    <xf numFmtId="0" fontId="14" fillId="11" borderId="0" xfId="0" applyFont="1" applyFill="1" applyBorder="1" applyAlignment="1" applyProtection="1">
      <alignment horizontal="center" vertical="center" wrapText="1"/>
      <protection hidden="1"/>
    </xf>
    <xf numFmtId="0" fontId="25" fillId="10" borderId="9" xfId="0" applyFont="1" applyFill="1" applyBorder="1" applyAlignment="1" applyProtection="1">
      <alignment horizontal="center" vertical="center"/>
      <protection hidden="1"/>
    </xf>
    <xf numFmtId="0" fontId="25" fillId="10" borderId="0" xfId="0" applyFont="1" applyFill="1" applyBorder="1" applyAlignment="1" applyProtection="1">
      <alignment horizontal="center" vertical="center"/>
      <protection hidden="1"/>
    </xf>
    <xf numFmtId="0" fontId="31" fillId="7" borderId="0" xfId="2" applyFont="1" applyFill="1" applyAlignment="1" applyProtection="1">
      <alignment horizontal="center" vertical="center" wrapText="1"/>
      <protection hidden="1"/>
    </xf>
    <xf numFmtId="0" fontId="13" fillId="11" borderId="11" xfId="0" applyFont="1" applyFill="1" applyBorder="1" applyAlignment="1" applyProtection="1">
      <alignment horizontal="center" vertical="center" wrapText="1"/>
      <protection hidden="1"/>
    </xf>
    <xf numFmtId="0" fontId="13" fillId="11" borderId="0" xfId="0" applyFont="1" applyFill="1" applyBorder="1" applyAlignment="1" applyProtection="1">
      <alignment horizontal="center" vertical="center" wrapText="1"/>
      <protection hidden="1"/>
    </xf>
    <xf numFmtId="0" fontId="26" fillId="11" borderId="11" xfId="0" applyFont="1" applyFill="1" applyBorder="1" applyAlignment="1" applyProtection="1">
      <alignment horizontal="center" vertical="center"/>
      <protection hidden="1"/>
    </xf>
    <xf numFmtId="0" fontId="26" fillId="11" borderId="0" xfId="0" applyFont="1" applyFill="1" applyBorder="1" applyAlignment="1" applyProtection="1">
      <alignment horizontal="center" vertical="center"/>
      <protection hidden="1"/>
    </xf>
    <xf numFmtId="0" fontId="10" fillId="2" borderId="40" xfId="0" applyFont="1" applyFill="1" applyBorder="1" applyAlignment="1" applyProtection="1">
      <alignment horizontal="center" vertical="center" wrapText="1"/>
      <protection hidden="1"/>
    </xf>
    <xf numFmtId="0" fontId="10" fillId="2" borderId="13" xfId="0" applyFont="1" applyFill="1" applyBorder="1" applyAlignment="1" applyProtection="1">
      <alignment horizontal="center" vertical="center" wrapText="1"/>
      <protection hidden="1"/>
    </xf>
    <xf numFmtId="0" fontId="10" fillId="2" borderId="19" xfId="0" applyFont="1" applyFill="1" applyBorder="1" applyAlignment="1" applyProtection="1">
      <alignment horizontal="center" vertical="center" wrapText="1"/>
      <protection hidden="1"/>
    </xf>
    <xf numFmtId="0" fontId="10" fillId="2" borderId="40"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16" fillId="2" borderId="15" xfId="0" applyFont="1" applyFill="1" applyBorder="1" applyAlignment="1" applyProtection="1">
      <alignment horizontal="center" vertical="center" wrapText="1"/>
      <protection hidden="1"/>
    </xf>
    <xf numFmtId="0" fontId="16" fillId="2" borderId="16" xfId="0" applyFont="1" applyFill="1" applyBorder="1" applyAlignment="1" applyProtection="1">
      <alignment horizontal="center" vertical="center" wrapText="1"/>
      <protection hidden="1"/>
    </xf>
    <xf numFmtId="0" fontId="6" fillId="15" borderId="132" xfId="0" applyFont="1" applyFill="1" applyBorder="1" applyAlignment="1" applyProtection="1">
      <alignment horizontal="center" vertical="center" wrapText="1"/>
      <protection locked="0"/>
    </xf>
    <xf numFmtId="0" fontId="6" fillId="15" borderId="17"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hidden="1"/>
    </xf>
    <xf numFmtId="0" fontId="10" fillId="2" borderId="17"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29" borderId="17"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0" borderId="17" xfId="0" applyFont="1" applyFill="1" applyBorder="1" applyAlignment="1" applyProtection="1">
      <alignment horizontal="center" vertical="center" wrapText="1"/>
      <protection hidden="1"/>
    </xf>
    <xf numFmtId="0" fontId="7" fillId="22" borderId="13" xfId="0" applyFont="1" applyFill="1" applyBorder="1" applyAlignment="1" applyProtection="1">
      <alignment horizontal="center" vertical="center" wrapText="1"/>
      <protection locked="0"/>
    </xf>
    <xf numFmtId="0" fontId="10" fillId="46" borderId="0" xfId="0" applyFont="1" applyFill="1" applyAlignment="1" applyProtection="1">
      <alignment horizontal="center" vertical="center" wrapText="1"/>
      <protection hidden="1"/>
    </xf>
    <xf numFmtId="0" fontId="10" fillId="46" borderId="39" xfId="0" applyFont="1" applyFill="1" applyBorder="1" applyAlignment="1" applyProtection="1">
      <alignment horizontal="center" vertical="center" wrapText="1"/>
      <protection hidden="1"/>
    </xf>
    <xf numFmtId="0" fontId="16" fillId="2" borderId="19" xfId="0" applyFont="1" applyFill="1" applyBorder="1" applyAlignment="1" applyProtection="1">
      <alignment horizontal="center" vertical="center" textRotation="90" wrapText="1"/>
      <protection hidden="1"/>
    </xf>
    <xf numFmtId="0" fontId="16" fillId="2" borderId="40" xfId="0" applyFont="1" applyFill="1" applyBorder="1" applyAlignment="1" applyProtection="1">
      <alignment horizontal="center" vertical="center" textRotation="90" wrapText="1"/>
      <protection hidden="1"/>
    </xf>
    <xf numFmtId="165" fontId="10" fillId="0" borderId="1" xfId="0" applyNumberFormat="1"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48"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28" fillId="0" borderId="0" xfId="0" applyFont="1" applyAlignment="1" applyProtection="1">
      <alignment horizontal="left" vertical="center"/>
      <protection hidden="1"/>
    </xf>
    <xf numFmtId="0" fontId="4" fillId="0" borderId="1"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10" fillId="3" borderId="48"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wrapText="1"/>
      <protection hidden="1"/>
    </xf>
    <xf numFmtId="0" fontId="7" fillId="3" borderId="48"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protection hidden="1"/>
    </xf>
    <xf numFmtId="0" fontId="4" fillId="3" borderId="4" xfId="0" applyFont="1" applyFill="1" applyBorder="1" applyAlignment="1" applyProtection="1">
      <alignment horizontal="center" vertical="center"/>
      <protection hidden="1"/>
    </xf>
    <xf numFmtId="0" fontId="4" fillId="3" borderId="48" xfId="0" applyFont="1" applyFill="1" applyBorder="1" applyAlignment="1" applyProtection="1">
      <alignment horizontal="center" vertical="center"/>
      <protection hidden="1"/>
    </xf>
    <xf numFmtId="0" fontId="4" fillId="3" borderId="5" xfId="0" applyFont="1" applyFill="1" applyBorder="1" applyAlignment="1" applyProtection="1">
      <alignment horizontal="center" vertical="center"/>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0" fontId="66" fillId="3" borderId="2" xfId="0" applyFont="1" applyFill="1" applyBorder="1" applyAlignment="1" applyProtection="1">
      <alignment horizontal="center" vertical="center" textRotation="90" wrapText="1"/>
      <protection hidden="1"/>
    </xf>
    <xf numFmtId="0" fontId="66" fillId="3" borderId="3" xfId="0" applyFont="1" applyFill="1" applyBorder="1" applyAlignment="1" applyProtection="1">
      <alignment horizontal="center" vertical="center" textRotation="90" wrapText="1"/>
      <protection hidden="1"/>
    </xf>
    <xf numFmtId="0" fontId="22" fillId="33" borderId="1" xfId="0" applyFont="1" applyFill="1" applyBorder="1" applyAlignment="1" applyProtection="1">
      <alignment horizontal="center" vertical="center" wrapText="1"/>
      <protection hidden="1"/>
    </xf>
    <xf numFmtId="0" fontId="4" fillId="3" borderId="3" xfId="0" applyFont="1" applyFill="1" applyBorder="1" applyAlignment="1" applyProtection="1">
      <alignment vertical="center"/>
      <protection hidden="1"/>
    </xf>
    <xf numFmtId="0" fontId="37" fillId="3" borderId="1"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textRotation="90" wrapText="1"/>
      <protection hidden="1"/>
    </xf>
    <xf numFmtId="0" fontId="37" fillId="3" borderId="4" xfId="0" applyFont="1" applyFill="1" applyBorder="1" applyAlignment="1" applyProtection="1">
      <alignment horizontal="center" vertical="center" wrapText="1"/>
      <protection hidden="1"/>
    </xf>
    <xf numFmtId="0" fontId="37" fillId="3" borderId="48" xfId="0" applyFont="1" applyFill="1" applyBorder="1" applyAlignment="1" applyProtection="1">
      <alignment horizontal="center" vertical="center" wrapText="1"/>
      <protection hidden="1"/>
    </xf>
    <xf numFmtId="0" fontId="37" fillId="3" borderId="5"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textRotation="90" wrapText="1"/>
      <protection hidden="1"/>
    </xf>
    <xf numFmtId="0" fontId="44" fillId="3" borderId="0" xfId="0" applyFont="1" applyFill="1" applyBorder="1" applyAlignment="1" applyProtection="1">
      <alignment horizontal="center" vertical="center"/>
      <protection hidden="1"/>
    </xf>
    <xf numFmtId="0" fontId="146" fillId="3" borderId="1" xfId="0" applyFont="1" applyFill="1" applyBorder="1" applyAlignment="1" applyProtection="1">
      <alignment horizontal="center" vertical="center" textRotation="90" wrapTex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4" fillId="3" borderId="1" xfId="0" applyFont="1" applyFill="1" applyBorder="1" applyAlignment="1" applyProtection="1">
      <alignment horizontal="center" vertical="center" wrapText="1"/>
      <protection hidden="1"/>
    </xf>
    <xf numFmtId="0" fontId="4" fillId="3" borderId="48"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wrapText="1"/>
      <protection hidden="1"/>
    </xf>
    <xf numFmtId="0" fontId="4" fillId="3" borderId="4" xfId="0" applyFont="1" applyFill="1" applyBorder="1" applyAlignment="1" applyProtection="1">
      <alignment horizontal="center" vertical="center" wrapText="1"/>
      <protection hidden="1"/>
    </xf>
    <xf numFmtId="0" fontId="139" fillId="3" borderId="0" xfId="0" applyFont="1" applyFill="1" applyBorder="1" applyAlignment="1" applyProtection="1">
      <alignment horizontal="right" vertical="center"/>
      <protection hidden="1"/>
    </xf>
    <xf numFmtId="0" fontId="52" fillId="3" borderId="0" xfId="0" applyFont="1" applyFill="1" applyBorder="1" applyAlignment="1" applyProtection="1">
      <alignment horizontal="left" vertical="center"/>
      <protection hidden="1"/>
    </xf>
    <xf numFmtId="0" fontId="10" fillId="3" borderId="2" xfId="0" applyFont="1" applyFill="1" applyBorder="1" applyAlignment="1" applyProtection="1">
      <alignment horizontal="center" vertical="center" textRotation="90" wrapText="1"/>
      <protection hidden="1"/>
    </xf>
    <xf numFmtId="0" fontId="10" fillId="3" borderId="7" xfId="0" applyFont="1" applyFill="1" applyBorder="1" applyAlignment="1" applyProtection="1">
      <alignment horizontal="center" vertical="center" textRotation="90" wrapText="1"/>
      <protection hidden="1"/>
    </xf>
    <xf numFmtId="0" fontId="10" fillId="3" borderId="3" xfId="0" applyFont="1" applyFill="1" applyBorder="1" applyAlignment="1" applyProtection="1">
      <alignment horizontal="center" vertical="center" textRotation="90" wrapText="1"/>
      <protection hidden="1"/>
    </xf>
    <xf numFmtId="0" fontId="10" fillId="3" borderId="1" xfId="0" applyFont="1" applyFill="1" applyBorder="1" applyAlignment="1" applyProtection="1">
      <alignment horizontal="center" vertical="center" wrapText="1"/>
      <protection hidden="1"/>
    </xf>
    <xf numFmtId="0" fontId="10" fillId="3" borderId="25" xfId="0" applyFont="1" applyFill="1" applyBorder="1" applyAlignment="1" applyProtection="1">
      <alignment horizontal="center" vertical="center" textRotation="90" wrapText="1"/>
      <protection hidden="1"/>
    </xf>
    <xf numFmtId="0" fontId="10" fillId="3" borderId="55" xfId="0" applyFont="1" applyFill="1" applyBorder="1" applyAlignment="1" applyProtection="1">
      <alignment horizontal="center" vertical="center" textRotation="90" wrapText="1"/>
      <protection hidden="1"/>
    </xf>
    <xf numFmtId="0" fontId="10" fillId="3" borderId="12" xfId="0" applyFont="1" applyFill="1" applyBorder="1" applyAlignment="1" applyProtection="1">
      <alignment horizontal="center" vertical="center" textRotation="90" wrapText="1"/>
      <protection hidden="1"/>
    </xf>
    <xf numFmtId="0" fontId="10" fillId="3" borderId="25" xfId="0" applyFont="1" applyFill="1" applyBorder="1" applyAlignment="1" applyProtection="1">
      <alignment horizontal="center" vertical="center" wrapText="1"/>
      <protection hidden="1"/>
    </xf>
    <xf numFmtId="0" fontId="10" fillId="3" borderId="55" xfId="0" applyFont="1" applyFill="1" applyBorder="1" applyAlignment="1" applyProtection="1">
      <alignment horizontal="center" vertical="center" wrapText="1"/>
      <protection hidden="1"/>
    </xf>
    <xf numFmtId="0" fontId="10" fillId="3" borderId="12" xfId="0" applyFont="1" applyFill="1" applyBorder="1" applyAlignment="1" applyProtection="1">
      <alignment horizontal="center" vertical="center" wrapText="1"/>
      <protection hidden="1"/>
    </xf>
    <xf numFmtId="0" fontId="52" fillId="3" borderId="4" xfId="0" applyFont="1" applyFill="1" applyBorder="1" applyAlignment="1" applyProtection="1">
      <alignment horizontal="center" vertical="center"/>
      <protection hidden="1"/>
    </xf>
    <xf numFmtId="0" fontId="52" fillId="3" borderId="48" xfId="0" applyFont="1" applyFill="1" applyBorder="1" applyAlignment="1" applyProtection="1">
      <alignment horizontal="center" vertical="center"/>
      <protection hidden="1"/>
    </xf>
    <xf numFmtId="0" fontId="52" fillId="3" borderId="5" xfId="0" applyFont="1" applyFill="1" applyBorder="1" applyAlignment="1" applyProtection="1">
      <alignment horizontal="center" vertical="center"/>
      <protection hidden="1"/>
    </xf>
    <xf numFmtId="0" fontId="7" fillId="3" borderId="1" xfId="0" applyFont="1" applyFill="1" applyBorder="1" applyAlignment="1" applyProtection="1">
      <alignment horizontal="center" vertical="center" wrapText="1"/>
      <protection hidden="1"/>
    </xf>
    <xf numFmtId="0" fontId="52" fillId="3" borderId="0" xfId="0" applyFont="1" applyFill="1" applyBorder="1" applyAlignment="1" applyProtection="1">
      <alignment horizontal="right" vertical="center"/>
      <protection hidden="1"/>
    </xf>
    <xf numFmtId="0" fontId="45" fillId="0" borderId="0" xfId="0" applyFont="1" applyBorder="1" applyProtection="1">
      <protection hidden="1"/>
    </xf>
    <xf numFmtId="0" fontId="4" fillId="3" borderId="14"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protection hidden="1"/>
    </xf>
    <xf numFmtId="0" fontId="4" fillId="3" borderId="2" xfId="0" applyFont="1" applyFill="1" applyBorder="1" applyAlignment="1" applyProtection="1">
      <alignment horizontal="center" vertical="center" textRotation="1"/>
      <protection hidden="1"/>
    </xf>
    <xf numFmtId="0" fontId="4" fillId="3" borderId="7" xfId="0" applyFont="1" applyFill="1" applyBorder="1" applyAlignment="1" applyProtection="1">
      <alignment horizontal="center" vertical="center" textRotation="1"/>
      <protection hidden="1"/>
    </xf>
    <xf numFmtId="0" fontId="4" fillId="3" borderId="3" xfId="0" applyFont="1" applyFill="1" applyBorder="1" applyAlignment="1" applyProtection="1">
      <alignment horizontal="center" vertical="center" textRotation="1"/>
      <protection hidden="1"/>
    </xf>
    <xf numFmtId="0" fontId="4" fillId="3" borderId="2"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10" fillId="0" borderId="2" xfId="0" applyFont="1" applyFill="1" applyBorder="1" applyAlignment="1" applyProtection="1">
      <alignment horizontal="center" vertical="center" textRotation="90" wrapText="1"/>
      <protection hidden="1"/>
    </xf>
    <xf numFmtId="0" fontId="10" fillId="0" borderId="7" xfId="0" applyFont="1" applyFill="1" applyBorder="1" applyAlignment="1" applyProtection="1">
      <alignment horizontal="center" vertical="center" textRotation="90" wrapText="1"/>
      <protection hidden="1"/>
    </xf>
    <xf numFmtId="0" fontId="10" fillId="0" borderId="3" xfId="0" applyFont="1" applyFill="1" applyBorder="1" applyAlignment="1" applyProtection="1">
      <alignment horizontal="center" vertical="center" textRotation="90" wrapText="1"/>
      <protection hidden="1"/>
    </xf>
    <xf numFmtId="0" fontId="81" fillId="33" borderId="1" xfId="0" applyFont="1" applyFill="1" applyBorder="1" applyAlignment="1" applyProtection="1">
      <alignment horizontal="center" vertical="center" wrapText="1"/>
      <protection hidden="1"/>
    </xf>
    <xf numFmtId="0" fontId="80" fillId="33" borderId="1" xfId="0" applyFont="1" applyFill="1" applyBorder="1" applyAlignment="1" applyProtection="1">
      <alignment horizontal="center" vertical="center" wrapText="1"/>
      <protection hidden="1"/>
    </xf>
    <xf numFmtId="0" fontId="8" fillId="33" borderId="4" xfId="0" applyFont="1" applyFill="1" applyBorder="1" applyAlignment="1" applyProtection="1">
      <alignment horizontal="center" vertical="center" wrapText="1"/>
      <protection hidden="1"/>
    </xf>
    <xf numFmtId="0" fontId="8" fillId="33" borderId="48" xfId="0" applyFont="1" applyFill="1" applyBorder="1" applyAlignment="1" applyProtection="1">
      <alignment horizontal="center" vertical="center" wrapText="1"/>
      <protection hidden="1"/>
    </xf>
    <xf numFmtId="0" fontId="8" fillId="33" borderId="5" xfId="0" applyFont="1" applyFill="1" applyBorder="1" applyAlignment="1" applyProtection="1">
      <alignment horizontal="center" vertical="center" wrapText="1"/>
      <protection hidden="1"/>
    </xf>
    <xf numFmtId="0" fontId="55" fillId="33" borderId="1" xfId="0" applyFont="1" applyFill="1" applyBorder="1" applyAlignment="1" applyProtection="1">
      <alignment horizontal="center" vertical="center" wrapText="1"/>
      <protection hidden="1"/>
    </xf>
    <xf numFmtId="0" fontId="55" fillId="33" borderId="4" xfId="0" applyFont="1" applyFill="1" applyBorder="1" applyAlignment="1" applyProtection="1">
      <alignment horizontal="center" vertical="center" wrapText="1"/>
      <protection hidden="1"/>
    </xf>
    <xf numFmtId="0" fontId="55" fillId="33" borderId="48" xfId="0" applyFont="1" applyFill="1" applyBorder="1" applyAlignment="1" applyProtection="1">
      <alignment horizontal="center" vertical="center" wrapText="1"/>
      <protection hidden="1"/>
    </xf>
    <xf numFmtId="0" fontId="55" fillId="33" borderId="5" xfId="0" applyFont="1" applyFill="1" applyBorder="1" applyAlignment="1" applyProtection="1">
      <alignment horizontal="center" vertical="center" wrapText="1"/>
      <protection hidden="1"/>
    </xf>
    <xf numFmtId="165" fontId="81" fillId="33" borderId="1" xfId="0" applyNumberFormat="1" applyFont="1" applyFill="1" applyBorder="1" applyAlignment="1" applyProtection="1">
      <alignment horizontal="center" vertical="center" wrapText="1"/>
      <protection hidden="1"/>
    </xf>
    <xf numFmtId="0" fontId="74" fillId="0" borderId="1" xfId="0" applyFont="1" applyFill="1" applyBorder="1" applyAlignment="1" applyProtection="1">
      <alignment horizontal="center" vertical="center" textRotation="45" wrapText="1"/>
      <protection hidden="1"/>
    </xf>
    <xf numFmtId="0" fontId="77" fillId="33" borderId="1" xfId="0" applyFont="1" applyFill="1" applyBorder="1" applyAlignment="1" applyProtection="1">
      <alignment horizontal="center" vertical="center" wrapText="1"/>
      <protection hidden="1"/>
    </xf>
    <xf numFmtId="0" fontId="89" fillId="0" borderId="1" xfId="0" applyFont="1" applyFill="1" applyBorder="1" applyAlignment="1" applyProtection="1">
      <alignment horizontal="right" wrapText="1"/>
      <protection hidden="1"/>
    </xf>
    <xf numFmtId="0" fontId="75" fillId="0" borderId="1" xfId="0" applyFont="1" applyFill="1" applyBorder="1" applyAlignment="1" applyProtection="1">
      <alignment horizontal="right" wrapText="1"/>
      <protection hidden="1"/>
    </xf>
    <xf numFmtId="0" fontId="37" fillId="0" borderId="1" xfId="0" applyFont="1" applyFill="1" applyBorder="1" applyAlignment="1" applyProtection="1">
      <alignment horizontal="right" wrapText="1"/>
      <protection hidden="1"/>
    </xf>
    <xf numFmtId="0" fontId="10" fillId="0" borderId="4" xfId="0" applyFont="1" applyBorder="1" applyAlignment="1" applyProtection="1">
      <alignment horizontal="center" vertical="center"/>
      <protection hidden="1"/>
    </xf>
    <xf numFmtId="0" fontId="10" fillId="0" borderId="48"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165" fontId="85" fillId="0" borderId="1" xfId="0" applyNumberFormat="1" applyFont="1" applyFill="1" applyBorder="1" applyAlignment="1" applyProtection="1">
      <alignment horizontal="center" vertical="center" wrapText="1"/>
      <protection hidden="1"/>
    </xf>
    <xf numFmtId="0" fontId="86" fillId="0" borderId="1" xfId="0" applyFont="1" applyFill="1" applyBorder="1" applyAlignment="1" applyProtection="1">
      <alignment horizontal="center" vertical="center" wrapText="1"/>
      <protection hidden="1"/>
    </xf>
    <xf numFmtId="0" fontId="37" fillId="0" borderId="4" xfId="0" applyFont="1" applyFill="1" applyBorder="1" applyAlignment="1" applyProtection="1">
      <alignment horizontal="center" vertical="center" wrapText="1"/>
      <protection hidden="1"/>
    </xf>
    <xf numFmtId="0" fontId="37" fillId="0" borderId="48" xfId="0"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7" fillId="0" borderId="1" xfId="0" applyFont="1" applyBorder="1" applyAlignment="1" applyProtection="1">
      <alignment horizontal="center" vertical="center" wrapText="1"/>
      <protection hidden="1"/>
    </xf>
    <xf numFmtId="0" fontId="90" fillId="0" borderId="14" xfId="0" applyFont="1" applyFill="1" applyBorder="1" applyAlignment="1" applyProtection="1">
      <alignment horizontal="center" wrapText="1"/>
      <protection hidden="1"/>
    </xf>
    <xf numFmtId="0" fontId="90" fillId="0" borderId="8" xfId="0" applyFont="1" applyFill="1" applyBorder="1" applyAlignment="1" applyProtection="1">
      <alignment horizontal="center" wrapText="1"/>
      <protection hidden="1"/>
    </xf>
    <xf numFmtId="0" fontId="90" fillId="0" borderId="25" xfId="0" applyFont="1" applyFill="1" applyBorder="1" applyAlignment="1" applyProtection="1">
      <alignment horizontal="center" wrapText="1"/>
      <protection hidden="1"/>
    </xf>
    <xf numFmtId="0" fontId="90" fillId="0" borderId="10" xfId="0" applyFont="1" applyFill="1" applyBorder="1" applyAlignment="1" applyProtection="1">
      <alignment horizontal="center" wrapText="1"/>
      <protection hidden="1"/>
    </xf>
    <xf numFmtId="0" fontId="90" fillId="0" borderId="6" xfId="0" applyFont="1" applyFill="1" applyBorder="1" applyAlignment="1" applyProtection="1">
      <alignment horizontal="center" wrapText="1"/>
      <protection hidden="1"/>
    </xf>
    <xf numFmtId="0" fontId="90" fillId="0" borderId="12" xfId="0" applyFont="1" applyFill="1" applyBorder="1" applyAlignment="1" applyProtection="1">
      <alignment horizontal="center" wrapText="1"/>
      <protection hidden="1"/>
    </xf>
    <xf numFmtId="0" fontId="9" fillId="0" borderId="4" xfId="0" applyFont="1" applyFill="1" applyBorder="1" applyAlignment="1" applyProtection="1">
      <alignment horizontal="center" vertical="center" wrapText="1"/>
      <protection hidden="1"/>
    </xf>
    <xf numFmtId="0" fontId="9" fillId="0" borderId="48" xfId="0" applyFont="1" applyFill="1" applyBorder="1" applyAlignment="1" applyProtection="1">
      <alignment horizontal="center" vertical="center" wrapText="1"/>
      <protection hidden="1"/>
    </xf>
    <xf numFmtId="0" fontId="83" fillId="0" borderId="1" xfId="0" applyFont="1" applyFill="1" applyBorder="1" applyAlignment="1" applyProtection="1">
      <alignment horizontal="center" vertical="center" wrapText="1"/>
      <protection hidden="1"/>
    </xf>
    <xf numFmtId="0" fontId="77" fillId="0" borderId="1" xfId="0"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164" fontId="83" fillId="0" borderId="1" xfId="0" applyNumberFormat="1"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0" fontId="89" fillId="0" borderId="1" xfId="0" applyFont="1" applyFill="1" applyBorder="1" applyAlignment="1" applyProtection="1">
      <alignment horizontal="center" vertical="center" wrapText="1"/>
      <protection hidden="1"/>
    </xf>
    <xf numFmtId="0" fontId="84" fillId="0" borderId="1" xfId="0" applyFont="1" applyFill="1" applyBorder="1" applyAlignment="1" applyProtection="1">
      <alignment horizontal="center" vertical="center" wrapText="1"/>
      <protection hidden="1"/>
    </xf>
    <xf numFmtId="0" fontId="6" fillId="12" borderId="0" xfId="0" applyFont="1" applyFill="1" applyBorder="1" applyAlignment="1" applyProtection="1">
      <alignment horizontal="center" vertical="center" wrapText="1"/>
      <protection hidden="1"/>
    </xf>
    <xf numFmtId="0" fontId="6" fillId="12" borderId="39" xfId="0" applyFont="1" applyFill="1" applyBorder="1" applyAlignment="1" applyProtection="1">
      <alignment horizontal="center" vertical="center" wrapText="1"/>
      <protection hidden="1"/>
    </xf>
    <xf numFmtId="0" fontId="4" fillId="0" borderId="0" xfId="0" applyFont="1" applyAlignment="1" applyProtection="1">
      <alignment horizontal="center"/>
      <protection hidden="1"/>
    </xf>
    <xf numFmtId="0" fontId="100" fillId="0" borderId="0" xfId="0" applyFont="1" applyFill="1" applyBorder="1" applyAlignment="1" applyProtection="1">
      <alignment horizontal="center" vertical="center" wrapText="1"/>
      <protection hidden="1"/>
    </xf>
    <xf numFmtId="0" fontId="102" fillId="0" borderId="0" xfId="0" applyFont="1" applyFill="1" applyBorder="1" applyAlignment="1" applyProtection="1">
      <alignment horizontal="center" vertical="center" wrapText="1"/>
      <protection hidden="1"/>
    </xf>
    <xf numFmtId="0" fontId="37" fillId="0" borderId="129" xfId="0" applyFont="1" applyBorder="1" applyAlignment="1" applyProtection="1">
      <alignment horizontal="center" vertical="center"/>
      <protection hidden="1"/>
    </xf>
    <xf numFmtId="0" fontId="37" fillId="0" borderId="5" xfId="0" applyFont="1" applyBorder="1" applyAlignment="1" applyProtection="1">
      <alignment horizontal="center" vertical="center"/>
      <protection hidden="1"/>
    </xf>
    <xf numFmtId="0" fontId="37" fillId="0" borderId="73"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37" fillId="0" borderId="74" xfId="0" applyFont="1" applyBorder="1" applyAlignment="1" applyProtection="1">
      <alignment horizontal="center" vertical="center"/>
      <protection hidden="1"/>
    </xf>
    <xf numFmtId="0" fontId="37" fillId="0" borderId="75" xfId="0" applyFont="1" applyBorder="1" applyAlignment="1" applyProtection="1">
      <alignment horizontal="center" vertical="center"/>
      <protection hidden="1"/>
    </xf>
    <xf numFmtId="0" fontId="22" fillId="0" borderId="0" xfId="0" applyFont="1" applyBorder="1" applyAlignment="1" applyProtection="1">
      <alignment horizontal="center" wrapText="1"/>
      <protection hidden="1"/>
    </xf>
    <xf numFmtId="0" fontId="22" fillId="0" borderId="0" xfId="0" applyFont="1" applyFill="1" applyBorder="1" applyAlignment="1" applyProtection="1">
      <alignment horizontal="center" wrapText="1"/>
      <protection hidden="1"/>
    </xf>
    <xf numFmtId="0" fontId="139" fillId="0" borderId="64" xfId="0" applyFont="1" applyFill="1" applyBorder="1" applyAlignment="1" applyProtection="1">
      <alignment horizontal="center" vertical="center"/>
      <protection hidden="1"/>
    </xf>
    <xf numFmtId="0" fontId="139" fillId="0" borderId="77" xfId="0" applyFont="1" applyFill="1" applyBorder="1" applyAlignment="1" applyProtection="1">
      <alignment horizontal="center" vertical="center"/>
      <protection hidden="1"/>
    </xf>
    <xf numFmtId="0" fontId="139" fillId="0" borderId="77" xfId="0" applyFont="1" applyFill="1" applyBorder="1" applyAlignment="1" applyProtection="1">
      <alignment horizontal="right" vertical="center"/>
      <protection hidden="1"/>
    </xf>
    <xf numFmtId="0" fontId="23" fillId="0" borderId="77" xfId="0" applyFont="1" applyFill="1" applyBorder="1" applyAlignment="1" applyProtection="1">
      <alignment horizontal="left" vertical="center" wrapText="1"/>
      <protection hidden="1"/>
    </xf>
    <xf numFmtId="0" fontId="37" fillId="0" borderId="71" xfId="0" applyFont="1" applyBorder="1" applyAlignment="1" applyProtection="1">
      <alignment horizontal="center" vertical="center"/>
      <protection hidden="1"/>
    </xf>
    <xf numFmtId="0" fontId="37" fillId="0" borderId="3" xfId="0" applyFont="1" applyBorder="1" applyAlignment="1" applyProtection="1">
      <alignment horizontal="center" vertical="center"/>
      <protection hidden="1"/>
    </xf>
    <xf numFmtId="0" fontId="23" fillId="0" borderId="78" xfId="0" applyFont="1" applyFill="1" applyBorder="1" applyAlignment="1" applyProtection="1">
      <alignment horizontal="left" vertical="center" wrapText="1"/>
      <protection hidden="1"/>
    </xf>
    <xf numFmtId="0" fontId="22" fillId="0" borderId="79" xfId="0" applyFont="1" applyBorder="1" applyAlignment="1" applyProtection="1">
      <alignment horizontal="center" vertical="center" wrapText="1"/>
      <protection hidden="1"/>
    </xf>
    <xf numFmtId="0" fontId="171" fillId="0" borderId="0" xfId="0" applyFont="1" applyFill="1" applyBorder="1" applyAlignment="1" applyProtection="1">
      <alignment horizontal="center" vertical="center" wrapText="1"/>
      <protection hidden="1"/>
    </xf>
    <xf numFmtId="0" fontId="170" fillId="0" borderId="0" xfId="0" applyFont="1" applyFill="1" applyBorder="1" applyAlignment="1" applyProtection="1">
      <alignment horizontal="center" vertical="center" wrapText="1"/>
      <protection hidden="1"/>
    </xf>
    <xf numFmtId="0" fontId="22" fillId="0" borderId="65" xfId="0" applyFont="1" applyBorder="1" applyAlignment="1" applyProtection="1">
      <alignment horizontal="center" vertical="center" wrapText="1"/>
      <protection hidden="1"/>
    </xf>
    <xf numFmtId="0" fontId="22" fillId="0" borderId="66" xfId="0" applyFont="1" applyBorder="1" applyAlignment="1" applyProtection="1">
      <alignment horizontal="center" vertical="center" wrapText="1"/>
      <protection hidden="1"/>
    </xf>
    <xf numFmtId="0" fontId="22" fillId="0" borderId="68" xfId="0" applyFont="1" applyBorder="1" applyAlignment="1" applyProtection="1">
      <alignment horizontal="center" vertical="center" wrapText="1"/>
      <protection hidden="1"/>
    </xf>
    <xf numFmtId="0" fontId="22" fillId="0" borderId="69" xfId="0" applyFont="1" applyBorder="1" applyAlignment="1" applyProtection="1">
      <alignment horizontal="center" vertical="center" wrapText="1"/>
      <protection hidden="1"/>
    </xf>
    <xf numFmtId="0" fontId="139" fillId="0" borderId="66" xfId="0" applyFont="1" applyBorder="1" applyAlignment="1" applyProtection="1">
      <alignment horizontal="right" vertical="center" wrapText="1"/>
      <protection hidden="1"/>
    </xf>
    <xf numFmtId="0" fontId="139" fillId="0" borderId="69" xfId="0" applyFont="1" applyBorder="1" applyAlignment="1" applyProtection="1">
      <alignment horizontal="right" vertical="center" wrapText="1"/>
      <protection hidden="1"/>
    </xf>
    <xf numFmtId="0" fontId="23" fillId="0" borderId="66" xfId="0" applyFont="1" applyBorder="1" applyAlignment="1" applyProtection="1">
      <alignment horizontal="left" vertical="center" wrapText="1"/>
      <protection hidden="1"/>
    </xf>
    <xf numFmtId="0" fontId="23" fillId="0" borderId="69" xfId="0" applyFont="1" applyBorder="1" applyAlignment="1" applyProtection="1">
      <alignment horizontal="left" vertical="center" wrapText="1"/>
      <protection hidden="1"/>
    </xf>
    <xf numFmtId="0" fontId="23" fillId="0" borderId="67" xfId="0" applyFont="1" applyBorder="1" applyAlignment="1" applyProtection="1">
      <alignment horizontal="left" vertical="center" wrapText="1"/>
      <protection hidden="1"/>
    </xf>
    <xf numFmtId="0" fontId="23" fillId="0" borderId="70" xfId="0" applyFont="1" applyBorder="1" applyAlignment="1" applyProtection="1">
      <alignment horizontal="left" vertical="center" wrapText="1"/>
      <protection hidden="1"/>
    </xf>
    <xf numFmtId="0" fontId="134" fillId="0" borderId="0" xfId="0" applyFont="1" applyAlignment="1" applyProtection="1">
      <alignment horizontal="center" vertical="center"/>
      <protection hidden="1"/>
    </xf>
    <xf numFmtId="0" fontId="160" fillId="12" borderId="0" xfId="0" applyFont="1" applyFill="1" applyBorder="1" applyAlignment="1" applyProtection="1">
      <alignment horizontal="center" vertical="center" wrapText="1"/>
      <protection hidden="1"/>
    </xf>
    <xf numFmtId="0" fontId="133" fillId="0" borderId="0" xfId="0" applyFont="1" applyBorder="1" applyAlignment="1" applyProtection="1">
      <alignment horizontal="center" vertical="center"/>
      <protection hidden="1"/>
    </xf>
    <xf numFmtId="0" fontId="66" fillId="0" borderId="108" xfId="0" applyFont="1" applyFill="1" applyBorder="1" applyAlignment="1" applyProtection="1">
      <alignment horizontal="center" vertical="center" textRotation="90" wrapText="1"/>
      <protection hidden="1"/>
    </xf>
    <xf numFmtId="0" fontId="66" fillId="0" borderId="92" xfId="0" applyFont="1" applyFill="1" applyBorder="1" applyAlignment="1" applyProtection="1">
      <alignment horizontal="center" vertical="center" textRotation="90" wrapText="1"/>
      <protection hidden="1"/>
    </xf>
    <xf numFmtId="0" fontId="77" fillId="34" borderId="114" xfId="0" applyFont="1" applyFill="1" applyBorder="1" applyAlignment="1" applyProtection="1">
      <alignment horizontal="center" vertical="center" wrapText="1"/>
      <protection hidden="1"/>
    </xf>
    <xf numFmtId="0" fontId="77" fillId="34" borderId="116" xfId="0" applyFont="1" applyFill="1" applyBorder="1" applyAlignment="1" applyProtection="1">
      <alignment horizontal="center" vertical="center" wrapText="1"/>
      <protection hidden="1"/>
    </xf>
    <xf numFmtId="0" fontId="66" fillId="0" borderId="109" xfId="0" applyFont="1" applyFill="1" applyBorder="1" applyAlignment="1" applyProtection="1">
      <alignment horizontal="center" vertical="center" wrapText="1"/>
      <protection hidden="1"/>
    </xf>
    <xf numFmtId="0" fontId="66" fillId="0" borderId="106" xfId="0" applyFont="1" applyFill="1" applyBorder="1" applyAlignment="1" applyProtection="1">
      <alignment horizontal="center" vertical="center" wrapText="1"/>
      <protection hidden="1"/>
    </xf>
    <xf numFmtId="0" fontId="66" fillId="0" borderId="93" xfId="0" applyFont="1" applyFill="1" applyBorder="1" applyAlignment="1" applyProtection="1">
      <alignment horizontal="center" vertical="center" wrapText="1"/>
      <protection hidden="1"/>
    </xf>
    <xf numFmtId="0" fontId="62" fillId="0" borderId="83" xfId="0" applyFont="1" applyBorder="1" applyAlignment="1" applyProtection="1">
      <alignment horizontal="right" vertical="center"/>
      <protection hidden="1"/>
    </xf>
    <xf numFmtId="0" fontId="62" fillId="0" borderId="84" xfId="0" applyFont="1" applyBorder="1" applyAlignment="1" applyProtection="1">
      <alignment horizontal="right" vertical="center"/>
      <protection hidden="1"/>
    </xf>
    <xf numFmtId="0" fontId="66" fillId="0" borderId="110" xfId="0" applyFont="1" applyFill="1" applyBorder="1" applyAlignment="1" applyProtection="1">
      <alignment horizontal="center" vertical="center" textRotation="90" wrapText="1"/>
      <protection hidden="1"/>
    </xf>
    <xf numFmtId="0" fontId="66" fillId="0" borderId="111" xfId="0" applyFont="1" applyFill="1" applyBorder="1" applyAlignment="1" applyProtection="1">
      <alignment horizontal="center" vertical="center" textRotation="90" wrapText="1"/>
      <protection hidden="1"/>
    </xf>
    <xf numFmtId="0" fontId="123" fillId="0" borderId="86" xfId="0" applyFont="1" applyFill="1" applyBorder="1" applyAlignment="1" applyProtection="1">
      <alignment horizontal="center" wrapText="1"/>
      <protection hidden="1"/>
    </xf>
    <xf numFmtId="0" fontId="123" fillId="0" borderId="87" xfId="0" applyFont="1" applyFill="1" applyBorder="1" applyAlignment="1" applyProtection="1">
      <alignment horizontal="center" wrapText="1"/>
      <protection hidden="1"/>
    </xf>
    <xf numFmtId="0" fontId="123" fillId="0" borderId="88" xfId="0" applyFont="1" applyFill="1" applyBorder="1" applyAlignment="1" applyProtection="1">
      <alignment horizontal="center" wrapText="1"/>
      <protection hidden="1"/>
    </xf>
    <xf numFmtId="0" fontId="122" fillId="0" borderId="87" xfId="0" applyFont="1" applyFill="1" applyBorder="1" applyAlignment="1" applyProtection="1">
      <alignment horizontal="right" vertical="center" wrapText="1"/>
      <protection hidden="1"/>
    </xf>
    <xf numFmtId="1" fontId="125" fillId="0" borderId="0" xfId="0" applyNumberFormat="1" applyFont="1" applyBorder="1" applyAlignment="1" applyProtection="1">
      <alignment horizontal="center" vertical="center" wrapText="1"/>
      <protection hidden="1"/>
    </xf>
    <xf numFmtId="0" fontId="125" fillId="0" borderId="121" xfId="0" applyFont="1" applyBorder="1" applyAlignment="1" applyProtection="1">
      <alignment horizontal="center" vertical="center" wrapText="1"/>
      <protection hidden="1"/>
    </xf>
    <xf numFmtId="0" fontId="125" fillId="0" borderId="0" xfId="0" applyFont="1" applyBorder="1" applyAlignment="1" applyProtection="1">
      <alignment horizontal="center" vertical="center" wrapText="1"/>
      <protection hidden="1"/>
    </xf>
    <xf numFmtId="0" fontId="123" fillId="0" borderId="114" xfId="0" applyFont="1" applyFill="1" applyBorder="1" applyAlignment="1" applyProtection="1">
      <alignment horizontal="center" wrapText="1"/>
      <protection hidden="1"/>
    </xf>
    <xf numFmtId="0" fontId="125" fillId="0" borderId="123" xfId="0" applyFont="1" applyBorder="1" applyAlignment="1" applyProtection="1">
      <alignment horizontal="center" vertical="center" wrapText="1"/>
      <protection hidden="1"/>
    </xf>
    <xf numFmtId="0" fontId="125" fillId="0" borderId="124" xfId="0" applyFont="1" applyBorder="1" applyAlignment="1" applyProtection="1">
      <alignment horizontal="center" vertical="center" wrapText="1"/>
      <protection hidden="1"/>
    </xf>
    <xf numFmtId="0" fontId="7" fillId="0" borderId="114" xfId="0" applyFont="1" applyBorder="1" applyAlignment="1" applyProtection="1">
      <alignment horizontal="center"/>
      <protection hidden="1"/>
    </xf>
    <xf numFmtId="167" fontId="125" fillId="0" borderId="0" xfId="0" applyNumberFormat="1" applyFont="1" applyBorder="1" applyAlignment="1" applyProtection="1">
      <alignment horizontal="center" vertical="center" wrapText="1"/>
      <protection hidden="1"/>
    </xf>
    <xf numFmtId="167" fontId="125" fillId="0" borderId="121" xfId="0" applyNumberFormat="1" applyFont="1" applyBorder="1" applyAlignment="1" applyProtection="1">
      <alignment horizontal="center" vertical="center" wrapText="1"/>
      <protection hidden="1"/>
    </xf>
    <xf numFmtId="0" fontId="7" fillId="0" borderId="115" xfId="0" applyFont="1" applyBorder="1" applyAlignment="1" applyProtection="1">
      <alignment horizontal="center"/>
      <protection hidden="1"/>
    </xf>
    <xf numFmtId="0" fontId="66" fillId="34" borderId="99" xfId="0" applyFont="1" applyFill="1" applyBorder="1" applyAlignment="1" applyProtection="1">
      <alignment horizontal="center" vertical="center" wrapText="1"/>
      <protection hidden="1"/>
    </xf>
    <xf numFmtId="0" fontId="66" fillId="34" borderId="0" xfId="0" applyFont="1" applyFill="1" applyBorder="1" applyAlignment="1" applyProtection="1">
      <alignment horizontal="center" vertical="center" wrapText="1"/>
      <protection hidden="1"/>
    </xf>
    <xf numFmtId="0" fontId="66" fillId="34" borderId="100" xfId="0" applyFont="1" applyFill="1" applyBorder="1" applyAlignment="1" applyProtection="1">
      <alignment horizontal="center" vertical="center" wrapText="1"/>
      <protection hidden="1"/>
    </xf>
    <xf numFmtId="0" fontId="122" fillId="0" borderId="92" xfId="0" applyFont="1" applyFill="1" applyBorder="1" applyAlignment="1" applyProtection="1">
      <alignment horizontal="right" vertical="center" wrapText="1"/>
      <protection hidden="1"/>
    </xf>
    <xf numFmtId="0" fontId="102" fillId="0" borderId="118" xfId="0" applyFont="1" applyFill="1" applyBorder="1" applyAlignment="1" applyProtection="1">
      <alignment horizontal="center" wrapText="1"/>
      <protection hidden="1"/>
    </xf>
    <xf numFmtId="0" fontId="102" fillId="0" borderId="119" xfId="0" applyFont="1" applyFill="1" applyBorder="1" applyAlignment="1" applyProtection="1">
      <alignment horizontal="center" wrapText="1"/>
      <protection hidden="1"/>
    </xf>
    <xf numFmtId="0" fontId="123" fillId="0" borderId="93" xfId="0" applyFont="1" applyFill="1" applyBorder="1" applyAlignment="1" applyProtection="1">
      <alignment horizontal="center" wrapText="1"/>
      <protection hidden="1"/>
    </xf>
    <xf numFmtId="0" fontId="123" fillId="0" borderId="92" xfId="0" applyFont="1" applyFill="1" applyBorder="1" applyAlignment="1" applyProtection="1">
      <alignment horizontal="center" wrapText="1"/>
      <protection hidden="1"/>
    </xf>
    <xf numFmtId="0" fontId="123" fillId="0" borderId="113" xfId="0" applyFont="1" applyFill="1" applyBorder="1" applyAlignment="1" applyProtection="1">
      <alignment horizontal="center" wrapText="1"/>
      <protection hidden="1"/>
    </xf>
    <xf numFmtId="0" fontId="124" fillId="0" borderId="102" xfId="0" applyFont="1" applyFill="1" applyBorder="1" applyAlignment="1" applyProtection="1">
      <alignment horizontal="center" vertical="center"/>
      <protection hidden="1"/>
    </xf>
    <xf numFmtId="0" fontId="124" fillId="0" borderId="103" xfId="0" applyFont="1" applyFill="1" applyBorder="1" applyAlignment="1" applyProtection="1">
      <alignment horizontal="center" vertical="center"/>
      <protection hidden="1"/>
    </xf>
    <xf numFmtId="1" fontId="125" fillId="0" borderId="0" xfId="0" applyNumberFormat="1" applyFont="1" applyBorder="1" applyAlignment="1" applyProtection="1">
      <alignment horizontal="center" vertical="center"/>
      <protection hidden="1"/>
    </xf>
    <xf numFmtId="1" fontId="125" fillId="0" borderId="121" xfId="0" applyNumberFormat="1" applyFont="1" applyBorder="1" applyAlignment="1" applyProtection="1">
      <alignment horizontal="center" vertical="center"/>
      <protection hidden="1"/>
    </xf>
    <xf numFmtId="0" fontId="113" fillId="0" borderId="80" xfId="0" applyFont="1" applyFill="1" applyBorder="1" applyAlignment="1" applyProtection="1">
      <alignment horizontal="center" vertical="center" wrapText="1"/>
      <protection hidden="1"/>
    </xf>
    <xf numFmtId="0" fontId="113" fillId="0" borderId="81" xfId="0" applyFont="1" applyFill="1" applyBorder="1" applyAlignment="1" applyProtection="1">
      <alignment horizontal="center" vertical="center" wrapText="1"/>
      <protection hidden="1"/>
    </xf>
    <xf numFmtId="0" fontId="113" fillId="0" borderId="82" xfId="0" applyFont="1" applyFill="1" applyBorder="1" applyAlignment="1" applyProtection="1">
      <alignment horizontal="center" vertical="center" wrapText="1"/>
      <protection hidden="1"/>
    </xf>
    <xf numFmtId="0" fontId="113" fillId="0" borderId="89" xfId="0" applyFont="1" applyFill="1" applyBorder="1" applyAlignment="1" applyProtection="1">
      <alignment horizontal="center" vertical="center" wrapText="1"/>
      <protection hidden="1"/>
    </xf>
    <xf numFmtId="0" fontId="113" fillId="0" borderId="90" xfId="0" applyFont="1" applyFill="1" applyBorder="1" applyAlignment="1" applyProtection="1">
      <alignment horizontal="center" vertical="center" wrapText="1"/>
      <protection hidden="1"/>
    </xf>
    <xf numFmtId="0" fontId="113" fillId="0" borderId="91" xfId="0" applyFont="1" applyFill="1" applyBorder="1" applyAlignment="1" applyProtection="1">
      <alignment horizontal="center" vertical="center" wrapText="1"/>
      <protection hidden="1"/>
    </xf>
    <xf numFmtId="0" fontId="37" fillId="0" borderId="127" xfId="0" applyFont="1" applyBorder="1" applyAlignment="1" applyProtection="1">
      <alignment horizontal="right" vertical="center" wrapText="1"/>
      <protection hidden="1"/>
    </xf>
    <xf numFmtId="0" fontId="37" fillId="0" borderId="125" xfId="0" applyFont="1" applyBorder="1" applyAlignment="1" applyProtection="1">
      <alignment horizontal="right" vertical="center" wrapText="1"/>
      <protection hidden="1"/>
    </xf>
    <xf numFmtId="0" fontId="66" fillId="0" borderId="87" xfId="0" applyFont="1" applyFill="1" applyBorder="1" applyAlignment="1" applyProtection="1">
      <alignment horizontal="center" vertical="center" textRotation="90" wrapText="1"/>
      <protection hidden="1"/>
    </xf>
    <xf numFmtId="0" fontId="66" fillId="0" borderId="0" xfId="0" applyFont="1" applyFill="1" applyBorder="1" applyAlignment="1" applyProtection="1">
      <alignment horizontal="center" vertical="center" wrapText="1"/>
      <protection hidden="1"/>
    </xf>
    <xf numFmtId="0" fontId="66" fillId="0" borderId="126" xfId="0" applyFont="1" applyFill="1" applyBorder="1" applyAlignment="1" applyProtection="1">
      <alignment horizontal="center" vertical="center" wrapText="1"/>
      <protection hidden="1"/>
    </xf>
    <xf numFmtId="0" fontId="66" fillId="0" borderId="114" xfId="0" applyFont="1" applyBorder="1" applyAlignment="1" applyProtection="1">
      <alignment horizontal="center" vertical="center" textRotation="90" wrapText="1"/>
      <protection hidden="1"/>
    </xf>
    <xf numFmtId="0" fontId="62" fillId="0" borderId="114" xfId="0" applyFont="1" applyFill="1" applyBorder="1" applyAlignment="1" applyProtection="1">
      <alignment horizontal="center" vertical="center" wrapText="1"/>
      <protection hidden="1"/>
    </xf>
    <xf numFmtId="0" fontId="66" fillId="0" borderId="112" xfId="0" applyFont="1" applyFill="1" applyBorder="1" applyAlignment="1" applyProtection="1">
      <alignment horizontal="center" vertical="center" textRotation="90" wrapText="1"/>
      <protection hidden="1"/>
    </xf>
    <xf numFmtId="0" fontId="66" fillId="0" borderId="109" xfId="0" applyFont="1" applyFill="1" applyBorder="1" applyAlignment="1" applyProtection="1">
      <alignment horizontal="center" vertical="center" textRotation="90" wrapText="1"/>
      <protection hidden="1"/>
    </xf>
    <xf numFmtId="0" fontId="66" fillId="0" borderId="113" xfId="0" applyFont="1" applyFill="1" applyBorder="1" applyAlignment="1" applyProtection="1">
      <alignment horizontal="center" vertical="center" textRotation="90" wrapText="1"/>
      <protection hidden="1"/>
    </xf>
    <xf numFmtId="0" fontId="66" fillId="0" borderId="93" xfId="0" applyFont="1" applyFill="1" applyBorder="1" applyAlignment="1" applyProtection="1">
      <alignment horizontal="center" vertical="center" textRotation="90" wrapText="1"/>
      <protection hidden="1"/>
    </xf>
    <xf numFmtId="0" fontId="37" fillId="0" borderId="110" xfId="0" applyFont="1" applyFill="1" applyBorder="1" applyAlignment="1" applyProtection="1">
      <alignment horizontal="center" vertical="center" textRotation="90" wrapText="1"/>
      <protection hidden="1"/>
    </xf>
    <xf numFmtId="0" fontId="37" fillId="0" borderId="111" xfId="0" applyFont="1" applyFill="1" applyBorder="1" applyAlignment="1" applyProtection="1">
      <alignment horizontal="center" vertical="center" textRotation="90" wrapText="1"/>
      <protection hidden="1"/>
    </xf>
    <xf numFmtId="0" fontId="37" fillId="0" borderId="92" xfId="0" applyFont="1" applyFill="1" applyBorder="1" applyAlignment="1" applyProtection="1">
      <alignment horizontal="center" vertical="center" textRotation="90" wrapText="1"/>
      <protection hidden="1"/>
    </xf>
    <xf numFmtId="0" fontId="66" fillId="0" borderId="106" xfId="0" applyFont="1" applyFill="1" applyBorder="1" applyAlignment="1" applyProtection="1">
      <alignment horizontal="center" vertical="center" textRotation="90" wrapText="1"/>
      <protection hidden="1"/>
    </xf>
    <xf numFmtId="0" fontId="150" fillId="0" borderId="126" xfId="0" applyFont="1" applyBorder="1" applyAlignment="1" applyProtection="1">
      <alignment horizontal="center" vertical="center" wrapText="1"/>
      <protection hidden="1"/>
    </xf>
    <xf numFmtId="0" fontId="62" fillId="0" borderId="110" xfId="0" applyFont="1" applyFill="1" applyBorder="1" applyAlignment="1" applyProtection="1">
      <alignment horizontal="center" vertical="center" textRotation="90" wrapText="1"/>
      <protection hidden="1"/>
    </xf>
    <xf numFmtId="0" fontId="62" fillId="0" borderId="111" xfId="0" applyFont="1" applyFill="1" applyBorder="1" applyAlignment="1" applyProtection="1">
      <alignment horizontal="center" vertical="center" textRotation="90" wrapText="1"/>
      <protection hidden="1"/>
    </xf>
    <xf numFmtId="0" fontId="62" fillId="0" borderId="92" xfId="0" applyFont="1" applyFill="1" applyBorder="1" applyAlignment="1" applyProtection="1">
      <alignment horizontal="center" vertical="center" textRotation="90" wrapText="1"/>
      <protection hidden="1"/>
    </xf>
    <xf numFmtId="0" fontId="64"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140" fillId="0" borderId="0" xfId="0" applyFont="1" applyBorder="1" applyAlignment="1" applyProtection="1">
      <alignment horizontal="center"/>
      <protection hidden="1"/>
    </xf>
    <xf numFmtId="0" fontId="70" fillId="0" borderId="0" xfId="0" applyFont="1" applyBorder="1" applyAlignment="1" applyProtection="1">
      <alignment horizontal="center"/>
      <protection hidden="1"/>
    </xf>
    <xf numFmtId="0" fontId="16" fillId="0" borderId="0" xfId="0" applyFont="1" applyBorder="1" applyAlignment="1" applyProtection="1">
      <alignment horizontal="center" vertical="center" shrinkToFit="1"/>
      <protection hidden="1"/>
    </xf>
    <xf numFmtId="0" fontId="62" fillId="11" borderId="32" xfId="0" applyFont="1" applyFill="1" applyBorder="1" applyAlignment="1" applyProtection="1">
      <alignment horizontal="left" vertical="center" wrapText="1"/>
      <protection hidden="1"/>
    </xf>
    <xf numFmtId="0" fontId="62" fillId="11" borderId="35" xfId="0" applyFont="1" applyFill="1" applyBorder="1" applyAlignment="1" applyProtection="1">
      <alignment horizontal="left" vertical="center" wrapText="1"/>
      <protection hidden="1"/>
    </xf>
    <xf numFmtId="0" fontId="62" fillId="11" borderId="36" xfId="0" applyFont="1" applyFill="1" applyBorder="1" applyAlignment="1" applyProtection="1">
      <alignment horizontal="left" vertical="center" wrapText="1"/>
      <protection hidden="1"/>
    </xf>
    <xf numFmtId="0" fontId="62" fillId="11" borderId="33" xfId="0" applyFont="1" applyFill="1" applyBorder="1" applyAlignment="1" applyProtection="1">
      <alignment horizontal="left" vertical="center" wrapText="1"/>
      <protection hidden="1"/>
    </xf>
    <xf numFmtId="0" fontId="62" fillId="11" borderId="0" xfId="0" applyFont="1" applyFill="1" applyBorder="1" applyAlignment="1" applyProtection="1">
      <alignment horizontal="left" vertical="center" wrapText="1"/>
      <protection hidden="1"/>
    </xf>
    <xf numFmtId="0" fontId="62" fillId="11" borderId="37" xfId="0" applyFont="1" applyFill="1" applyBorder="1" applyAlignment="1" applyProtection="1">
      <alignment horizontal="left" vertical="center" wrapText="1"/>
      <protection hidden="1"/>
    </xf>
    <xf numFmtId="0" fontId="62" fillId="11" borderId="34" xfId="0" applyFont="1" applyFill="1" applyBorder="1" applyAlignment="1" applyProtection="1">
      <alignment horizontal="left" vertical="center" wrapText="1"/>
      <protection hidden="1"/>
    </xf>
    <xf numFmtId="0" fontId="62" fillId="11" borderId="42" xfId="0" applyFont="1" applyFill="1" applyBorder="1" applyAlignment="1" applyProtection="1">
      <alignment horizontal="left" vertical="center" wrapText="1"/>
      <protection hidden="1"/>
    </xf>
    <xf numFmtId="0" fontId="62" fillId="11" borderId="38" xfId="0" applyFont="1" applyFill="1" applyBorder="1" applyAlignment="1" applyProtection="1">
      <alignment horizontal="left" vertical="center" wrapText="1"/>
      <protection hidden="1"/>
    </xf>
    <xf numFmtId="0" fontId="0" fillId="0" borderId="0" xfId="0" applyBorder="1" applyAlignment="1" applyProtection="1">
      <alignment horizontal="righ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37" fillId="0" borderId="0" xfId="0" applyFont="1" applyFill="1" applyBorder="1" applyAlignment="1" applyProtection="1">
      <alignment horizontal="center" vertical="center"/>
      <protection hidden="1"/>
    </xf>
    <xf numFmtId="165" fontId="165" fillId="3" borderId="0" xfId="0" applyNumberFormat="1" applyFont="1" applyFill="1" applyBorder="1" applyAlignment="1" applyProtection="1">
      <alignment horizontal="center" vertical="center"/>
      <protection hidden="1"/>
    </xf>
    <xf numFmtId="0" fontId="51" fillId="0" borderId="0" xfId="0" applyFont="1" applyFill="1" applyBorder="1" applyAlignment="1" applyProtection="1">
      <alignment horizontal="left" vertical="center"/>
      <protection hidden="1"/>
    </xf>
    <xf numFmtId="0" fontId="10" fillId="0" borderId="0" xfId="0" applyFont="1" applyBorder="1" applyAlignment="1" applyProtection="1">
      <alignment horizontal="center" vertical="center"/>
      <protection hidden="1"/>
    </xf>
    <xf numFmtId="0" fontId="16" fillId="3" borderId="2" xfId="0" applyFont="1" applyFill="1" applyBorder="1" applyAlignment="1" applyProtection="1">
      <alignment horizontal="center" vertical="center" textRotation="90"/>
      <protection hidden="1"/>
    </xf>
    <xf numFmtId="0" fontId="16" fillId="3" borderId="7" xfId="0" applyFont="1" applyFill="1" applyBorder="1" applyAlignment="1" applyProtection="1">
      <alignment horizontal="center" vertical="center" textRotation="90"/>
      <protection hidden="1"/>
    </xf>
    <xf numFmtId="0" fontId="16" fillId="3" borderId="3" xfId="0" applyFont="1" applyFill="1" applyBorder="1" applyAlignment="1" applyProtection="1">
      <alignment horizontal="center" vertical="center" textRotation="90"/>
      <protection hidden="1"/>
    </xf>
    <xf numFmtId="0" fontId="0" fillId="0" borderId="8" xfId="0" applyFont="1" applyBorder="1" applyAlignment="1" applyProtection="1">
      <alignment horizontal="center" vertical="center" wrapText="1"/>
      <protection hidden="1"/>
    </xf>
    <xf numFmtId="0" fontId="0" fillId="0" borderId="1" xfId="0" applyBorder="1" applyAlignment="1" applyProtection="1">
      <alignment horizontal="right" vertical="center" wrapText="1"/>
      <protection hidden="1"/>
    </xf>
    <xf numFmtId="0" fontId="62" fillId="0" borderId="0" xfId="0" applyFont="1" applyFill="1" applyBorder="1" applyAlignment="1" applyProtection="1">
      <alignment horizontal="right" vertical="center"/>
      <protection hidden="1"/>
    </xf>
    <xf numFmtId="0" fontId="66"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164" fontId="4" fillId="0" borderId="0" xfId="0" applyNumberFormat="1" applyFont="1" applyBorder="1" applyAlignment="1" applyProtection="1">
      <alignment horizontal="left" vertical="center"/>
      <protection hidden="1"/>
    </xf>
    <xf numFmtId="0" fontId="8" fillId="0" borderId="0" xfId="0" applyFont="1" applyFill="1" applyBorder="1" applyAlignment="1" applyProtection="1">
      <alignment horizontal="left" vertical="center"/>
      <protection hidden="1"/>
    </xf>
    <xf numFmtId="0" fontId="62" fillId="3" borderId="2" xfId="0" applyFont="1" applyFill="1" applyBorder="1" applyAlignment="1" applyProtection="1">
      <alignment horizontal="center" vertical="center" textRotation="90" wrapText="1"/>
      <protection hidden="1"/>
    </xf>
    <xf numFmtId="0" fontId="62" fillId="3" borderId="7" xfId="0" applyFont="1" applyFill="1" applyBorder="1" applyAlignment="1" applyProtection="1">
      <alignment horizontal="center" vertical="center" textRotation="90" wrapText="1"/>
      <protection hidden="1"/>
    </xf>
    <xf numFmtId="0" fontId="62" fillId="3" borderId="3" xfId="0" applyFont="1" applyFill="1" applyBorder="1" applyAlignment="1" applyProtection="1">
      <alignment horizontal="center" vertical="center" textRotation="90" wrapText="1"/>
      <protection hidden="1"/>
    </xf>
    <xf numFmtId="0" fontId="37" fillId="3" borderId="14" xfId="0" applyFont="1" applyFill="1" applyBorder="1" applyAlignment="1" applyProtection="1">
      <alignment horizontal="center" vertical="center" wrapText="1"/>
      <protection hidden="1"/>
    </xf>
    <xf numFmtId="0" fontId="37" fillId="3" borderId="8" xfId="0" applyFont="1" applyFill="1" applyBorder="1" applyAlignment="1" applyProtection="1">
      <alignment horizontal="center" vertical="center" wrapText="1"/>
      <protection hidden="1"/>
    </xf>
    <xf numFmtId="0" fontId="37" fillId="3" borderId="25" xfId="0" applyFont="1" applyFill="1" applyBorder="1" applyAlignment="1" applyProtection="1">
      <alignment horizontal="center" vertical="center" wrapText="1"/>
      <protection hidden="1"/>
    </xf>
    <xf numFmtId="0" fontId="62" fillId="3" borderId="4" xfId="0" applyFont="1" applyFill="1" applyBorder="1" applyAlignment="1" applyProtection="1">
      <alignment horizontal="center" vertical="center" textRotation="90" wrapText="1"/>
      <protection hidden="1"/>
    </xf>
    <xf numFmtId="0" fontId="62" fillId="3" borderId="5" xfId="0" applyFont="1" applyFill="1" applyBorder="1" applyAlignment="1" applyProtection="1">
      <alignment horizontal="center" vertical="center" textRotation="90" wrapText="1"/>
      <protection hidden="1"/>
    </xf>
    <xf numFmtId="0" fontId="62" fillId="3" borderId="1" xfId="0" applyFont="1" applyFill="1" applyBorder="1" applyAlignment="1" applyProtection="1">
      <alignment horizontal="center" vertical="center" textRotation="90" wrapText="1"/>
      <protection hidden="1"/>
    </xf>
    <xf numFmtId="0" fontId="158" fillId="3" borderId="4" xfId="0" applyFont="1" applyFill="1" applyBorder="1" applyAlignment="1" applyProtection="1">
      <alignment horizontal="center" vertical="center" textRotation="90" wrapText="1"/>
      <protection hidden="1"/>
    </xf>
    <xf numFmtId="0" fontId="158" fillId="3" borderId="5" xfId="0" applyFont="1" applyFill="1" applyBorder="1" applyAlignment="1" applyProtection="1">
      <alignment horizontal="center" vertical="center" textRotation="90" wrapText="1"/>
      <protection hidden="1"/>
    </xf>
    <xf numFmtId="0" fontId="63" fillId="0" borderId="4" xfId="0" applyFont="1" applyBorder="1" applyAlignment="1" applyProtection="1">
      <alignment horizontal="center" vertical="center"/>
      <protection hidden="1"/>
    </xf>
    <xf numFmtId="0" fontId="63" fillId="0" borderId="5" xfId="0" applyFont="1" applyBorder="1" applyAlignment="1" applyProtection="1">
      <alignment horizontal="center" vertical="center"/>
      <protection hidden="1"/>
    </xf>
    <xf numFmtId="0" fontId="19" fillId="21" borderId="4" xfId="0" applyFont="1" applyFill="1" applyBorder="1" applyAlignment="1" applyProtection="1">
      <alignment horizontal="center" vertical="center"/>
      <protection hidden="1"/>
    </xf>
    <xf numFmtId="0" fontId="19" fillId="21" borderId="5" xfId="0" applyFont="1" applyFill="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29" fillId="21" borderId="4" xfId="0" applyFont="1" applyFill="1" applyBorder="1" applyAlignment="1" applyProtection="1">
      <alignment horizontal="center" vertical="center"/>
      <protection hidden="1"/>
    </xf>
    <xf numFmtId="0" fontId="29" fillId="21" borderId="5" xfId="0" applyFont="1" applyFill="1" applyBorder="1" applyAlignment="1" applyProtection="1">
      <alignment horizontal="center" vertical="center"/>
      <protection hidden="1"/>
    </xf>
    <xf numFmtId="0" fontId="19" fillId="21" borderId="48" xfId="0" applyFont="1" applyFill="1" applyBorder="1" applyAlignment="1" applyProtection="1">
      <alignment horizontal="center" vertical="center"/>
      <protection hidden="1"/>
    </xf>
    <xf numFmtId="0" fontId="35" fillId="21" borderId="4" xfId="0" applyFont="1" applyFill="1" applyBorder="1" applyAlignment="1" applyProtection="1">
      <alignment horizontal="center" vertical="center"/>
      <protection hidden="1"/>
    </xf>
    <xf numFmtId="0" fontId="35" fillId="21" borderId="5" xfId="0" applyFont="1" applyFill="1" applyBorder="1" applyAlignment="1" applyProtection="1">
      <alignment horizontal="center" vertical="center"/>
      <protection hidden="1"/>
    </xf>
    <xf numFmtId="0" fontId="0" fillId="0" borderId="10" xfId="0" applyFont="1" applyBorder="1" applyAlignment="1" applyProtection="1">
      <alignment horizontal="center" vertical="center" wrapText="1"/>
      <protection hidden="1"/>
    </xf>
    <xf numFmtId="0" fontId="0" fillId="0" borderId="6" xfId="0" applyFont="1" applyBorder="1" applyAlignment="1" applyProtection="1">
      <alignment horizontal="center" vertical="center" wrapText="1"/>
      <protection hidden="1"/>
    </xf>
    <xf numFmtId="0" fontId="65" fillId="0" borderId="10" xfId="0" applyFont="1" applyBorder="1" applyAlignment="1" applyProtection="1">
      <alignment horizontal="center" vertical="center"/>
      <protection hidden="1"/>
    </xf>
    <xf numFmtId="0" fontId="65" fillId="0" borderId="6" xfId="0" applyFont="1" applyBorder="1" applyAlignment="1" applyProtection="1">
      <alignment horizontal="center" vertical="center"/>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0" fontId="8" fillId="0" borderId="4" xfId="0" applyFont="1" applyBorder="1" applyAlignment="1" applyProtection="1">
      <alignment horizontal="center" vertical="center"/>
      <protection hidden="1"/>
    </xf>
    <xf numFmtId="0" fontId="8" fillId="0" borderId="5" xfId="0" applyFont="1" applyBorder="1" applyAlignment="1" applyProtection="1">
      <alignment horizontal="center" vertical="center"/>
      <protection hidden="1"/>
    </xf>
    <xf numFmtId="0" fontId="159"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left" vertical="center" wrapText="1"/>
      <protection hidden="1"/>
    </xf>
    <xf numFmtId="0" fontId="101" fillId="0" borderId="0" xfId="0" applyFont="1" applyFill="1" applyBorder="1" applyAlignment="1" applyProtection="1">
      <alignment horizontal="left" vertical="top" wrapText="1"/>
      <protection hidden="1"/>
    </xf>
    <xf numFmtId="0" fontId="22" fillId="0" borderId="0" xfId="0" applyFont="1" applyFill="1" applyBorder="1" applyAlignment="1" applyProtection="1">
      <alignment horizontal="center" vertical="center" wrapText="1"/>
      <protection hidden="1"/>
    </xf>
    <xf numFmtId="0" fontId="62"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4" fillId="0" borderId="0" xfId="0" applyFont="1" applyBorder="1" applyAlignment="1" applyProtection="1">
      <alignment horizontal="left" vertical="center"/>
      <protection hidden="1"/>
    </xf>
    <xf numFmtId="0" fontId="169" fillId="0" borderId="0" xfId="0" applyFont="1" applyBorder="1" applyAlignment="1" applyProtection="1">
      <alignment horizontal="center" vertical="center" wrapText="1"/>
      <protection hidden="1"/>
    </xf>
    <xf numFmtId="0" fontId="8" fillId="0" borderId="48" xfId="0" applyFont="1" applyBorder="1" applyAlignment="1" applyProtection="1">
      <alignment horizontal="center" vertical="center"/>
      <protection hidden="1"/>
    </xf>
    <xf numFmtId="0" fontId="168" fillId="0" borderId="0" xfId="0" applyFont="1" applyBorder="1" applyAlignment="1" applyProtection="1">
      <alignment horizontal="center" vertical="center" wrapText="1"/>
      <protection hidden="1"/>
    </xf>
    <xf numFmtId="0" fontId="167" fillId="0" borderId="0" xfId="0" applyFont="1" applyBorder="1" applyAlignment="1" applyProtection="1">
      <alignment horizontal="center" vertical="center" wrapText="1"/>
      <protection hidden="1"/>
    </xf>
    <xf numFmtId="0" fontId="23" fillId="5" borderId="156" xfId="0" applyFont="1" applyFill="1" applyBorder="1" applyAlignment="1" applyProtection="1">
      <alignment horizontal="center" vertical="center" wrapText="1"/>
      <protection hidden="1"/>
    </xf>
    <xf numFmtId="0" fontId="23" fillId="5" borderId="157" xfId="0" applyFont="1" applyFill="1" applyBorder="1" applyAlignment="1" applyProtection="1">
      <alignment horizontal="center" vertical="center" wrapText="1"/>
      <protection hidden="1"/>
    </xf>
    <xf numFmtId="0" fontId="23" fillId="5" borderId="158" xfId="0" applyFont="1" applyFill="1" applyBorder="1" applyAlignment="1" applyProtection="1">
      <alignment horizontal="center" vertical="center" wrapText="1"/>
      <protection hidden="1"/>
    </xf>
    <xf numFmtId="0" fontId="23" fillId="5" borderId="159" xfId="0" applyFont="1" applyFill="1" applyBorder="1" applyAlignment="1" applyProtection="1">
      <alignment horizontal="center" vertical="center" wrapText="1"/>
      <protection hidden="1"/>
    </xf>
    <xf numFmtId="0" fontId="23" fillId="5" borderId="0" xfId="0" applyFont="1" applyFill="1" applyBorder="1" applyAlignment="1" applyProtection="1">
      <alignment horizontal="center" vertical="center" wrapText="1"/>
      <protection hidden="1"/>
    </xf>
    <xf numFmtId="0" fontId="23" fillId="5" borderId="160" xfId="0" applyFont="1" applyFill="1" applyBorder="1" applyAlignment="1" applyProtection="1">
      <alignment horizontal="center" vertical="center" wrapText="1"/>
      <protection hidden="1"/>
    </xf>
    <xf numFmtId="0" fontId="23" fillId="5" borderId="161" xfId="0" applyFont="1" applyFill="1" applyBorder="1" applyAlignment="1" applyProtection="1">
      <alignment horizontal="center" vertical="center" wrapText="1"/>
      <protection hidden="1"/>
    </xf>
    <xf numFmtId="0" fontId="23" fillId="5" borderId="162" xfId="0" applyFont="1" applyFill="1" applyBorder="1" applyAlignment="1" applyProtection="1">
      <alignment horizontal="center" vertical="center" wrapText="1"/>
      <protection hidden="1"/>
    </xf>
    <xf numFmtId="0" fontId="23" fillId="5" borderId="163" xfId="0" applyFont="1" applyFill="1" applyBorder="1" applyAlignment="1" applyProtection="1">
      <alignment horizontal="center" vertical="center" wrapText="1"/>
      <protection hidden="1"/>
    </xf>
    <xf numFmtId="0" fontId="65" fillId="0" borderId="1" xfId="0" applyFont="1" applyBorder="1" applyAlignment="1" applyProtection="1">
      <alignment horizontal="center" vertical="center"/>
      <protection hidden="1"/>
    </xf>
    <xf numFmtId="0" fontId="8" fillId="0" borderId="0" xfId="0" applyFont="1" applyBorder="1" applyAlignment="1" applyProtection="1">
      <alignment horizontal="left" vertical="center"/>
      <protection hidden="1"/>
    </xf>
    <xf numFmtId="0" fontId="0" fillId="0" borderId="0" xfId="0" applyAlignment="1" applyProtection="1">
      <alignment horizontal="center" textRotation="90"/>
      <protection hidden="1"/>
    </xf>
    <xf numFmtId="0" fontId="37" fillId="0" borderId="0" xfId="0" applyFont="1" applyFill="1" applyBorder="1" applyAlignment="1" applyProtection="1">
      <alignment horizontal="right" wrapText="1"/>
      <protection hidden="1"/>
    </xf>
    <xf numFmtId="0" fontId="37" fillId="0" borderId="0" xfId="0" applyFont="1" applyFill="1" applyBorder="1" applyAlignment="1" applyProtection="1">
      <alignment horizontal="left" wrapText="1"/>
      <protection hidden="1"/>
    </xf>
    <xf numFmtId="0" fontId="101" fillId="0" borderId="0" xfId="0" applyFont="1" applyFill="1" applyBorder="1" applyAlignment="1" applyProtection="1">
      <alignment horizontal="left" vertical="center" wrapText="1"/>
      <protection hidden="1"/>
    </xf>
  </cellXfs>
  <cellStyles count="3">
    <cellStyle name="Hyperlink" xfId="2" builtinId="8"/>
    <cellStyle name="Normal" xfId="0" builtinId="0"/>
    <cellStyle name="Output" xfId="1" builtinId="21"/>
  </cellStyles>
  <dxfs count="67">
    <dxf>
      <font>
        <color theme="0"/>
      </font>
      <fill>
        <patternFill>
          <bgColor theme="0"/>
        </patternFill>
      </fill>
      <border>
        <left/>
        <right/>
        <top/>
        <bottom/>
        <vertical/>
        <horizontal/>
      </border>
    </dxf>
    <dxf>
      <font>
        <color theme="0"/>
      </font>
    </dxf>
    <dxf>
      <font>
        <color theme="0"/>
      </font>
      <border>
        <left/>
        <right/>
        <top/>
        <bottom/>
        <vertical/>
        <horizontal/>
      </border>
    </dxf>
    <dxf>
      <font>
        <color theme="0"/>
      </font>
    </dxf>
    <dxf>
      <font>
        <color rgb="FF0000FF"/>
      </font>
    </dxf>
    <dxf>
      <font>
        <color rgb="FFFF0000"/>
      </font>
    </dxf>
    <dxf>
      <font>
        <color rgb="FF008000"/>
      </font>
    </dxf>
    <dxf>
      <font>
        <color theme="0"/>
      </font>
    </dxf>
    <dxf>
      <font>
        <b/>
        <i val="0"/>
      </font>
      <fill>
        <patternFill>
          <bgColor theme="7" tint="0.79998168889431442"/>
        </patternFill>
      </fill>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b/>
        <i val="0"/>
        <color theme="6" tint="-0.499984740745262"/>
      </font>
      <fill>
        <patternFill patternType="none">
          <fgColor indexed="64"/>
          <bgColor auto="1"/>
        </patternFill>
      </fill>
    </dxf>
    <dxf>
      <font>
        <b/>
        <i val="0"/>
        <color rgb="FF00B050"/>
      </font>
      <fill>
        <patternFill patternType="none">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0"/>
      </font>
    </dxf>
    <dxf>
      <font>
        <color theme="0"/>
      </font>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3" tint="0.79998168889431442"/>
        </patternFill>
      </fill>
    </dxf>
    <dxf>
      <font>
        <b/>
        <i val="0"/>
        <color rgb="FFFF0000"/>
      </font>
      <fill>
        <patternFill>
          <bgColor theme="8" tint="0.79998168889431442"/>
        </patternFill>
      </fill>
    </dxf>
    <dxf>
      <font>
        <color theme="0"/>
      </font>
    </dxf>
    <dxf>
      <font>
        <color theme="0"/>
      </font>
    </dxf>
    <dxf>
      <font>
        <color theme="0"/>
      </font>
    </dxf>
    <dxf>
      <font>
        <b/>
        <i val="0"/>
        <color rgb="FF006600"/>
      </font>
      <fill>
        <patternFill>
          <bgColor theme="5" tint="0.79998168889431442"/>
        </patternFill>
      </fill>
    </dxf>
    <dxf>
      <font>
        <b/>
        <i val="0"/>
        <color rgb="FF006600"/>
      </font>
      <fill>
        <patternFill>
          <bgColor theme="9" tint="0.79998168889431442"/>
        </patternFill>
      </fill>
    </dxf>
    <dxf>
      <font>
        <b/>
        <i val="0"/>
        <color rgb="FF0000CC"/>
      </font>
      <fill>
        <patternFill>
          <bgColor rgb="FFFFFF00"/>
        </patternFill>
      </fill>
    </dxf>
    <dxf>
      <font>
        <color theme="0"/>
      </font>
    </dxf>
  </dxfs>
  <tableStyles count="1" defaultTableStyle="TableStyleMedium9" defaultPivotStyle="PivotStyleLight16">
    <tableStyle name="Table Style 1" pivot="0" count="0"/>
  </tableStyles>
  <colors>
    <mruColors>
      <color rgb="FF0000CC"/>
      <color rgb="FF006600"/>
      <color rgb="FFCC00CC"/>
      <color rgb="FFFF3300"/>
      <color rgb="FF123A24"/>
      <color rgb="FFECFC9E"/>
      <color rgb="FFB8E08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Marks Entry 1st'!A1"/><Relationship Id="rId1" Type="http://schemas.openxmlformats.org/officeDocument/2006/relationships/hyperlink" Target="#'Marks Entry 2nd'!A1"/><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6.xml.rels><?xml version="1.0" encoding="UTF-8" standalone="yes"?>
<Relationships xmlns="http://schemas.openxmlformats.org/package/2006/relationships"><Relationship Id="rId2" Type="http://schemas.openxmlformats.org/officeDocument/2006/relationships/hyperlink" Target="#'Result Sheet'!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Result Sheet'!A1"/><Relationship Id="rId1" Type="http://schemas.openxmlformats.org/officeDocument/2006/relationships/image" Target="../media/image8.jpeg"/><Relationship Id="rId5" Type="http://schemas.openxmlformats.org/officeDocument/2006/relationships/image" Target="../media/image6.jpeg"/><Relationship Id="rId4" Type="http://schemas.openxmlformats.org/officeDocument/2006/relationships/hyperlink" Target="#'Result Shee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2</xdr:col>
      <xdr:colOff>731044</xdr:colOff>
      <xdr:row>39</xdr:row>
      <xdr:rowOff>219076</xdr:rowOff>
    </xdr:from>
    <xdr:to>
      <xdr:col>3</xdr:col>
      <xdr:colOff>1003115</xdr:colOff>
      <xdr:row>44</xdr:row>
      <xdr:rowOff>123826</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388269" y="11868151"/>
          <a:ext cx="1348396" cy="1333500"/>
        </a:xfrm>
        <a:prstGeom prst="rect">
          <a:avLst/>
        </a:prstGeom>
        <a:ln>
          <a:noFill/>
        </a:ln>
        <a:effectLst>
          <a:softEdge rad="112500"/>
        </a:effectLst>
      </xdr:spPr>
    </xdr:pic>
    <xdr:clientData/>
  </xdr:twoCellAnchor>
  <xdr:twoCellAnchor editAs="oneCell">
    <xdr:from>
      <xdr:col>6</xdr:col>
      <xdr:colOff>390525</xdr:colOff>
      <xdr:row>40</xdr:row>
      <xdr:rowOff>9525</xdr:rowOff>
    </xdr:from>
    <xdr:to>
      <xdr:col>7</xdr:col>
      <xdr:colOff>914400</xdr:colOff>
      <xdr:row>45</xdr:row>
      <xdr:rowOff>28575</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010525" y="11972925"/>
          <a:ext cx="1381125" cy="132397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3152775</xdr:colOff>
      <xdr:row>2</xdr:row>
      <xdr:rowOff>28575</xdr:rowOff>
    </xdr:from>
    <xdr:to>
      <xdr:col>3</xdr:col>
      <xdr:colOff>1771650</xdr:colOff>
      <xdr:row>3</xdr:row>
      <xdr:rowOff>142875</xdr:rowOff>
    </xdr:to>
    <xdr:sp macro="" textlink="">
      <xdr:nvSpPr>
        <xdr:cNvPr id="2" name="Rectangle 1"/>
        <xdr:cNvSpPr/>
      </xdr:nvSpPr>
      <xdr:spPr>
        <a:xfrm>
          <a:off x="3743325" y="409575"/>
          <a:ext cx="2095500" cy="4476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3</xdr:col>
      <xdr:colOff>1181100</xdr:colOff>
      <xdr:row>17</xdr:row>
      <xdr:rowOff>133350</xdr:rowOff>
    </xdr:from>
    <xdr:to>
      <xdr:col>3</xdr:col>
      <xdr:colOff>3695700</xdr:colOff>
      <xdr:row>18</xdr:row>
      <xdr:rowOff>238125</xdr:rowOff>
    </xdr:to>
    <xdr:sp macro="" textlink="">
      <xdr:nvSpPr>
        <xdr:cNvPr id="3" name="Rectangle 2"/>
        <xdr:cNvSpPr/>
      </xdr:nvSpPr>
      <xdr:spPr>
        <a:xfrm>
          <a:off x="4981575" y="5029200"/>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6</xdr:col>
      <xdr:colOff>276225</xdr:colOff>
      <xdr:row>2</xdr:row>
      <xdr:rowOff>257175</xdr:rowOff>
    </xdr:from>
    <xdr:to>
      <xdr:col>7</xdr:col>
      <xdr:colOff>1590674</xdr:colOff>
      <xdr:row>3</xdr:row>
      <xdr:rowOff>333375</xdr:rowOff>
    </xdr:to>
    <xdr:sp macro="" textlink="">
      <xdr:nvSpPr>
        <xdr:cNvPr id="5" name="Rectangle 4"/>
        <xdr:cNvSpPr/>
      </xdr:nvSpPr>
      <xdr:spPr>
        <a:xfrm>
          <a:off x="10058400" y="638175"/>
          <a:ext cx="32956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- 1st Subject Teachers Name</a:t>
          </a:r>
        </a:p>
      </xdr:txBody>
    </xdr:sp>
    <xdr:clientData/>
  </xdr:twoCellAnchor>
  <xdr:twoCellAnchor>
    <xdr:from>
      <xdr:col>6</xdr:col>
      <xdr:colOff>352426</xdr:colOff>
      <xdr:row>10</xdr:row>
      <xdr:rowOff>295275</xdr:rowOff>
    </xdr:from>
    <xdr:to>
      <xdr:col>7</xdr:col>
      <xdr:colOff>1695450</xdr:colOff>
      <xdr:row>12</xdr:row>
      <xdr:rowOff>76200</xdr:rowOff>
    </xdr:to>
    <xdr:sp macro="" textlink="">
      <xdr:nvSpPr>
        <xdr:cNvPr id="6" name="Rectangle 5"/>
        <xdr:cNvSpPr/>
      </xdr:nvSpPr>
      <xdr:spPr>
        <a:xfrm>
          <a:off x="10134601" y="3219450"/>
          <a:ext cx="3324224" cy="390525"/>
        </a:xfrm>
        <a:prstGeom prst="rect">
          <a:avLst/>
        </a:prstGeom>
        <a:solidFill>
          <a:srgbClr val="002060"/>
        </a:solidFill>
        <a:ln>
          <a:solidFill>
            <a:schemeClr val="accent4">
              <a:lumMod val="60000"/>
              <a:lumOff val="4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- 2nd Subject Teachers Name</a:t>
          </a:r>
        </a:p>
      </xdr:txBody>
    </xdr:sp>
    <xdr:clientData/>
  </xdr:twoCellAnchor>
  <xdr:twoCellAnchor>
    <xdr:from>
      <xdr:col>6</xdr:col>
      <xdr:colOff>838199</xdr:colOff>
      <xdr:row>29</xdr:row>
      <xdr:rowOff>19050</xdr:rowOff>
    </xdr:from>
    <xdr:to>
      <xdr:col>9</xdr:col>
      <xdr:colOff>57150</xdr:colOff>
      <xdr:row>30</xdr:row>
      <xdr:rowOff>123825</xdr:rowOff>
    </xdr:to>
    <xdr:sp macro="" textlink="">
      <xdr:nvSpPr>
        <xdr:cNvPr id="7" name="Rectangle 6">
          <a:hlinkClick xmlns:r="http://schemas.openxmlformats.org/officeDocument/2006/relationships" r:id="rId1"/>
        </xdr:cNvPr>
        <xdr:cNvSpPr/>
      </xdr:nvSpPr>
      <xdr:spPr>
        <a:xfrm>
          <a:off x="10620374" y="8553450"/>
          <a:ext cx="3114676"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2nd Data Entry Sheet</a:t>
          </a:r>
          <a:endParaRPr lang="en-US" sz="1600" b="1">
            <a:solidFill>
              <a:srgbClr val="FFFF00"/>
            </a:solidFill>
            <a:latin typeface="+mj-lt"/>
          </a:endParaRPr>
        </a:p>
      </xdr:txBody>
    </xdr:sp>
    <xdr:clientData/>
  </xdr:twoCellAnchor>
  <xdr:twoCellAnchor>
    <xdr:from>
      <xdr:col>6</xdr:col>
      <xdr:colOff>847724</xdr:colOff>
      <xdr:row>25</xdr:row>
      <xdr:rowOff>180975</xdr:rowOff>
    </xdr:from>
    <xdr:to>
      <xdr:col>9</xdr:col>
      <xdr:colOff>47625</xdr:colOff>
      <xdr:row>27</xdr:row>
      <xdr:rowOff>38100</xdr:rowOff>
    </xdr:to>
    <xdr:sp macro="" textlink="">
      <xdr:nvSpPr>
        <xdr:cNvPr id="8" name="Rectangle 7">
          <a:hlinkClick xmlns:r="http://schemas.openxmlformats.org/officeDocument/2006/relationships" r:id="rId2"/>
        </xdr:cNvPr>
        <xdr:cNvSpPr/>
      </xdr:nvSpPr>
      <xdr:spPr>
        <a:xfrm>
          <a:off x="10629899" y="7610475"/>
          <a:ext cx="3095626"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1st Data Entry Sheet</a:t>
          </a:r>
          <a:endParaRPr lang="en-US" sz="1600" b="1">
            <a:solidFill>
              <a:srgbClr val="FFFF00"/>
            </a:solidFill>
            <a:latin typeface="+mj-lt"/>
          </a:endParaRPr>
        </a:p>
      </xdr:txBody>
    </xdr:sp>
    <xdr:clientData/>
  </xdr:twoCellAnchor>
  <xdr:twoCellAnchor>
    <xdr:from>
      <xdr:col>6</xdr:col>
      <xdr:colOff>857250</xdr:colOff>
      <xdr:row>27</xdr:row>
      <xdr:rowOff>133351</xdr:rowOff>
    </xdr:from>
    <xdr:to>
      <xdr:col>9</xdr:col>
      <xdr:colOff>47625</xdr:colOff>
      <xdr:row>28</xdr:row>
      <xdr:rowOff>219076</xdr:rowOff>
    </xdr:to>
    <xdr:sp macro="" textlink="">
      <xdr:nvSpPr>
        <xdr:cNvPr id="9" name="Rectangle 8">
          <a:hlinkClick xmlns:r="http://schemas.openxmlformats.org/officeDocument/2006/relationships" r:id="rId3"/>
        </xdr:cNvPr>
        <xdr:cNvSpPr/>
      </xdr:nvSpPr>
      <xdr:spPr>
        <a:xfrm>
          <a:off x="10639425" y="8115301"/>
          <a:ext cx="3086100"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1390650</xdr:colOff>
      <xdr:row>18</xdr:row>
      <xdr:rowOff>209550</xdr:rowOff>
    </xdr:from>
    <xdr:to>
      <xdr:col>8</xdr:col>
      <xdr:colOff>628650</xdr:colOff>
      <xdr:row>20</xdr:row>
      <xdr:rowOff>200025</xdr:rowOff>
    </xdr:to>
    <xdr:sp macro="" textlink="">
      <xdr:nvSpPr>
        <xdr:cNvPr id="10" name="Rectangle 9"/>
        <xdr:cNvSpPr/>
      </xdr:nvSpPr>
      <xdr:spPr>
        <a:xfrm>
          <a:off x="11172825" y="5534025"/>
          <a:ext cx="2428875" cy="447675"/>
        </a:xfrm>
        <a:prstGeom prst="rect">
          <a:avLst/>
        </a:prstGeom>
        <a:solidFill>
          <a:srgbClr val="FF3300"/>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19051</xdr:colOff>
      <xdr:row>22</xdr:row>
      <xdr:rowOff>28575</xdr:rowOff>
    </xdr:from>
    <xdr:to>
      <xdr:col>7</xdr:col>
      <xdr:colOff>1264626</xdr:colOff>
      <xdr:row>22</xdr:row>
      <xdr:rowOff>742949</xdr:rowOff>
    </xdr:to>
    <xdr:pic>
      <xdr:nvPicPr>
        <xdr:cNvPr id="11" name="Picture 10" descr="download.jpg"/>
        <xdr:cNvPicPr>
          <a:picLocks noChangeAspect="1"/>
        </xdr:cNvPicPr>
      </xdr:nvPicPr>
      <xdr:blipFill>
        <a:blip xmlns:r="http://schemas.openxmlformats.org/officeDocument/2006/relationships" r:embed="rId4"/>
        <a:stretch>
          <a:fillRect/>
        </a:stretch>
      </xdr:blipFill>
      <xdr:spPr>
        <a:xfrm>
          <a:off x="11782426" y="6353175"/>
          <a:ext cx="1245575" cy="7143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53</xdr:col>
      <xdr:colOff>123825</xdr:colOff>
      <xdr:row>1</xdr:row>
      <xdr:rowOff>66675</xdr:rowOff>
    </xdr:from>
    <xdr:to>
      <xdr:col>53</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53</xdr:col>
      <xdr:colOff>295275</xdr:colOff>
      <xdr:row>1</xdr:row>
      <xdr:rowOff>19050</xdr:rowOff>
    </xdr:from>
    <xdr:to>
      <xdr:col>53</xdr:col>
      <xdr:colOff>2000250</xdr:colOff>
      <xdr:row>4</xdr:row>
      <xdr:rowOff>1085850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7051000" y="333375"/>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257175</xdr:colOff>
      <xdr:row>0</xdr:row>
      <xdr:rowOff>57150</xdr:rowOff>
    </xdr:from>
    <xdr:to>
      <xdr:col>15</xdr:col>
      <xdr:colOff>388783</xdr:colOff>
      <xdr:row>1</xdr:row>
      <xdr:rowOff>180976</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34</xdr:row>
      <xdr:rowOff>57150</xdr:rowOff>
    </xdr:from>
    <xdr:to>
      <xdr:col>15</xdr:col>
      <xdr:colOff>388783</xdr:colOff>
      <xdr:row>35</xdr:row>
      <xdr:rowOff>200026</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68</xdr:row>
      <xdr:rowOff>57150</xdr:rowOff>
    </xdr:from>
    <xdr:to>
      <xdr:col>15</xdr:col>
      <xdr:colOff>388783</xdr:colOff>
      <xdr:row>69</xdr:row>
      <xdr:rowOff>190501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753225" y="9058275"/>
          <a:ext cx="484033" cy="428626"/>
        </a:xfrm>
        <a:prstGeom prst="rect">
          <a:avLst/>
        </a:prstGeom>
      </xdr:spPr>
    </xdr:pic>
    <xdr:clientData/>
  </xdr:twoCellAnchor>
  <xdr:twoCellAnchor editAs="oneCell">
    <xdr:from>
      <xdr:col>14</xdr:col>
      <xdr:colOff>257175</xdr:colOff>
      <xdr:row>102</xdr:row>
      <xdr:rowOff>57150</xdr:rowOff>
    </xdr:from>
    <xdr:to>
      <xdr:col>15</xdr:col>
      <xdr:colOff>388783</xdr:colOff>
      <xdr:row>103</xdr:row>
      <xdr:rowOff>219076</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6753225" y="18059400"/>
          <a:ext cx="484033" cy="428626"/>
        </a:xfrm>
        <a:prstGeom prst="rect">
          <a:avLst/>
        </a:prstGeom>
      </xdr:spPr>
    </xdr:pic>
    <xdr:clientData/>
  </xdr:twoCellAnchor>
  <xdr:twoCellAnchor editAs="oneCell">
    <xdr:from>
      <xdr:col>14</xdr:col>
      <xdr:colOff>257175</xdr:colOff>
      <xdr:row>136</xdr:row>
      <xdr:rowOff>57150</xdr:rowOff>
    </xdr:from>
    <xdr:to>
      <xdr:col>15</xdr:col>
      <xdr:colOff>388783</xdr:colOff>
      <xdr:row>137</xdr:row>
      <xdr:rowOff>190501</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53225" y="27060525"/>
          <a:ext cx="484033" cy="428626"/>
        </a:xfrm>
        <a:prstGeom prst="rect">
          <a:avLst/>
        </a:prstGeom>
      </xdr:spPr>
    </xdr:pic>
    <xdr:clientData/>
  </xdr:twoCellAnchor>
  <xdr:twoCellAnchor editAs="oneCell">
    <xdr:from>
      <xdr:col>14</xdr:col>
      <xdr:colOff>257175</xdr:colOff>
      <xdr:row>170</xdr:row>
      <xdr:rowOff>57150</xdr:rowOff>
    </xdr:from>
    <xdr:to>
      <xdr:col>15</xdr:col>
      <xdr:colOff>388783</xdr:colOff>
      <xdr:row>171</xdr:row>
      <xdr:rowOff>209551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53225" y="36061650"/>
          <a:ext cx="484033" cy="428626"/>
        </a:xfrm>
        <a:prstGeom prst="rect">
          <a:avLst/>
        </a:prstGeom>
      </xdr:spPr>
    </xdr:pic>
    <xdr:clientData/>
  </xdr:twoCellAnchor>
  <xdr:twoCellAnchor editAs="oneCell">
    <xdr:from>
      <xdr:col>14</xdr:col>
      <xdr:colOff>257175</xdr:colOff>
      <xdr:row>204</xdr:row>
      <xdr:rowOff>57150</xdr:rowOff>
    </xdr:from>
    <xdr:to>
      <xdr:col>15</xdr:col>
      <xdr:colOff>388783</xdr:colOff>
      <xdr:row>205</xdr:row>
      <xdr:rowOff>180976</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238</xdr:row>
      <xdr:rowOff>57150</xdr:rowOff>
    </xdr:from>
    <xdr:to>
      <xdr:col>15</xdr:col>
      <xdr:colOff>388783</xdr:colOff>
      <xdr:row>239</xdr:row>
      <xdr:rowOff>200026</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272</xdr:row>
      <xdr:rowOff>57150</xdr:rowOff>
    </xdr:from>
    <xdr:to>
      <xdr:col>15</xdr:col>
      <xdr:colOff>388783</xdr:colOff>
      <xdr:row>273</xdr:row>
      <xdr:rowOff>190501</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306</xdr:row>
      <xdr:rowOff>57150</xdr:rowOff>
    </xdr:from>
    <xdr:to>
      <xdr:col>15</xdr:col>
      <xdr:colOff>388783</xdr:colOff>
      <xdr:row>307</xdr:row>
      <xdr:rowOff>171451</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xdr:from>
      <xdr:col>19</xdr:col>
      <xdr:colOff>238125</xdr:colOff>
      <xdr:row>10</xdr:row>
      <xdr:rowOff>95250</xdr:rowOff>
    </xdr:from>
    <xdr:to>
      <xdr:col>21</xdr:col>
      <xdr:colOff>781050</xdr:colOff>
      <xdr:row>11</xdr:row>
      <xdr:rowOff>228601</xdr:rowOff>
    </xdr:to>
    <xdr:sp macro="" textlink="">
      <xdr:nvSpPr>
        <xdr:cNvPr id="23" name="Rounded Rectangle 22">
          <a:hlinkClick xmlns:r="http://schemas.openxmlformats.org/officeDocument/2006/relationships" r:id="rId2"/>
        </xdr:cNvPr>
        <xdr:cNvSpPr/>
      </xdr:nvSpPr>
      <xdr:spPr>
        <a:xfrm>
          <a:off x="9563100" y="2543175"/>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0</xdr:colOff>
      <xdr:row>1</xdr:row>
      <xdr:rowOff>64558</xdr:rowOff>
    </xdr:from>
    <xdr:to>
      <xdr:col>18</xdr:col>
      <xdr:colOff>1059</xdr:colOff>
      <xdr:row>2</xdr:row>
      <xdr:rowOff>49184</xdr:rowOff>
    </xdr:to>
    <xdr:pic>
      <xdr:nvPicPr>
        <xdr:cNvPr id="2"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378883"/>
          <a:ext cx="1059" cy="270376"/>
        </a:xfrm>
        <a:prstGeom prst="rect">
          <a:avLst/>
        </a:prstGeom>
        <a:noFill/>
        <a:ln w="9525">
          <a:noFill/>
          <a:miter lim="800000"/>
          <a:headEnd/>
          <a:tailEnd/>
        </a:ln>
      </xdr:spPr>
    </xdr:pic>
    <xdr:clientData/>
  </xdr:twoCellAnchor>
  <xdr:twoCellAnchor>
    <xdr:from>
      <xdr:col>34</xdr:col>
      <xdr:colOff>333375</xdr:colOff>
      <xdr:row>9</xdr:row>
      <xdr:rowOff>76199</xdr:rowOff>
    </xdr:from>
    <xdr:to>
      <xdr:col>37</xdr:col>
      <xdr:colOff>342900</xdr:colOff>
      <xdr:row>10</xdr:row>
      <xdr:rowOff>266700</xdr:rowOff>
    </xdr:to>
    <xdr:sp macro="" textlink="">
      <xdr:nvSpPr>
        <xdr:cNvPr id="3" name="Rounded Rectangle 2">
          <a:hlinkClick xmlns:r="http://schemas.openxmlformats.org/officeDocument/2006/relationships" r:id="rId2"/>
        </xdr:cNvPr>
        <xdr:cNvSpPr/>
      </xdr:nvSpPr>
      <xdr:spPr>
        <a:xfrm>
          <a:off x="14935200" y="22193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33</xdr:row>
      <xdr:rowOff>239684</xdr:rowOff>
    </xdr:to>
    <xdr:pic>
      <xdr:nvPicPr>
        <xdr:cNvPr id="4"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175126"/>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5" name="Rounded Rectangle 4">
          <a:hlinkClick xmlns:r="http://schemas.openxmlformats.org/officeDocument/2006/relationships" r:id="rId3"/>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34</xdr:row>
      <xdr:rowOff>49184</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260851"/>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7" name="Rounded Rectangle 6">
          <a:hlinkClick xmlns:r="http://schemas.openxmlformats.org/officeDocument/2006/relationships" r:id="rId4"/>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257409</xdr:colOff>
      <xdr:row>0</xdr:row>
      <xdr:rowOff>66675</xdr:rowOff>
    </xdr:from>
    <xdr:to>
      <xdr:col>15</xdr:col>
      <xdr:colOff>352425</xdr:colOff>
      <xdr:row>1</xdr:row>
      <xdr:rowOff>161926</xdr:rowOff>
    </xdr:to>
    <xdr:pic>
      <xdr:nvPicPr>
        <xdr:cNvPr id="8" name="Picture 7" descr="download.jpg"/>
        <xdr:cNvPicPr>
          <a:picLocks noChangeAspect="1"/>
        </xdr:cNvPicPr>
      </xdr:nvPicPr>
      <xdr:blipFill>
        <a:blip xmlns:r="http://schemas.openxmlformats.org/officeDocument/2006/relationships" r:embed="rId5" cstate="print"/>
        <a:stretch>
          <a:fillRect/>
        </a:stretch>
      </xdr:blipFill>
      <xdr:spPr>
        <a:xfrm>
          <a:off x="6020034" y="66675"/>
          <a:ext cx="466491" cy="409576"/>
        </a:xfrm>
        <a:prstGeom prst="rect">
          <a:avLst/>
        </a:prstGeom>
      </xdr:spPr>
    </xdr:pic>
    <xdr:clientData/>
  </xdr:twoCellAnchor>
  <xdr:twoCellAnchor editAs="oneCell">
    <xdr:from>
      <xdr:col>30</xdr:col>
      <xdr:colOff>247650</xdr:colOff>
      <xdr:row>0</xdr:row>
      <xdr:rowOff>66675</xdr:rowOff>
    </xdr:from>
    <xdr:to>
      <xdr:col>31</xdr:col>
      <xdr:colOff>344852</xdr:colOff>
      <xdr:row>1</xdr:row>
      <xdr:rowOff>142009</xdr:rowOff>
    </xdr:to>
    <xdr:pic>
      <xdr:nvPicPr>
        <xdr:cNvPr id="9" name="Picture 8" descr="download.jpg"/>
        <xdr:cNvPicPr>
          <a:picLocks noChangeAspect="1"/>
        </xdr:cNvPicPr>
      </xdr:nvPicPr>
      <xdr:blipFill>
        <a:blip xmlns:r="http://schemas.openxmlformats.org/officeDocument/2006/relationships" r:embed="rId5" cstate="print"/>
        <a:stretch>
          <a:fillRect/>
        </a:stretch>
      </xdr:blipFill>
      <xdr:spPr>
        <a:xfrm>
          <a:off x="12582525" y="66675"/>
          <a:ext cx="468677" cy="389659"/>
        </a:xfrm>
        <a:prstGeom prst="rect">
          <a:avLst/>
        </a:prstGeom>
      </xdr:spPr>
    </xdr:pic>
    <xdr:clientData/>
  </xdr:twoCellAnchor>
  <xdr:twoCellAnchor editAs="oneCell">
    <xdr:from>
      <xdr:col>14</xdr:col>
      <xdr:colOff>266700</xdr:colOff>
      <xdr:row>32</xdr:row>
      <xdr:rowOff>76201</xdr:rowOff>
    </xdr:from>
    <xdr:to>
      <xdr:col>15</xdr:col>
      <xdr:colOff>352426</xdr:colOff>
      <xdr:row>33</xdr:row>
      <xdr:rowOff>238126</xdr:rowOff>
    </xdr:to>
    <xdr:pic>
      <xdr:nvPicPr>
        <xdr:cNvPr id="10" name="Picture 9" descr="download.jpg"/>
        <xdr:cNvPicPr>
          <a:picLocks noChangeAspect="1"/>
        </xdr:cNvPicPr>
      </xdr:nvPicPr>
      <xdr:blipFill>
        <a:blip xmlns:r="http://schemas.openxmlformats.org/officeDocument/2006/relationships" r:embed="rId5" cstate="print"/>
        <a:stretch>
          <a:fillRect/>
        </a:stretch>
      </xdr:blipFill>
      <xdr:spPr>
        <a:xfrm>
          <a:off x="6029325" y="7962901"/>
          <a:ext cx="457201" cy="438150"/>
        </a:xfrm>
        <a:prstGeom prst="rect">
          <a:avLst/>
        </a:prstGeom>
      </xdr:spPr>
    </xdr:pic>
    <xdr:clientData/>
  </xdr:twoCellAnchor>
  <xdr:twoCellAnchor editAs="oneCell">
    <xdr:from>
      <xdr:col>30</xdr:col>
      <xdr:colOff>228600</xdr:colOff>
      <xdr:row>32</xdr:row>
      <xdr:rowOff>76200</xdr:rowOff>
    </xdr:from>
    <xdr:to>
      <xdr:col>31</xdr:col>
      <xdr:colOff>325802</xdr:colOff>
      <xdr:row>33</xdr:row>
      <xdr:rowOff>189634</xdr:rowOff>
    </xdr:to>
    <xdr:pic>
      <xdr:nvPicPr>
        <xdr:cNvPr id="12" name="Picture 11" descr="download.jpg"/>
        <xdr:cNvPicPr>
          <a:picLocks noChangeAspect="1"/>
        </xdr:cNvPicPr>
      </xdr:nvPicPr>
      <xdr:blipFill>
        <a:blip xmlns:r="http://schemas.openxmlformats.org/officeDocument/2006/relationships" r:embed="rId5" cstate="print"/>
        <a:stretch>
          <a:fillRect/>
        </a:stretch>
      </xdr:blipFill>
      <xdr:spPr>
        <a:xfrm>
          <a:off x="12563475" y="7962900"/>
          <a:ext cx="468677" cy="389659"/>
        </a:xfrm>
        <a:prstGeom prst="rect">
          <a:avLst/>
        </a:prstGeom>
      </xdr:spPr>
    </xdr:pic>
    <xdr:clientData/>
  </xdr:twoCellAnchor>
  <xdr:twoCellAnchor editAs="oneCell">
    <xdr:from>
      <xdr:col>18</xdr:col>
      <xdr:colOff>0</xdr:colOff>
      <xdr:row>65</xdr:row>
      <xdr:rowOff>64558</xdr:rowOff>
    </xdr:from>
    <xdr:to>
      <xdr:col>18</xdr:col>
      <xdr:colOff>1059</xdr:colOff>
      <xdr:row>65</xdr:row>
      <xdr:rowOff>239684</xdr:rowOff>
    </xdr:to>
    <xdr:pic>
      <xdr:nvPicPr>
        <xdr:cNvPr id="1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175126"/>
        </a:xfrm>
        <a:prstGeom prst="rect">
          <a:avLst/>
        </a:prstGeom>
        <a:noFill/>
        <a:ln w="9525">
          <a:noFill/>
          <a:miter lim="800000"/>
          <a:headEnd/>
          <a:tailEnd/>
        </a:ln>
      </xdr:spPr>
    </xdr:pic>
    <xdr:clientData/>
  </xdr:twoCellAnchor>
  <xdr:twoCellAnchor editAs="oneCell">
    <xdr:from>
      <xdr:col>18</xdr:col>
      <xdr:colOff>0</xdr:colOff>
      <xdr:row>65</xdr:row>
      <xdr:rowOff>64558</xdr:rowOff>
    </xdr:from>
    <xdr:to>
      <xdr:col>18</xdr:col>
      <xdr:colOff>1059</xdr:colOff>
      <xdr:row>66</xdr:row>
      <xdr:rowOff>49184</xdr:rowOff>
    </xdr:to>
    <xdr:pic>
      <xdr:nvPicPr>
        <xdr:cNvPr id="1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260851"/>
        </a:xfrm>
        <a:prstGeom prst="rect">
          <a:avLst/>
        </a:prstGeom>
        <a:noFill/>
        <a:ln w="9525">
          <a:noFill/>
          <a:miter lim="800000"/>
          <a:headEnd/>
          <a:tailEnd/>
        </a:ln>
      </xdr:spPr>
    </xdr:pic>
    <xdr:clientData/>
  </xdr:twoCellAnchor>
  <xdr:twoCellAnchor editAs="oneCell">
    <xdr:from>
      <xdr:col>14</xdr:col>
      <xdr:colOff>266700</xdr:colOff>
      <xdr:row>64</xdr:row>
      <xdr:rowOff>76201</xdr:rowOff>
    </xdr:from>
    <xdr:to>
      <xdr:col>15</xdr:col>
      <xdr:colOff>352426</xdr:colOff>
      <xdr:row>65</xdr:row>
      <xdr:rowOff>238126</xdr:rowOff>
    </xdr:to>
    <xdr:pic>
      <xdr:nvPicPr>
        <xdr:cNvPr id="17" name="Picture 16" descr="download.jpg"/>
        <xdr:cNvPicPr>
          <a:picLocks noChangeAspect="1"/>
        </xdr:cNvPicPr>
      </xdr:nvPicPr>
      <xdr:blipFill>
        <a:blip xmlns:r="http://schemas.openxmlformats.org/officeDocument/2006/relationships" r:embed="rId5" cstate="print"/>
        <a:stretch>
          <a:fillRect/>
        </a:stretch>
      </xdr:blipFill>
      <xdr:spPr>
        <a:xfrm>
          <a:off x="5953125" y="8724901"/>
          <a:ext cx="457201" cy="438150"/>
        </a:xfrm>
        <a:prstGeom prst="rect">
          <a:avLst/>
        </a:prstGeom>
      </xdr:spPr>
    </xdr:pic>
    <xdr:clientData/>
  </xdr:twoCellAnchor>
  <xdr:twoCellAnchor editAs="oneCell">
    <xdr:from>
      <xdr:col>30</xdr:col>
      <xdr:colOff>228600</xdr:colOff>
      <xdr:row>64</xdr:row>
      <xdr:rowOff>76200</xdr:rowOff>
    </xdr:from>
    <xdr:to>
      <xdr:col>31</xdr:col>
      <xdr:colOff>325802</xdr:colOff>
      <xdr:row>65</xdr:row>
      <xdr:rowOff>189634</xdr:rowOff>
    </xdr:to>
    <xdr:pic>
      <xdr:nvPicPr>
        <xdr:cNvPr id="18" name="Picture 17" descr="download.jpg"/>
        <xdr:cNvPicPr>
          <a:picLocks noChangeAspect="1"/>
        </xdr:cNvPicPr>
      </xdr:nvPicPr>
      <xdr:blipFill>
        <a:blip xmlns:r="http://schemas.openxmlformats.org/officeDocument/2006/relationships" r:embed="rId5" cstate="print"/>
        <a:stretch>
          <a:fillRect/>
        </a:stretch>
      </xdr:blipFill>
      <xdr:spPr>
        <a:xfrm>
          <a:off x="12487275" y="8724900"/>
          <a:ext cx="468677" cy="389659"/>
        </a:xfrm>
        <a:prstGeom prst="rect">
          <a:avLst/>
        </a:prstGeom>
      </xdr:spPr>
    </xdr:pic>
    <xdr:clientData/>
  </xdr:twoCellAnchor>
  <xdr:twoCellAnchor editAs="oneCell">
    <xdr:from>
      <xdr:col>18</xdr:col>
      <xdr:colOff>0</xdr:colOff>
      <xdr:row>97</xdr:row>
      <xdr:rowOff>64558</xdr:rowOff>
    </xdr:from>
    <xdr:to>
      <xdr:col>18</xdr:col>
      <xdr:colOff>1059</xdr:colOff>
      <xdr:row>97</xdr:row>
      <xdr:rowOff>239684</xdr:rowOff>
    </xdr:to>
    <xdr:pic>
      <xdr:nvPicPr>
        <xdr:cNvPr id="1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97</xdr:row>
      <xdr:rowOff>64558</xdr:rowOff>
    </xdr:from>
    <xdr:to>
      <xdr:col>18</xdr:col>
      <xdr:colOff>1059</xdr:colOff>
      <xdr:row>98</xdr:row>
      <xdr:rowOff>49184</xdr:rowOff>
    </xdr:to>
    <xdr:pic>
      <xdr:nvPicPr>
        <xdr:cNvPr id="2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96</xdr:row>
      <xdr:rowOff>76201</xdr:rowOff>
    </xdr:from>
    <xdr:to>
      <xdr:col>15</xdr:col>
      <xdr:colOff>352426</xdr:colOff>
      <xdr:row>97</xdr:row>
      <xdr:rowOff>238126</xdr:rowOff>
    </xdr:to>
    <xdr:pic>
      <xdr:nvPicPr>
        <xdr:cNvPr id="21" name="Picture 2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96</xdr:row>
      <xdr:rowOff>76200</xdr:rowOff>
    </xdr:from>
    <xdr:to>
      <xdr:col>31</xdr:col>
      <xdr:colOff>325802</xdr:colOff>
      <xdr:row>97</xdr:row>
      <xdr:rowOff>189634</xdr:rowOff>
    </xdr:to>
    <xdr:pic>
      <xdr:nvPicPr>
        <xdr:cNvPr id="22" name="Picture 2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129</xdr:row>
      <xdr:rowOff>64558</xdr:rowOff>
    </xdr:from>
    <xdr:to>
      <xdr:col>18</xdr:col>
      <xdr:colOff>1059</xdr:colOff>
      <xdr:row>129</xdr:row>
      <xdr:rowOff>239684</xdr:rowOff>
    </xdr:to>
    <xdr:pic>
      <xdr:nvPicPr>
        <xdr:cNvPr id="2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129</xdr:row>
      <xdr:rowOff>64558</xdr:rowOff>
    </xdr:from>
    <xdr:to>
      <xdr:col>18</xdr:col>
      <xdr:colOff>1059</xdr:colOff>
      <xdr:row>130</xdr:row>
      <xdr:rowOff>49184</xdr:rowOff>
    </xdr:to>
    <xdr:pic>
      <xdr:nvPicPr>
        <xdr:cNvPr id="2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128</xdr:row>
      <xdr:rowOff>76201</xdr:rowOff>
    </xdr:from>
    <xdr:to>
      <xdr:col>15</xdr:col>
      <xdr:colOff>352426</xdr:colOff>
      <xdr:row>129</xdr:row>
      <xdr:rowOff>238126</xdr:rowOff>
    </xdr:to>
    <xdr:pic>
      <xdr:nvPicPr>
        <xdr:cNvPr id="25" name="Picture 2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128</xdr:row>
      <xdr:rowOff>76200</xdr:rowOff>
    </xdr:from>
    <xdr:to>
      <xdr:col>31</xdr:col>
      <xdr:colOff>325802</xdr:colOff>
      <xdr:row>129</xdr:row>
      <xdr:rowOff>189634</xdr:rowOff>
    </xdr:to>
    <xdr:pic>
      <xdr:nvPicPr>
        <xdr:cNvPr id="26" name="Picture 2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161</xdr:row>
      <xdr:rowOff>64558</xdr:rowOff>
    </xdr:from>
    <xdr:to>
      <xdr:col>18</xdr:col>
      <xdr:colOff>1059</xdr:colOff>
      <xdr:row>161</xdr:row>
      <xdr:rowOff>239684</xdr:rowOff>
    </xdr:to>
    <xdr:pic>
      <xdr:nvPicPr>
        <xdr:cNvPr id="27"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161</xdr:row>
      <xdr:rowOff>64558</xdr:rowOff>
    </xdr:from>
    <xdr:to>
      <xdr:col>18</xdr:col>
      <xdr:colOff>1059</xdr:colOff>
      <xdr:row>162</xdr:row>
      <xdr:rowOff>49184</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160</xdr:row>
      <xdr:rowOff>76201</xdr:rowOff>
    </xdr:from>
    <xdr:to>
      <xdr:col>15</xdr:col>
      <xdr:colOff>352426</xdr:colOff>
      <xdr:row>161</xdr:row>
      <xdr:rowOff>238126</xdr:rowOff>
    </xdr:to>
    <xdr:pic>
      <xdr:nvPicPr>
        <xdr:cNvPr id="29" name="Picture 28"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160</xdr:row>
      <xdr:rowOff>76200</xdr:rowOff>
    </xdr:from>
    <xdr:to>
      <xdr:col>31</xdr:col>
      <xdr:colOff>325802</xdr:colOff>
      <xdr:row>161</xdr:row>
      <xdr:rowOff>189634</xdr:rowOff>
    </xdr:to>
    <xdr:pic>
      <xdr:nvPicPr>
        <xdr:cNvPr id="30" name="Picture 29"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193</xdr:row>
      <xdr:rowOff>64558</xdr:rowOff>
    </xdr:from>
    <xdr:to>
      <xdr:col>18</xdr:col>
      <xdr:colOff>1059</xdr:colOff>
      <xdr:row>193</xdr:row>
      <xdr:rowOff>239684</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193</xdr:row>
      <xdr:rowOff>64558</xdr:rowOff>
    </xdr:from>
    <xdr:to>
      <xdr:col>18</xdr:col>
      <xdr:colOff>1059</xdr:colOff>
      <xdr:row>194</xdr:row>
      <xdr:rowOff>49184</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192</xdr:row>
      <xdr:rowOff>76201</xdr:rowOff>
    </xdr:from>
    <xdr:to>
      <xdr:col>15</xdr:col>
      <xdr:colOff>352426</xdr:colOff>
      <xdr:row>193</xdr:row>
      <xdr:rowOff>238126</xdr:rowOff>
    </xdr:to>
    <xdr:pic>
      <xdr:nvPicPr>
        <xdr:cNvPr id="33" name="Picture 32"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192</xdr:row>
      <xdr:rowOff>76200</xdr:rowOff>
    </xdr:from>
    <xdr:to>
      <xdr:col>31</xdr:col>
      <xdr:colOff>325802</xdr:colOff>
      <xdr:row>193</xdr:row>
      <xdr:rowOff>189634</xdr:rowOff>
    </xdr:to>
    <xdr:pic>
      <xdr:nvPicPr>
        <xdr:cNvPr id="34" name="Picture 33"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225</xdr:row>
      <xdr:rowOff>64558</xdr:rowOff>
    </xdr:from>
    <xdr:to>
      <xdr:col>18</xdr:col>
      <xdr:colOff>1059</xdr:colOff>
      <xdr:row>225</xdr:row>
      <xdr:rowOff>239684</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225</xdr:row>
      <xdr:rowOff>64558</xdr:rowOff>
    </xdr:from>
    <xdr:to>
      <xdr:col>18</xdr:col>
      <xdr:colOff>1059</xdr:colOff>
      <xdr:row>226</xdr:row>
      <xdr:rowOff>49184</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224</xdr:row>
      <xdr:rowOff>76201</xdr:rowOff>
    </xdr:from>
    <xdr:to>
      <xdr:col>15</xdr:col>
      <xdr:colOff>352426</xdr:colOff>
      <xdr:row>225</xdr:row>
      <xdr:rowOff>238126</xdr:rowOff>
    </xdr:to>
    <xdr:pic>
      <xdr:nvPicPr>
        <xdr:cNvPr id="37" name="Picture 36"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224</xdr:row>
      <xdr:rowOff>76200</xdr:rowOff>
    </xdr:from>
    <xdr:to>
      <xdr:col>31</xdr:col>
      <xdr:colOff>325802</xdr:colOff>
      <xdr:row>225</xdr:row>
      <xdr:rowOff>189634</xdr:rowOff>
    </xdr:to>
    <xdr:pic>
      <xdr:nvPicPr>
        <xdr:cNvPr id="38" name="Picture 37"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257</xdr:row>
      <xdr:rowOff>64558</xdr:rowOff>
    </xdr:from>
    <xdr:to>
      <xdr:col>18</xdr:col>
      <xdr:colOff>1059</xdr:colOff>
      <xdr:row>257</xdr:row>
      <xdr:rowOff>239684</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257</xdr:row>
      <xdr:rowOff>64558</xdr:rowOff>
    </xdr:from>
    <xdr:to>
      <xdr:col>18</xdr:col>
      <xdr:colOff>1059</xdr:colOff>
      <xdr:row>258</xdr:row>
      <xdr:rowOff>49184</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256</xdr:row>
      <xdr:rowOff>76201</xdr:rowOff>
    </xdr:from>
    <xdr:to>
      <xdr:col>15</xdr:col>
      <xdr:colOff>352426</xdr:colOff>
      <xdr:row>257</xdr:row>
      <xdr:rowOff>238126</xdr:rowOff>
    </xdr:to>
    <xdr:pic>
      <xdr:nvPicPr>
        <xdr:cNvPr id="41" name="Picture 4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256</xdr:row>
      <xdr:rowOff>76200</xdr:rowOff>
    </xdr:from>
    <xdr:to>
      <xdr:col>31</xdr:col>
      <xdr:colOff>325802</xdr:colOff>
      <xdr:row>257</xdr:row>
      <xdr:rowOff>189634</xdr:rowOff>
    </xdr:to>
    <xdr:pic>
      <xdr:nvPicPr>
        <xdr:cNvPr id="42" name="Picture 4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289</xdr:row>
      <xdr:rowOff>64558</xdr:rowOff>
    </xdr:from>
    <xdr:to>
      <xdr:col>18</xdr:col>
      <xdr:colOff>1059</xdr:colOff>
      <xdr:row>289</xdr:row>
      <xdr:rowOff>239684</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289</xdr:row>
      <xdr:rowOff>64558</xdr:rowOff>
    </xdr:from>
    <xdr:to>
      <xdr:col>18</xdr:col>
      <xdr:colOff>1059</xdr:colOff>
      <xdr:row>290</xdr:row>
      <xdr:rowOff>49184</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288</xdr:row>
      <xdr:rowOff>76201</xdr:rowOff>
    </xdr:from>
    <xdr:to>
      <xdr:col>15</xdr:col>
      <xdr:colOff>352426</xdr:colOff>
      <xdr:row>289</xdr:row>
      <xdr:rowOff>238126</xdr:rowOff>
    </xdr:to>
    <xdr:pic>
      <xdr:nvPicPr>
        <xdr:cNvPr id="45" name="Picture 4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288</xdr:row>
      <xdr:rowOff>76200</xdr:rowOff>
    </xdr:from>
    <xdr:to>
      <xdr:col>31</xdr:col>
      <xdr:colOff>325802</xdr:colOff>
      <xdr:row>289</xdr:row>
      <xdr:rowOff>189634</xdr:rowOff>
    </xdr:to>
    <xdr:pic>
      <xdr:nvPicPr>
        <xdr:cNvPr id="46" name="Picture 4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am%20related/Exam%202022-23/result%20sheet/Class%203-4/Class%203rd%20&amp;%204th%20%20Result%20Sheet-2023-By-HL-JA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सामान्य जानकारी"/>
      <sheetName val="Master sheet"/>
      <sheetName val="Marks Entry 3rd"/>
      <sheetName val="Marks Entry 4th"/>
      <sheetName val="Result Sheet"/>
      <sheetName val="Teacher &amp; Cat. Wise Result"/>
      <sheetName val="Result Aggregate"/>
      <sheetName val="Full Marksheet"/>
      <sheetName val="Duble sheet Report Card"/>
    </sheetNames>
    <sheetDataSet>
      <sheetData sheetId="0"/>
      <sheetData sheetId="1">
        <row r="11">
          <cell r="D11" t="str">
            <v>Hindi</v>
          </cell>
        </row>
      </sheetData>
      <sheetData sheetId="2"/>
      <sheetData sheetId="3"/>
      <sheetData sheetId="4">
        <row r="4">
          <cell r="DJ4" t="str">
            <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ThY9TGuohzE" TargetMode="External"/><Relationship Id="rId2" Type="http://schemas.openxmlformats.org/officeDocument/2006/relationships/hyperlink" Target="https://youtu.be/ThY9TGuohzE" TargetMode="External"/><Relationship Id="rId1" Type="http://schemas.openxmlformats.org/officeDocument/2006/relationships/hyperlink" Target="https://youtube.com/c/Heeralalja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outu.be/ThY9TGuohzE"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ThY9TGuohz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youtu.be/ThY9TGuohz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youtu.be/ThY9TGuohzE" TargetMode="External"/><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2:N47"/>
  <sheetViews>
    <sheetView showGridLines="0" showRowColHeaders="0" tabSelected="1" workbookViewId="0">
      <selection activeCell="K7" sqref="K7:L7"/>
    </sheetView>
  </sheetViews>
  <sheetFormatPr defaultRowHeight="15"/>
  <cols>
    <col min="1" max="1" width="5.375" customWidth="1"/>
    <col min="2" max="2" width="3.25" customWidth="1"/>
    <col min="3" max="3" width="14.125" customWidth="1"/>
    <col min="4" max="6" width="25.75" customWidth="1"/>
    <col min="7" max="7" width="11.25" customWidth="1"/>
    <col min="8" max="8" width="22.75" customWidth="1"/>
    <col min="9" max="9" width="4.125" customWidth="1"/>
    <col min="12" max="12" width="13.75" customWidth="1"/>
    <col min="13" max="13" width="13.625" customWidth="1"/>
    <col min="14" max="14" width="14.375" customWidth="1"/>
  </cols>
  <sheetData>
    <row r="2" spans="2:14">
      <c r="B2" s="12"/>
      <c r="C2" s="12"/>
      <c r="D2" s="12"/>
      <c r="E2" s="12"/>
      <c r="F2" s="12"/>
      <c r="G2" s="12"/>
      <c r="H2" s="12"/>
      <c r="I2" s="12"/>
    </row>
    <row r="3" spans="2:14" ht="31.5" customHeight="1">
      <c r="B3" s="12"/>
      <c r="C3" s="461" t="s">
        <v>236</v>
      </c>
      <c r="D3" s="461"/>
      <c r="E3" s="461"/>
      <c r="F3" s="461"/>
      <c r="G3" s="461"/>
      <c r="H3" s="461"/>
      <c r="I3" s="12"/>
      <c r="L3" s="457" t="s">
        <v>40</v>
      </c>
      <c r="M3" s="457"/>
      <c r="N3" s="457"/>
    </row>
    <row r="4" spans="2:14" ht="21" customHeight="1">
      <c r="B4" s="12"/>
      <c r="C4" s="460" t="s">
        <v>80</v>
      </c>
      <c r="D4" s="460"/>
      <c r="E4" s="460"/>
      <c r="F4" s="460"/>
      <c r="G4" s="460"/>
      <c r="H4" s="460"/>
      <c r="I4" s="12"/>
      <c r="L4" s="457"/>
      <c r="M4" s="457"/>
      <c r="N4" s="457"/>
    </row>
    <row r="5" spans="2:14" ht="39.950000000000003" customHeight="1">
      <c r="B5" s="12"/>
      <c r="C5" s="458" t="s">
        <v>81</v>
      </c>
      <c r="D5" s="459"/>
      <c r="E5" s="459"/>
      <c r="F5" s="459"/>
      <c r="G5" s="459"/>
      <c r="H5" s="459"/>
      <c r="I5" s="12"/>
      <c r="L5" s="456" t="s">
        <v>251</v>
      </c>
      <c r="M5" s="456"/>
      <c r="N5" s="456"/>
    </row>
    <row r="6" spans="2:14" ht="47.25" customHeight="1">
      <c r="B6" s="12"/>
      <c r="C6" s="446" t="s">
        <v>226</v>
      </c>
      <c r="D6" s="447"/>
      <c r="E6" s="447"/>
      <c r="F6" s="447"/>
      <c r="G6" s="447"/>
      <c r="H6" s="447"/>
      <c r="I6" s="12"/>
      <c r="K6" s="419" t="s">
        <v>256</v>
      </c>
      <c r="L6" s="419"/>
    </row>
    <row r="7" spans="2:14" ht="46.5" customHeight="1" thickBot="1">
      <c r="B7" s="12"/>
      <c r="C7" s="448" t="s">
        <v>82</v>
      </c>
      <c r="D7" s="449"/>
      <c r="E7" s="449"/>
      <c r="F7" s="449"/>
      <c r="G7" s="449"/>
      <c r="H7" s="449"/>
      <c r="I7" s="12"/>
      <c r="K7" s="420">
        <v>45043</v>
      </c>
      <c r="L7" s="420"/>
      <c r="M7" s="15"/>
      <c r="N7" s="15"/>
    </row>
    <row r="8" spans="2:14" ht="29.25" customHeight="1" thickBot="1">
      <c r="B8" s="12"/>
      <c r="C8" s="21" t="s">
        <v>42</v>
      </c>
      <c r="D8" s="241" t="s">
        <v>43</v>
      </c>
      <c r="E8" s="244" t="s">
        <v>144</v>
      </c>
      <c r="F8" s="236" t="s">
        <v>152</v>
      </c>
      <c r="G8" s="450" t="s">
        <v>83</v>
      </c>
      <c r="H8" s="451"/>
      <c r="I8" s="12"/>
      <c r="K8" s="421" t="s">
        <v>243</v>
      </c>
      <c r="L8" s="422"/>
      <c r="M8" s="423"/>
    </row>
    <row r="9" spans="2:14" ht="21" customHeight="1" thickBot="1">
      <c r="B9" s="12"/>
      <c r="C9" s="238">
        <v>1</v>
      </c>
      <c r="D9" s="242" t="s">
        <v>44</v>
      </c>
      <c r="E9" s="237"/>
      <c r="F9" s="23" t="s">
        <v>252</v>
      </c>
      <c r="G9" s="442" t="s">
        <v>252</v>
      </c>
      <c r="H9" s="443"/>
      <c r="I9" s="12"/>
      <c r="K9" s="424"/>
      <c r="L9" s="425"/>
      <c r="M9" s="426"/>
    </row>
    <row r="10" spans="2:14" ht="21" customHeight="1" thickBot="1">
      <c r="B10" s="12"/>
      <c r="C10" s="239">
        <v>2</v>
      </c>
      <c r="D10" s="243" t="s">
        <v>45</v>
      </c>
      <c r="E10" s="237"/>
      <c r="F10" s="23" t="s">
        <v>255</v>
      </c>
      <c r="G10" s="442" t="s">
        <v>255</v>
      </c>
      <c r="H10" s="443"/>
      <c r="I10" s="12"/>
      <c r="K10" s="424"/>
      <c r="L10" s="425"/>
      <c r="M10" s="426"/>
    </row>
    <row r="11" spans="2:14" ht="18.75" customHeight="1" thickBot="1">
      <c r="B11" s="12"/>
      <c r="C11" s="238">
        <v>3</v>
      </c>
      <c r="D11" s="243" t="s">
        <v>46</v>
      </c>
      <c r="E11" s="237"/>
      <c r="F11" s="23" t="s">
        <v>252</v>
      </c>
      <c r="G11" s="442" t="s">
        <v>252</v>
      </c>
      <c r="H11" s="443"/>
      <c r="I11" s="12"/>
      <c r="K11" s="424"/>
      <c r="L11" s="425"/>
      <c r="M11" s="426"/>
    </row>
    <row r="12" spans="2:14" ht="21.75" customHeight="1" thickBot="1">
      <c r="B12" s="12"/>
      <c r="C12" s="240">
        <v>4</v>
      </c>
      <c r="D12" s="243" t="s">
        <v>128</v>
      </c>
      <c r="E12" s="237"/>
      <c r="F12" s="23">
        <v>50</v>
      </c>
      <c r="G12" s="444">
        <v>50</v>
      </c>
      <c r="H12" s="445"/>
      <c r="I12" s="12"/>
      <c r="K12" s="424"/>
      <c r="L12" s="425"/>
      <c r="M12" s="426"/>
    </row>
    <row r="13" spans="2:14" ht="21" customHeight="1" thickBot="1">
      <c r="B13" s="12"/>
      <c r="C13" s="452" t="s">
        <v>136</v>
      </c>
      <c r="D13" s="453"/>
      <c r="E13" s="453"/>
      <c r="F13" s="453"/>
      <c r="G13" s="453"/>
      <c r="H13" s="454"/>
      <c r="I13" s="12"/>
      <c r="K13" s="427"/>
      <c r="L13" s="428"/>
      <c r="M13" s="429"/>
    </row>
    <row r="14" spans="2:14" ht="21" customHeight="1" thickBot="1">
      <c r="B14" s="12"/>
      <c r="C14" s="452"/>
      <c r="D14" s="453"/>
      <c r="E14" s="453"/>
      <c r="F14" s="453"/>
      <c r="G14" s="453"/>
      <c r="H14" s="454"/>
      <c r="I14" s="12"/>
    </row>
    <row r="15" spans="2:14" ht="21" customHeight="1" thickTop="1" thickBot="1">
      <c r="B15" s="12"/>
      <c r="C15" s="20"/>
      <c r="D15" s="455" t="s">
        <v>49</v>
      </c>
      <c r="E15" s="455"/>
      <c r="F15" s="251" t="s">
        <v>50</v>
      </c>
      <c r="G15" s="233"/>
      <c r="H15" s="430" t="s">
        <v>244</v>
      </c>
      <c r="I15" s="12"/>
    </row>
    <row r="16" spans="2:14" ht="21" customHeight="1" thickTop="1" thickBot="1">
      <c r="B16" s="12"/>
      <c r="C16" s="20"/>
      <c r="D16" s="455" t="s">
        <v>145</v>
      </c>
      <c r="E16" s="455"/>
      <c r="F16" s="251" t="s">
        <v>51</v>
      </c>
      <c r="G16" s="233"/>
      <c r="H16" s="431"/>
      <c r="I16" s="12"/>
      <c r="K16" s="433" t="s">
        <v>245</v>
      </c>
      <c r="L16" s="434"/>
      <c r="M16" s="435"/>
    </row>
    <row r="17" spans="2:13" ht="21" customHeight="1" thickTop="1" thickBot="1">
      <c r="B17" s="12"/>
      <c r="C17" s="20"/>
      <c r="D17" s="455" t="s">
        <v>146</v>
      </c>
      <c r="E17" s="455"/>
      <c r="F17" s="251" t="s">
        <v>52</v>
      </c>
      <c r="G17" s="233"/>
      <c r="H17" s="431"/>
      <c r="I17" s="12"/>
      <c r="K17" s="436"/>
      <c r="L17" s="437"/>
      <c r="M17" s="438"/>
    </row>
    <row r="18" spans="2:13" ht="21" customHeight="1" thickTop="1" thickBot="1">
      <c r="B18" s="12"/>
      <c r="C18" s="20"/>
      <c r="D18" s="455" t="s">
        <v>147</v>
      </c>
      <c r="E18" s="455"/>
      <c r="F18" s="251" t="s">
        <v>53</v>
      </c>
      <c r="G18" s="233"/>
      <c r="H18" s="432"/>
      <c r="I18" s="12"/>
      <c r="K18" s="436"/>
      <c r="L18" s="437"/>
      <c r="M18" s="438"/>
    </row>
    <row r="19" spans="2:13" ht="21" customHeight="1" thickTop="1" thickBot="1">
      <c r="B19" s="12"/>
      <c r="C19" s="20"/>
      <c r="D19" s="455" t="s">
        <v>148</v>
      </c>
      <c r="E19" s="455"/>
      <c r="F19" s="251" t="s">
        <v>54</v>
      </c>
      <c r="G19" s="233"/>
      <c r="H19" s="234"/>
      <c r="I19" s="12"/>
      <c r="K19" s="436"/>
      <c r="L19" s="437"/>
      <c r="M19" s="438"/>
    </row>
    <row r="20" spans="2:13" ht="21" customHeight="1" thickTop="1" thickBot="1">
      <c r="B20" s="12"/>
      <c r="C20" s="20"/>
      <c r="D20" s="455" t="s">
        <v>149</v>
      </c>
      <c r="E20" s="455"/>
      <c r="F20" s="251" t="s">
        <v>55</v>
      </c>
      <c r="G20" s="233"/>
      <c r="H20" s="234"/>
      <c r="I20" s="12"/>
      <c r="K20" s="436"/>
      <c r="L20" s="437"/>
      <c r="M20" s="438"/>
    </row>
    <row r="21" spans="2:13" ht="21" customHeight="1" thickTop="1" thickBot="1">
      <c r="B21" s="12"/>
      <c r="C21" s="20"/>
      <c r="D21" s="5"/>
      <c r="E21" s="5"/>
      <c r="F21" s="5"/>
      <c r="G21" s="233"/>
      <c r="H21" s="234"/>
      <c r="I21" s="12"/>
      <c r="K21" s="436"/>
      <c r="L21" s="437"/>
      <c r="M21" s="438"/>
    </row>
    <row r="22" spans="2:13" ht="21" customHeight="1" thickBot="1">
      <c r="B22" s="12"/>
      <c r="C22" s="20"/>
      <c r="D22" s="462" t="s">
        <v>84</v>
      </c>
      <c r="E22" s="463"/>
      <c r="F22" s="463"/>
      <c r="G22" s="463"/>
      <c r="H22" s="464"/>
      <c r="I22" s="12"/>
      <c r="K22" s="436"/>
      <c r="L22" s="437"/>
      <c r="M22" s="438"/>
    </row>
    <row r="23" spans="2:13" ht="21" customHeight="1" thickBot="1">
      <c r="B23" s="12"/>
      <c r="C23" s="20">
        <v>81</v>
      </c>
      <c r="D23" s="466" t="s">
        <v>47</v>
      </c>
      <c r="E23" s="467"/>
      <c r="F23" s="23">
        <v>50</v>
      </c>
      <c r="G23" s="442" t="s">
        <v>48</v>
      </c>
      <c r="H23" s="443"/>
      <c r="I23" s="12"/>
      <c r="K23" s="436"/>
      <c r="L23" s="437"/>
      <c r="M23" s="438"/>
    </row>
    <row r="24" spans="2:13" ht="21" customHeight="1" thickBot="1">
      <c r="B24" s="12"/>
      <c r="C24" s="20">
        <v>82</v>
      </c>
      <c r="D24" s="466" t="s">
        <v>58</v>
      </c>
      <c r="E24" s="467"/>
      <c r="F24" s="23">
        <v>100</v>
      </c>
      <c r="G24" s="468"/>
      <c r="H24" s="469"/>
      <c r="I24" s="12"/>
      <c r="K24" s="439"/>
      <c r="L24" s="440"/>
      <c r="M24" s="441"/>
    </row>
    <row r="25" spans="2:13" ht="21" customHeight="1" thickBot="1">
      <c r="B25" s="12"/>
      <c r="C25" s="19">
        <v>83</v>
      </c>
      <c r="D25" s="466" t="s">
        <v>56</v>
      </c>
      <c r="E25" s="467"/>
      <c r="F25" s="23">
        <v>50</v>
      </c>
      <c r="G25" s="470"/>
      <c r="H25" s="471"/>
      <c r="I25" s="12"/>
      <c r="K25" s="252"/>
      <c r="L25" s="252"/>
      <c r="M25" s="252"/>
    </row>
    <row r="26" spans="2:13" ht="31.5" customHeight="1">
      <c r="B26" s="12"/>
      <c r="C26" s="20"/>
      <c r="D26" s="472" t="s">
        <v>85</v>
      </c>
      <c r="E26" s="472"/>
      <c r="F26" s="472"/>
      <c r="G26" s="472"/>
      <c r="H26" s="472"/>
      <c r="I26" s="12"/>
      <c r="K26" s="252"/>
      <c r="L26" s="252"/>
      <c r="M26" s="252"/>
    </row>
    <row r="27" spans="2:13" ht="21" customHeight="1">
      <c r="B27" s="12"/>
      <c r="C27" s="20"/>
      <c r="D27" s="465" t="s">
        <v>49</v>
      </c>
      <c r="E27" s="465"/>
      <c r="F27" s="22" t="s">
        <v>50</v>
      </c>
      <c r="G27" s="18"/>
      <c r="H27" s="18"/>
      <c r="I27" s="12"/>
      <c r="K27" s="252"/>
      <c r="L27" s="252"/>
      <c r="M27" s="252"/>
    </row>
    <row r="28" spans="2:13" ht="21" customHeight="1">
      <c r="B28" s="12"/>
      <c r="C28" s="20"/>
      <c r="D28" s="465" t="s">
        <v>139</v>
      </c>
      <c r="E28" s="465"/>
      <c r="F28" s="235" t="s">
        <v>138</v>
      </c>
      <c r="G28" s="18"/>
      <c r="H28" s="18"/>
      <c r="I28" s="12"/>
      <c r="K28" s="252"/>
      <c r="L28" s="252"/>
      <c r="M28" s="252"/>
    </row>
    <row r="29" spans="2:13" ht="21" customHeight="1">
      <c r="B29" s="12"/>
      <c r="C29" s="20"/>
      <c r="D29" s="465" t="s">
        <v>140</v>
      </c>
      <c r="E29" s="465"/>
      <c r="F29" s="235" t="s">
        <v>51</v>
      </c>
      <c r="G29" s="18"/>
      <c r="H29" s="18"/>
      <c r="I29" s="12"/>
    </row>
    <row r="30" spans="2:13" ht="21" customHeight="1">
      <c r="B30" s="12"/>
      <c r="C30" s="20"/>
      <c r="D30" s="465" t="s">
        <v>141</v>
      </c>
      <c r="E30" s="465"/>
      <c r="F30" s="235" t="s">
        <v>52</v>
      </c>
      <c r="G30" s="18"/>
      <c r="H30" s="18"/>
      <c r="I30" s="12"/>
    </row>
    <row r="31" spans="2:13" ht="21" customHeight="1">
      <c r="B31" s="12"/>
      <c r="C31" s="20"/>
      <c r="D31" s="465" t="s">
        <v>142</v>
      </c>
      <c r="E31" s="465"/>
      <c r="F31" s="235" t="s">
        <v>53</v>
      </c>
      <c r="G31" s="18"/>
      <c r="H31" s="18"/>
      <c r="I31" s="12"/>
    </row>
    <row r="32" spans="2:13" ht="21" customHeight="1">
      <c r="B32" s="12"/>
      <c r="C32" s="20"/>
      <c r="D32" s="465" t="s">
        <v>143</v>
      </c>
      <c r="E32" s="465"/>
      <c r="F32" s="235" t="s">
        <v>54</v>
      </c>
      <c r="G32" s="18"/>
      <c r="H32" s="18"/>
      <c r="I32" s="12"/>
    </row>
    <row r="33" spans="2:9" ht="21" customHeight="1">
      <c r="B33" s="12"/>
      <c r="C33" s="20"/>
      <c r="D33" s="18"/>
      <c r="E33" s="18"/>
      <c r="F33" s="18"/>
      <c r="G33" s="18"/>
      <c r="H33" s="18"/>
      <c r="I33" s="12"/>
    </row>
    <row r="34" spans="2:9" ht="39.950000000000003" customHeight="1">
      <c r="B34" s="12"/>
      <c r="C34" s="477" t="s">
        <v>34</v>
      </c>
      <c r="D34" s="478"/>
      <c r="E34" s="478"/>
      <c r="F34" s="478"/>
      <c r="G34" s="478"/>
      <c r="H34" s="478"/>
      <c r="I34" s="12"/>
    </row>
    <row r="35" spans="2:9">
      <c r="B35" s="12"/>
      <c r="C35" s="12"/>
      <c r="D35" s="12"/>
      <c r="E35" s="12"/>
      <c r="F35" s="12"/>
      <c r="G35" s="12"/>
      <c r="H35" s="12"/>
      <c r="I35" s="12"/>
    </row>
    <row r="37" spans="2:9" ht="26.25" customHeight="1">
      <c r="C37" s="479" t="s">
        <v>247</v>
      </c>
      <c r="D37" s="479"/>
      <c r="E37" s="479"/>
      <c r="F37" s="479"/>
      <c r="G37" s="479"/>
      <c r="H37" s="479"/>
    </row>
    <row r="38" spans="2:9" ht="17.25">
      <c r="F38" s="474" t="s">
        <v>248</v>
      </c>
      <c r="G38" s="474"/>
      <c r="H38" s="474"/>
    </row>
    <row r="39" spans="2:9" ht="24.95" customHeight="1">
      <c r="C39" s="480" t="s">
        <v>35</v>
      </c>
      <c r="D39" s="480"/>
      <c r="E39" s="480"/>
      <c r="F39" s="480"/>
      <c r="G39" s="480"/>
      <c r="H39" s="480"/>
    </row>
    <row r="40" spans="2:9" ht="24.95" customHeight="1">
      <c r="C40" s="481" t="s">
        <v>36</v>
      </c>
      <c r="D40" s="481"/>
      <c r="E40" s="481"/>
      <c r="F40" s="481"/>
      <c r="G40" s="481"/>
      <c r="H40" s="481"/>
    </row>
    <row r="41" spans="2:9" ht="24.95" customHeight="1">
      <c r="C41" s="482" t="s">
        <v>37</v>
      </c>
      <c r="D41" s="482"/>
      <c r="E41" s="482"/>
      <c r="F41" s="482"/>
      <c r="G41" s="482"/>
      <c r="H41" s="482"/>
    </row>
    <row r="42" spans="2:9" ht="24.95" customHeight="1">
      <c r="C42" s="473" t="s">
        <v>38</v>
      </c>
      <c r="D42" s="473"/>
      <c r="E42" s="473"/>
      <c r="F42" s="473"/>
      <c r="G42" s="473"/>
      <c r="H42" s="473"/>
    </row>
    <row r="43" spans="2:9" ht="23.25" customHeight="1">
      <c r="C43" s="475" t="s">
        <v>39</v>
      </c>
      <c r="D43" s="475"/>
      <c r="E43" s="475"/>
      <c r="F43" s="475"/>
      <c r="G43" s="475"/>
      <c r="H43" s="475"/>
    </row>
    <row r="46" spans="2:9" ht="22.5" customHeight="1">
      <c r="C46" s="476" t="s">
        <v>41</v>
      </c>
      <c r="D46" s="476"/>
      <c r="E46" s="476"/>
      <c r="F46" s="476"/>
      <c r="G46" s="476"/>
      <c r="H46" s="476"/>
    </row>
    <row r="47" spans="2:9" ht="18.75">
      <c r="C47" s="456" t="s">
        <v>251</v>
      </c>
      <c r="D47" s="475"/>
      <c r="E47" s="475"/>
      <c r="F47" s="475"/>
      <c r="G47" s="475"/>
      <c r="H47" s="475"/>
    </row>
  </sheetData>
  <sheetProtection password="C1FB" sheet="1" objects="1" scenarios="1" selectLockedCells="1"/>
  <mergeCells count="46">
    <mergeCell ref="C43:H43"/>
    <mergeCell ref="C46:H46"/>
    <mergeCell ref="C47:H47"/>
    <mergeCell ref="C34:H34"/>
    <mergeCell ref="C37:H37"/>
    <mergeCell ref="C39:H39"/>
    <mergeCell ref="C40:H40"/>
    <mergeCell ref="C41:H41"/>
    <mergeCell ref="D29:E29"/>
    <mergeCell ref="D32:E32"/>
    <mergeCell ref="D30:E30"/>
    <mergeCell ref="D31:E31"/>
    <mergeCell ref="C42:H42"/>
    <mergeCell ref="F38:H38"/>
    <mergeCell ref="D18:E18"/>
    <mergeCell ref="D19:E19"/>
    <mergeCell ref="D20:E20"/>
    <mergeCell ref="D22:H22"/>
    <mergeCell ref="D28:E28"/>
    <mergeCell ref="D25:E25"/>
    <mergeCell ref="D23:E23"/>
    <mergeCell ref="D24:E24"/>
    <mergeCell ref="G23:H25"/>
    <mergeCell ref="D26:H26"/>
    <mergeCell ref="D27:E27"/>
    <mergeCell ref="L5:N5"/>
    <mergeCell ref="L3:N4"/>
    <mergeCell ref="C5:H5"/>
    <mergeCell ref="C4:H4"/>
    <mergeCell ref="C3:H3"/>
    <mergeCell ref="K6:L6"/>
    <mergeCell ref="K7:L7"/>
    <mergeCell ref="K8:M13"/>
    <mergeCell ref="H15:H18"/>
    <mergeCell ref="K16:M24"/>
    <mergeCell ref="G10:H10"/>
    <mergeCell ref="G11:H11"/>
    <mergeCell ref="G12:H12"/>
    <mergeCell ref="C6:H6"/>
    <mergeCell ref="C7:H7"/>
    <mergeCell ref="G8:H8"/>
    <mergeCell ref="G9:H9"/>
    <mergeCell ref="C13:H14"/>
    <mergeCell ref="D15:E15"/>
    <mergeCell ref="D16:E16"/>
    <mergeCell ref="D17:E17"/>
  </mergeCells>
  <hyperlinks>
    <hyperlink ref="C43" r:id="rId1"/>
    <hyperlink ref="L5" r:id="rId2"/>
    <hyperlink ref="C47" r:id="rId3"/>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dimension ref="A1:BA61"/>
  <sheetViews>
    <sheetView showGridLines="0" topLeftCell="A7" workbookViewId="0">
      <selection activeCell="H15" sqref="H15:I15"/>
    </sheetView>
  </sheetViews>
  <sheetFormatPr defaultColWidth="0" defaultRowHeight="0" customHeight="1" zeroHeight="1"/>
  <cols>
    <col min="1" max="1" width="4.25" style="46" customWidth="1"/>
    <col min="2" max="2" width="3.5" style="46" customWidth="1"/>
    <col min="3" max="3" width="45.625" style="46" customWidth="1"/>
    <col min="4" max="4" width="66" style="46" customWidth="1"/>
    <col min="5" max="5" width="3.5" style="46" customWidth="1"/>
    <col min="6" max="6" width="5.5" style="46" customWidth="1"/>
    <col min="7" max="7" width="26" style="46" customWidth="1"/>
    <col min="8" max="8" width="16.875" style="46" customWidth="1"/>
    <col min="9" max="9" width="13.625" style="46" customWidth="1"/>
    <col min="10" max="10" width="3.625" style="46" customWidth="1"/>
    <col min="11" max="11" width="10.125" style="46" customWidth="1"/>
    <col min="12" max="12" width="12.75" style="46" customWidth="1"/>
    <col min="13" max="13" width="16.25" style="46" hidden="1" customWidth="1"/>
    <col min="14" max="14" width="13.25" style="46" hidden="1" customWidth="1"/>
    <col min="15" max="15" width="18.625" style="46" hidden="1" customWidth="1"/>
    <col min="16" max="16" width="36.625" style="46" hidden="1" customWidth="1"/>
    <col min="17" max="17" width="16.25" style="46" hidden="1" customWidth="1"/>
    <col min="18" max="18" width="9" style="46" hidden="1" customWidth="1"/>
    <col min="19" max="19" width="10" style="46" hidden="1" customWidth="1"/>
    <col min="20" max="20" width="14.75" style="46" hidden="1" customWidth="1"/>
    <col min="21" max="21" width="23.625" style="46" hidden="1" customWidth="1"/>
    <col min="22" max="22" width="20" style="46" hidden="1" customWidth="1"/>
    <col min="23" max="23" width="20.125" style="46" hidden="1" customWidth="1"/>
    <col min="24" max="24" width="15.75" style="46" hidden="1" customWidth="1"/>
    <col min="25" max="25" width="19.125" style="46" hidden="1" customWidth="1"/>
    <col min="26" max="26" width="23.875" style="46" hidden="1" customWidth="1"/>
    <col min="27" max="31" width="24.375" style="46" hidden="1" customWidth="1"/>
    <col min="32" max="32" width="9" style="46" hidden="1" customWidth="1"/>
    <col min="33" max="33" width="10" style="46" hidden="1" customWidth="1"/>
    <col min="34" max="34" width="14.75" style="46" hidden="1" customWidth="1"/>
    <col min="35" max="35" width="23.625" style="46" hidden="1" customWidth="1"/>
    <col min="36" max="36" width="20" style="46" hidden="1" customWidth="1"/>
    <col min="37" max="37" width="20.125" style="46" hidden="1" customWidth="1"/>
    <col min="38" max="38" width="15.75" style="46" hidden="1" customWidth="1"/>
    <col min="39" max="39" width="19.125" style="46" hidden="1" customWidth="1"/>
    <col min="40" max="40" width="23.875" style="46" hidden="1" customWidth="1"/>
    <col min="41" max="53" width="24.375" style="46" hidden="1" customWidth="1"/>
    <col min="54" max="16384" width="9.125" style="46" hidden="1"/>
  </cols>
  <sheetData>
    <row r="1" spans="1:16" ht="15">
      <c r="A1" s="85"/>
      <c r="B1" s="85"/>
      <c r="C1" s="85"/>
      <c r="D1" s="85"/>
      <c r="E1" s="85"/>
      <c r="F1" s="85"/>
      <c r="G1" s="85"/>
      <c r="H1" s="85"/>
      <c r="I1" s="85"/>
      <c r="J1" s="85"/>
      <c r="K1" s="85"/>
      <c r="L1" s="85"/>
    </row>
    <row r="2" spans="1:16" ht="15">
      <c r="A2" s="85"/>
      <c r="B2" s="86"/>
      <c r="C2" s="86"/>
      <c r="D2" s="86"/>
      <c r="E2" s="86"/>
      <c r="F2" s="86"/>
      <c r="G2" s="86"/>
      <c r="H2" s="86"/>
      <c r="I2" s="86"/>
      <c r="J2" s="86"/>
      <c r="K2" s="86"/>
      <c r="L2" s="85"/>
    </row>
    <row r="3" spans="1:16" ht="26.25">
      <c r="A3" s="85"/>
      <c r="B3" s="86"/>
      <c r="C3" s="86"/>
      <c r="D3" s="87"/>
      <c r="E3" s="87"/>
      <c r="F3" s="86"/>
      <c r="G3" s="86"/>
      <c r="H3" s="86"/>
      <c r="I3" s="86"/>
      <c r="J3" s="86"/>
      <c r="K3" s="86"/>
      <c r="L3" s="85"/>
    </row>
    <row r="4" spans="1:16" ht="33.75" customHeight="1" thickBot="1">
      <c r="A4" s="88"/>
      <c r="B4" s="86"/>
      <c r="C4" s="89"/>
      <c r="D4" s="90"/>
      <c r="E4" s="90"/>
      <c r="F4" s="90"/>
      <c r="G4" s="90"/>
      <c r="H4" s="90"/>
      <c r="I4" s="90"/>
      <c r="J4" s="90"/>
      <c r="K4" s="86"/>
      <c r="L4" s="85"/>
      <c r="P4" s="46" t="e">
        <f>IF(#REF!="","",#REF!)</f>
        <v>#REF!</v>
      </c>
    </row>
    <row r="5" spans="1:16" ht="20.25" customHeight="1" thickBot="1">
      <c r="A5" s="91"/>
      <c r="B5" s="310"/>
      <c r="C5" s="311"/>
      <c r="D5" s="312"/>
      <c r="E5" s="313"/>
      <c r="F5" s="90"/>
      <c r="G5" s="90"/>
      <c r="H5" s="90"/>
      <c r="I5" s="90"/>
      <c r="J5" s="90"/>
      <c r="K5" s="86"/>
      <c r="L5" s="85"/>
      <c r="P5" s="46" t="e">
        <f>IF(#REF!="","",#REF!)</f>
        <v>#REF!</v>
      </c>
    </row>
    <row r="6" spans="1:16" ht="24" customHeight="1">
      <c r="A6" s="92"/>
      <c r="B6" s="314"/>
      <c r="C6" s="303" t="s">
        <v>235</v>
      </c>
      <c r="D6" s="295" t="s">
        <v>234</v>
      </c>
      <c r="E6" s="315"/>
      <c r="F6" s="93">
        <v>1</v>
      </c>
      <c r="G6" s="348" t="str">
        <f>IF(D11="Hindi","हिंदी","Hindi")</f>
        <v>हिंदी</v>
      </c>
      <c r="H6" s="503" t="s">
        <v>151</v>
      </c>
      <c r="I6" s="504"/>
      <c r="J6" s="90"/>
      <c r="K6" s="86"/>
      <c r="L6" s="85"/>
      <c r="P6" s="46" t="e">
        <f>IF(#REF!="","",#REF!)</f>
        <v>#REF!</v>
      </c>
    </row>
    <row r="7" spans="1:16" ht="24" customHeight="1">
      <c r="A7" s="85"/>
      <c r="B7" s="316"/>
      <c r="C7" s="304" t="s">
        <v>232</v>
      </c>
      <c r="D7" s="296" t="s">
        <v>233</v>
      </c>
      <c r="E7" s="317"/>
      <c r="F7" s="93">
        <v>2</v>
      </c>
      <c r="G7" s="349" t="str">
        <f>IF(D11="Hindi","अंग्रेजी","English")</f>
        <v>अंग्रेजी</v>
      </c>
      <c r="H7" s="505" t="s">
        <v>131</v>
      </c>
      <c r="I7" s="506"/>
      <c r="J7" s="90"/>
      <c r="K7" s="86"/>
      <c r="L7" s="85"/>
      <c r="P7" s="46" t="e">
        <f>IF(#REF!="","",#REF!)</f>
        <v>#REF!</v>
      </c>
    </row>
    <row r="8" spans="1:16" ht="24" customHeight="1">
      <c r="A8" s="85"/>
      <c r="B8" s="316"/>
      <c r="C8" s="304" t="s">
        <v>231</v>
      </c>
      <c r="D8" s="297" t="s">
        <v>32</v>
      </c>
      <c r="E8" s="317"/>
      <c r="F8" s="93">
        <v>3</v>
      </c>
      <c r="G8" s="349" t="str">
        <f>IF(D11="Hindi","गणित","Maths")</f>
        <v>गणित</v>
      </c>
      <c r="H8" s="505" t="s">
        <v>134</v>
      </c>
      <c r="I8" s="506"/>
      <c r="J8" s="90"/>
      <c r="K8" s="86"/>
      <c r="L8" s="85"/>
      <c r="P8" s="46" t="e">
        <f>IF(#REF!="","",#REF!)</f>
        <v>#REF!</v>
      </c>
    </row>
    <row r="9" spans="1:16" ht="24" customHeight="1">
      <c r="A9" s="85"/>
      <c r="B9" s="316"/>
      <c r="C9" s="304" t="s">
        <v>89</v>
      </c>
      <c r="D9" s="298" t="s">
        <v>90</v>
      </c>
      <c r="E9" s="317"/>
      <c r="F9" s="93">
        <v>4</v>
      </c>
      <c r="G9" s="349" t="str">
        <f>IF(D11="Hindi","पर्यावरण अध्ययन","EVS")</f>
        <v>पर्यावरण अध्ययन</v>
      </c>
      <c r="H9" s="505" t="s">
        <v>135</v>
      </c>
      <c r="I9" s="506"/>
      <c r="J9" s="90"/>
      <c r="K9" s="86"/>
      <c r="L9" s="85"/>
      <c r="P9" s="46" t="e">
        <f>IF(#REF!="","",#REF!)</f>
        <v>#REF!</v>
      </c>
    </row>
    <row r="10" spans="1:16" ht="24" customHeight="1" thickBot="1">
      <c r="A10" s="85"/>
      <c r="B10" s="316"/>
      <c r="C10" s="304" t="s">
        <v>91</v>
      </c>
      <c r="D10" s="299">
        <v>45048</v>
      </c>
      <c r="E10" s="317"/>
      <c r="F10" s="93">
        <v>5</v>
      </c>
      <c r="G10" s="350" t="str">
        <f>IF(D11="Hindi","कक्षा 1 के कक्षाध्यापक","1st Class Teacher")</f>
        <v>कक्षा 1 के कक्षाध्यापक</v>
      </c>
      <c r="H10" s="507" t="s">
        <v>150</v>
      </c>
      <c r="I10" s="508"/>
      <c r="J10" s="90"/>
      <c r="K10" s="86"/>
      <c r="L10" s="85"/>
      <c r="P10" s="46" t="e">
        <f>IF(#REF!="","",#REF!)</f>
        <v>#REF!</v>
      </c>
    </row>
    <row r="11" spans="1:16" ht="24" customHeight="1">
      <c r="A11" s="85"/>
      <c r="B11" s="485"/>
      <c r="C11" s="305" t="s">
        <v>92</v>
      </c>
      <c r="D11" s="300" t="s">
        <v>227</v>
      </c>
      <c r="E11" s="484"/>
      <c r="F11" s="93"/>
      <c r="G11" s="86"/>
      <c r="H11" s="86"/>
      <c r="I11" s="86"/>
      <c r="J11" s="90"/>
      <c r="K11" s="86"/>
      <c r="L11" s="85"/>
      <c r="P11" s="46" t="e">
        <f>IF(#REF!="","",#REF!)</f>
        <v>#REF!</v>
      </c>
    </row>
    <row r="12" spans="1:16" ht="24" customHeight="1">
      <c r="A12" s="85"/>
      <c r="B12" s="485"/>
      <c r="C12" s="304" t="s">
        <v>93</v>
      </c>
      <c r="D12" s="301" t="s">
        <v>94</v>
      </c>
      <c r="E12" s="484"/>
      <c r="F12" s="93"/>
      <c r="G12" s="86"/>
      <c r="H12" s="86"/>
      <c r="I12" s="86"/>
      <c r="J12" s="90"/>
      <c r="K12" s="86"/>
      <c r="L12" s="85"/>
      <c r="P12" s="46" t="e">
        <f>IF(#REF!="","",#REF!)</f>
        <v>#REF!</v>
      </c>
    </row>
    <row r="13" spans="1:16" ht="24" customHeight="1" thickBot="1">
      <c r="A13" s="85"/>
      <c r="B13" s="316"/>
      <c r="C13" s="304" t="s">
        <v>95</v>
      </c>
      <c r="D13" s="301">
        <v>9828765219</v>
      </c>
      <c r="E13" s="317"/>
      <c r="F13" s="93"/>
      <c r="G13" s="86"/>
      <c r="H13" s="86"/>
      <c r="I13" s="86"/>
      <c r="J13" s="90"/>
      <c r="K13" s="86"/>
      <c r="L13" s="85"/>
      <c r="P13" s="46" t="e">
        <f>IF(#REF!="","",#REF!)</f>
        <v>#REF!</v>
      </c>
    </row>
    <row r="14" spans="1:16" ht="24" customHeight="1">
      <c r="A14" s="85"/>
      <c r="B14" s="316"/>
      <c r="C14" s="304" t="s">
        <v>96</v>
      </c>
      <c r="D14" s="301" t="s">
        <v>23</v>
      </c>
      <c r="E14" s="317"/>
      <c r="F14" s="93">
        <v>1</v>
      </c>
      <c r="G14" s="307" t="str">
        <f>IF(D11="Hindi","हिंदी","Hindi")</f>
        <v>हिंदी</v>
      </c>
      <c r="H14" s="503" t="s">
        <v>133</v>
      </c>
      <c r="I14" s="504"/>
      <c r="J14" s="90"/>
      <c r="K14" s="86"/>
      <c r="L14" s="85"/>
      <c r="P14" s="46" t="e">
        <f>IF(#REF!="","",#REF!)</f>
        <v>#REF!</v>
      </c>
    </row>
    <row r="15" spans="1:16" ht="24" customHeight="1">
      <c r="A15" s="85"/>
      <c r="B15" s="316"/>
      <c r="C15" s="304" t="s">
        <v>97</v>
      </c>
      <c r="D15" s="301" t="s">
        <v>88</v>
      </c>
      <c r="E15" s="317"/>
      <c r="F15" s="93">
        <v>2</v>
      </c>
      <c r="G15" s="308" t="str">
        <f>IF(D11="Hindi","अंग्रेजी","English")</f>
        <v>अंग्रेजी</v>
      </c>
      <c r="H15" s="505" t="s">
        <v>131</v>
      </c>
      <c r="I15" s="506"/>
      <c r="J15" s="90"/>
      <c r="K15" s="86"/>
      <c r="L15" s="85"/>
      <c r="P15" s="46" t="e">
        <f>IF(#REF!="","",#REF!)</f>
        <v>#REF!</v>
      </c>
    </row>
    <row r="16" spans="1:16" ht="24" customHeight="1" thickBot="1">
      <c r="A16" s="85"/>
      <c r="B16" s="316"/>
      <c r="C16" s="306" t="s">
        <v>230</v>
      </c>
      <c r="D16" s="302" t="s">
        <v>229</v>
      </c>
      <c r="E16" s="317"/>
      <c r="F16" s="93">
        <v>3</v>
      </c>
      <c r="G16" s="308" t="str">
        <f>IF(D11="Hindi","गणित","Maths")</f>
        <v>गणित</v>
      </c>
      <c r="H16" s="505" t="s">
        <v>134</v>
      </c>
      <c r="I16" s="506"/>
      <c r="J16" s="90"/>
      <c r="K16" s="86"/>
      <c r="L16" s="85"/>
      <c r="P16" s="46" t="e">
        <f>IF(#REF!="","",#REF!)</f>
        <v>#REF!</v>
      </c>
    </row>
    <row r="17" spans="1:16" ht="21" customHeight="1" thickBot="1">
      <c r="A17" s="85"/>
      <c r="B17" s="318"/>
      <c r="C17" s="319"/>
      <c r="D17" s="319"/>
      <c r="E17" s="320"/>
      <c r="F17" s="93">
        <v>4</v>
      </c>
      <c r="G17" s="308" t="str">
        <f>IF(D11="Hindi","पर्यावरण अध्ययन","EVS")</f>
        <v>पर्यावरण अध्ययन</v>
      </c>
      <c r="H17" s="505" t="s">
        <v>135</v>
      </c>
      <c r="I17" s="506"/>
      <c r="J17" s="90"/>
      <c r="K17" s="86"/>
      <c r="L17" s="85"/>
      <c r="P17" s="46" t="e">
        <f>IF(#REF!="","",#REF!)</f>
        <v>#REF!</v>
      </c>
    </row>
    <row r="18" spans="1:16" ht="24" customHeight="1" thickBot="1">
      <c r="A18" s="85"/>
      <c r="B18" s="86"/>
      <c r="C18" s="86"/>
      <c r="D18" s="86"/>
      <c r="E18" s="86"/>
      <c r="F18" s="93">
        <v>5</v>
      </c>
      <c r="G18" s="309" t="str">
        <f>IF(D11="Hindi","कक्षा 2 के कक्षाध्यापक","2nd Class Teacher")</f>
        <v>कक्षा 2 के कक्षाध्यापक</v>
      </c>
      <c r="H18" s="507" t="s">
        <v>135</v>
      </c>
      <c r="I18" s="508"/>
      <c r="J18" s="90"/>
      <c r="K18" s="86"/>
      <c r="L18" s="85"/>
      <c r="P18" s="46" t="e">
        <f>IF(#REF!="","",#REF!)</f>
        <v>#REF!</v>
      </c>
    </row>
    <row r="19" spans="1:16" ht="20.25">
      <c r="A19" s="85"/>
      <c r="B19" s="86"/>
      <c r="C19" s="86"/>
      <c r="D19" s="86"/>
      <c r="E19" s="86"/>
      <c r="F19" s="86"/>
      <c r="G19" s="86"/>
      <c r="H19" s="86"/>
      <c r="I19" s="86"/>
      <c r="J19" s="90"/>
      <c r="K19" s="86"/>
      <c r="L19" s="85"/>
      <c r="P19" s="46" t="e">
        <f>IF(#REF!="","",#REF!)</f>
        <v>#REF!</v>
      </c>
    </row>
    <row r="20" spans="1:16" ht="15.75" thickBot="1">
      <c r="A20" s="85"/>
      <c r="B20" s="86"/>
      <c r="C20" s="86"/>
      <c r="D20" s="86"/>
      <c r="E20" s="352">
        <v>1</v>
      </c>
      <c r="F20" s="86"/>
      <c r="G20" s="86"/>
      <c r="H20" s="86"/>
      <c r="I20" s="86"/>
      <c r="J20" s="86"/>
      <c r="K20" s="86"/>
      <c r="L20" s="85"/>
      <c r="P20" s="46" t="e">
        <f>IF(#REF!="","",#REF!)</f>
        <v>#REF!</v>
      </c>
    </row>
    <row r="21" spans="1:16" ht="21" customHeight="1" thickBot="1">
      <c r="A21" s="85"/>
      <c r="B21" s="86"/>
      <c r="C21" s="86"/>
      <c r="D21" s="492" t="s">
        <v>0</v>
      </c>
      <c r="E21" s="498"/>
      <c r="F21" s="86"/>
      <c r="G21" s="86"/>
      <c r="H21" s="86"/>
      <c r="I21" s="86"/>
      <c r="J21" s="86"/>
      <c r="K21" s="86"/>
      <c r="L21" s="85"/>
      <c r="P21" s="46" t="e">
        <f>IF(#REF!="","",#REF!)</f>
        <v>#REF!</v>
      </c>
    </row>
    <row r="22" spans="1:16" ht="21.75" customHeight="1" thickBot="1">
      <c r="A22" s="85"/>
      <c r="B22" s="86"/>
      <c r="C22" s="499" t="s">
        <v>244</v>
      </c>
      <c r="D22" s="493"/>
      <c r="E22" s="498"/>
      <c r="F22" s="86"/>
      <c r="G22" s="86"/>
      <c r="H22" s="86"/>
      <c r="I22" s="86"/>
      <c r="J22" s="86"/>
      <c r="K22" s="86"/>
      <c r="L22" s="85"/>
      <c r="P22" s="46" t="e">
        <f>IF(#REF!="","",#REF!)</f>
        <v>#REF!</v>
      </c>
    </row>
    <row r="23" spans="1:16" ht="58.5" customHeight="1" thickTop="1" thickBot="1">
      <c r="A23" s="85"/>
      <c r="B23" s="86"/>
      <c r="C23" s="500"/>
      <c r="D23" s="345" t="s">
        <v>1</v>
      </c>
      <c r="E23" s="498"/>
      <c r="F23" s="86"/>
      <c r="G23" s="352">
        <v>1</v>
      </c>
      <c r="H23" s="351"/>
      <c r="I23" s="86"/>
      <c r="J23" s="248"/>
      <c r="K23" s="86"/>
      <c r="L23" s="85"/>
      <c r="P23" s="46" t="e">
        <f>IF(#REF!="","",#REF!)</f>
        <v>#REF!</v>
      </c>
    </row>
    <row r="24" spans="1:16" ht="21.75" customHeight="1" thickTop="1" thickBot="1">
      <c r="A24" s="85"/>
      <c r="B24" s="86"/>
      <c r="C24" s="501"/>
      <c r="D24" s="494" t="s">
        <v>5</v>
      </c>
      <c r="E24" s="498"/>
      <c r="F24" s="86"/>
      <c r="G24" s="486"/>
      <c r="H24" s="487"/>
      <c r="I24" s="344"/>
      <c r="J24" s="247"/>
      <c r="K24" s="86"/>
      <c r="L24" s="85"/>
      <c r="P24" s="46" t="e">
        <f>IF(#REF!="","",#REF!)</f>
        <v>#REF!</v>
      </c>
    </row>
    <row r="25" spans="1:16" ht="21.75" customHeight="1" thickBot="1">
      <c r="A25" s="85"/>
      <c r="B25" s="86"/>
      <c r="C25" s="86"/>
      <c r="D25" s="495"/>
      <c r="E25" s="498"/>
      <c r="F25" s="86"/>
      <c r="G25" s="86"/>
      <c r="H25" s="86"/>
      <c r="I25" s="86"/>
      <c r="J25" s="86"/>
      <c r="K25" s="86"/>
      <c r="L25" s="85"/>
      <c r="P25" s="46" t="e">
        <f>IF(#REF!="","",#REF!)</f>
        <v>#REF!</v>
      </c>
    </row>
    <row r="26" spans="1:16" ht="21.75" customHeight="1" thickTop="1">
      <c r="A26" s="85"/>
      <c r="B26" s="86"/>
      <c r="C26" s="502" t="s">
        <v>237</v>
      </c>
      <c r="D26" s="496" t="s">
        <v>2</v>
      </c>
      <c r="E26" s="498"/>
      <c r="F26" s="86"/>
      <c r="G26" s="86"/>
      <c r="H26" s="86"/>
      <c r="I26" s="86"/>
      <c r="J26" s="86"/>
      <c r="K26" s="86"/>
      <c r="L26" s="85"/>
      <c r="P26" s="46" t="e">
        <f>IF(#REF!="","",#REF!)</f>
        <v>#REF!</v>
      </c>
    </row>
    <row r="27" spans="1:16" ht="21.75" customHeight="1" thickBot="1">
      <c r="A27" s="85"/>
      <c r="B27" s="86"/>
      <c r="C27" s="502"/>
      <c r="D27" s="497"/>
      <c r="E27" s="498"/>
      <c r="F27" s="86"/>
      <c r="G27" s="86"/>
      <c r="H27" s="86"/>
      <c r="I27" s="86"/>
      <c r="J27" s="86"/>
      <c r="K27" s="86"/>
      <c r="L27" s="85"/>
      <c r="P27" s="46" t="e">
        <f>IF(#REF!="","",#REF!)</f>
        <v>#REF!</v>
      </c>
    </row>
    <row r="28" spans="1:16" ht="21.75" customHeight="1" thickTop="1">
      <c r="A28" s="85"/>
      <c r="B28" s="86"/>
      <c r="C28" s="347" t="s">
        <v>251</v>
      </c>
      <c r="D28" s="488" t="s">
        <v>98</v>
      </c>
      <c r="E28" s="498"/>
      <c r="F28" s="86"/>
      <c r="G28" s="86"/>
      <c r="H28" s="86"/>
      <c r="I28" s="86"/>
      <c r="J28" s="86"/>
      <c r="K28" s="86"/>
      <c r="L28" s="85"/>
      <c r="P28" s="46" t="e">
        <f>IF(#REF!="","",#REF!)</f>
        <v>#REF!</v>
      </c>
    </row>
    <row r="29" spans="1:16" ht="21.75" customHeight="1" thickBot="1">
      <c r="A29" s="85"/>
      <c r="B29" s="86"/>
      <c r="C29" s="86"/>
      <c r="D29" s="489"/>
      <c r="E29" s="498"/>
      <c r="F29" s="86"/>
      <c r="G29" s="86"/>
      <c r="H29" s="86"/>
      <c r="I29" s="86"/>
      <c r="J29" s="86"/>
      <c r="K29" s="86"/>
      <c r="L29" s="85"/>
      <c r="P29" s="46" t="e">
        <f>IF(#REF!="","",#REF!)</f>
        <v>#REF!</v>
      </c>
    </row>
    <row r="30" spans="1:16" ht="24" customHeight="1" thickTop="1">
      <c r="A30" s="85"/>
      <c r="B30" s="86"/>
      <c r="C30" s="86"/>
      <c r="D30" s="490" t="s">
        <v>99</v>
      </c>
      <c r="E30" s="498"/>
      <c r="F30" s="86"/>
      <c r="G30" s="86"/>
      <c r="H30" s="86"/>
      <c r="I30" s="86"/>
      <c r="J30" s="86"/>
      <c r="K30" s="86"/>
      <c r="L30" s="85"/>
      <c r="P30" s="46" t="e">
        <f>IF(#REF!="","",#REF!)</f>
        <v>#REF!</v>
      </c>
    </row>
    <row r="31" spans="1:16" ht="24" customHeight="1" thickBot="1">
      <c r="A31" s="85"/>
      <c r="B31" s="86"/>
      <c r="C31" s="86"/>
      <c r="D31" s="491"/>
      <c r="E31" s="498"/>
      <c r="F31" s="86"/>
      <c r="G31" s="86"/>
      <c r="H31" s="86"/>
      <c r="I31" s="86"/>
      <c r="J31" s="86"/>
      <c r="K31" s="86"/>
      <c r="L31" s="85"/>
      <c r="P31" s="46" t="e">
        <f>IF(#REF!="","",#REF!)</f>
        <v>#REF!</v>
      </c>
    </row>
    <row r="32" spans="1:16" ht="12" customHeight="1">
      <c r="A32" s="85"/>
      <c r="B32" s="86"/>
      <c r="C32" s="86"/>
      <c r="D32" s="483"/>
      <c r="E32" s="483"/>
      <c r="F32" s="86"/>
      <c r="G32" s="86"/>
      <c r="H32" s="86"/>
      <c r="I32" s="86"/>
      <c r="J32" s="86"/>
      <c r="K32" s="86"/>
      <c r="L32" s="85"/>
      <c r="P32" s="46" t="e">
        <f>IF(#REF!="","",#REF!)</f>
        <v>#REF!</v>
      </c>
    </row>
    <row r="33" spans="1:16" ht="24" customHeight="1">
      <c r="A33" s="85"/>
      <c r="B33" s="86"/>
      <c r="C33" s="86"/>
      <c r="D33" s="86"/>
      <c r="E33" s="86"/>
      <c r="F33" s="86"/>
      <c r="G33" s="86"/>
      <c r="H33" s="86"/>
      <c r="I33" s="86"/>
      <c r="J33" s="86"/>
      <c r="K33" s="86"/>
      <c r="L33" s="85"/>
      <c r="P33" s="46" t="e">
        <f>IF(#REF!="","",#REF!)</f>
        <v>#REF!</v>
      </c>
    </row>
    <row r="34" spans="1:16" ht="15">
      <c r="A34" s="85"/>
      <c r="B34" s="85"/>
      <c r="C34" s="85"/>
      <c r="D34" s="85"/>
      <c r="E34" s="85"/>
      <c r="F34" s="85"/>
      <c r="G34" s="85"/>
      <c r="H34" s="85"/>
      <c r="I34" s="85"/>
      <c r="J34" s="85"/>
      <c r="K34" s="85"/>
      <c r="L34" s="85"/>
      <c r="P34" s="46" t="e">
        <f>IF(#REF!="","",#REF!)</f>
        <v>#REF!</v>
      </c>
    </row>
    <row r="35" spans="1:16" ht="15" hidden="1">
      <c r="P35" s="46" t="e">
        <f>IF(#REF!="","",#REF!)</f>
        <v>#REF!</v>
      </c>
    </row>
    <row r="36" spans="1:16" ht="15" hidden="1">
      <c r="P36" s="46" t="e">
        <f>IF(#REF!="","",#REF!)</f>
        <v>#REF!</v>
      </c>
    </row>
    <row r="37" spans="1:16" ht="15" hidden="1">
      <c r="P37" s="46" t="e">
        <f>IF(#REF!="","",#REF!)</f>
        <v>#REF!</v>
      </c>
    </row>
    <row r="38" spans="1:16" ht="15" hidden="1">
      <c r="P38" s="46" t="e">
        <f>IF(#REF!="","",#REF!)</f>
        <v>#REF!</v>
      </c>
    </row>
    <row r="39" spans="1:16" ht="15" hidden="1">
      <c r="P39" s="46" t="e">
        <f>IF(#REF!="","",#REF!)</f>
        <v>#REF!</v>
      </c>
    </row>
    <row r="40" spans="1:16" ht="15" hidden="1">
      <c r="P40" s="46" t="e">
        <f>IF(#REF!="","",#REF!)</f>
        <v>#REF!</v>
      </c>
    </row>
    <row r="41" spans="1:16" ht="15" hidden="1">
      <c r="P41" s="46" t="e">
        <f>IF(#REF!="","",#REF!)</f>
        <v>#REF!</v>
      </c>
    </row>
    <row r="42" spans="1:16" ht="15" hidden="1">
      <c r="P42" s="46" t="e">
        <f>IF(#REF!="","",#REF!)</f>
        <v>#REF!</v>
      </c>
    </row>
    <row r="43" spans="1:16" ht="15" hidden="1">
      <c r="P43" s="46" t="e">
        <f>IF(#REF!="","",#REF!)</f>
        <v>#REF!</v>
      </c>
    </row>
    <row r="44" spans="1:16" ht="15" hidden="1">
      <c r="P44" s="46" t="e">
        <f>IF(#REF!="","",#REF!)</f>
        <v>#REF!</v>
      </c>
    </row>
    <row r="45" spans="1:16" ht="15" hidden="1">
      <c r="P45" s="46" t="e">
        <f>IF(#REF!="","",#REF!)</f>
        <v>#REF!</v>
      </c>
    </row>
    <row r="46" spans="1:16" ht="15" hidden="1">
      <c r="P46" s="46" t="e">
        <f>IF(#REF!="","",#REF!)</f>
        <v>#REF!</v>
      </c>
    </row>
    <row r="47" spans="1:16" ht="15" hidden="1">
      <c r="P47" s="46" t="e">
        <f>IF(#REF!="","",#REF!)</f>
        <v>#REF!</v>
      </c>
    </row>
    <row r="48" spans="1:16" ht="15" hidden="1">
      <c r="P48" s="46" t="e">
        <f>IF(#REF!="","",#REF!)</f>
        <v>#REF!</v>
      </c>
    </row>
    <row r="49" spans="16:16" ht="15" hidden="1">
      <c r="P49" s="46" t="e">
        <f>IF(#REF!="","",#REF!)</f>
        <v>#REF!</v>
      </c>
    </row>
    <row r="50" spans="16:16" ht="15" hidden="1">
      <c r="P50" s="46" t="e">
        <f>IF(#REF!="","",#REF!)</f>
        <v>#REF!</v>
      </c>
    </row>
    <row r="51" spans="16:16" ht="15" hidden="1">
      <c r="P51" s="46" t="e">
        <f>IF(#REF!="","",#REF!)</f>
        <v>#REF!</v>
      </c>
    </row>
    <row r="52" spans="16:16" ht="15" hidden="1">
      <c r="P52" s="46" t="e">
        <f>IF(#REF!="","",#REF!)</f>
        <v>#REF!</v>
      </c>
    </row>
    <row r="53" spans="16:16" ht="15" hidden="1">
      <c r="P53" s="46" t="e">
        <f>IF(#REF!="","",#REF!)</f>
        <v>#REF!</v>
      </c>
    </row>
    <row r="54" spans="16:16" ht="15" hidden="1">
      <c r="P54" s="46" t="e">
        <f>IF(#REF!="","",#REF!)</f>
        <v>#REF!</v>
      </c>
    </row>
    <row r="55" spans="16:16" ht="15" hidden="1">
      <c r="P55" s="46" t="e">
        <f>IF(#REF!="","",#REF!)</f>
        <v>#REF!</v>
      </c>
    </row>
    <row r="56" spans="16:16" ht="15" hidden="1">
      <c r="P56" s="46" t="e">
        <f>IF(#REF!="","",#REF!)</f>
        <v>#REF!</v>
      </c>
    </row>
    <row r="57" spans="16:16" ht="15" hidden="1">
      <c r="P57" s="46" t="e">
        <f>IF(#REF!="","",#REF!)</f>
        <v>#REF!</v>
      </c>
    </row>
    <row r="58" spans="16:16" ht="15" hidden="1">
      <c r="P58" s="46" t="e">
        <f>IF(#REF!="","",#REF!)</f>
        <v>#REF!</v>
      </c>
    </row>
    <row r="59" spans="16:16" ht="15" hidden="1">
      <c r="P59" s="46" t="e">
        <f>IF(#REF!="","",#REF!)</f>
        <v>#REF!</v>
      </c>
    </row>
    <row r="60" spans="16:16" ht="15" hidden="1">
      <c r="P60" s="46" t="e">
        <f>IF(#REF!="","",#REF!)</f>
        <v>#REF!</v>
      </c>
    </row>
    <row r="61" spans="16:16" ht="15" hidden="1">
      <c r="P61" s="46" t="e">
        <f>IF(#REF!="","",#REF!)</f>
        <v>#REF!</v>
      </c>
    </row>
  </sheetData>
  <sheetProtection password="B470" sheet="1" formatColumns="0" formatRows="0" selectLockedCells="1"/>
  <protectedRanges>
    <protectedRange sqref="F14:G18 D6:D16 F11:F13 F6:G10" name="Range12"/>
    <protectedRange sqref="D4:E5 C17:D17 E6:E17 B5:B17" name="Range11"/>
  </protectedRanges>
  <mergeCells count="22">
    <mergeCell ref="H18:I18"/>
    <mergeCell ref="H6:I6"/>
    <mergeCell ref="H7:I7"/>
    <mergeCell ref="H8:I8"/>
    <mergeCell ref="H9:I9"/>
    <mergeCell ref="H10:I10"/>
    <mergeCell ref="D32:E32"/>
    <mergeCell ref="E11:E12"/>
    <mergeCell ref="B11:B12"/>
    <mergeCell ref="G24:H24"/>
    <mergeCell ref="D28:D29"/>
    <mergeCell ref="D30:D31"/>
    <mergeCell ref="D21:D22"/>
    <mergeCell ref="D24:D25"/>
    <mergeCell ref="D26:D27"/>
    <mergeCell ref="E21:E31"/>
    <mergeCell ref="C22:C24"/>
    <mergeCell ref="C26:C27"/>
    <mergeCell ref="H14:I14"/>
    <mergeCell ref="H15:I15"/>
    <mergeCell ref="H16:I16"/>
    <mergeCell ref="H17:I17"/>
  </mergeCells>
  <dataValidations count="3">
    <dataValidation allowBlank="1" showErrorMessage="1" sqref="G6:G9 G14:G17"/>
    <dataValidation type="list" allowBlank="1" showInputMessage="1" showErrorMessage="1" sqref="D11">
      <formula1>"Hindi, English"</formula1>
    </dataValidation>
    <dataValidation type="textLength" operator="equal" allowBlank="1" showInputMessage="1" showErrorMessage="1" error="मोबाइल नंबर दस अंकों में भरें " sqref="D13">
      <formula1>10</formula1>
    </dataValidation>
  </dataValidations>
  <hyperlinks>
    <hyperlink ref="D30" r:id="rId1"/>
    <hyperlink ref="C28"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dimension ref="A1:EH413"/>
  <sheetViews>
    <sheetView showGridLines="0" workbookViewId="0">
      <pane xSplit="11" ySplit="6" topLeftCell="O7" activePane="bottomRight" state="frozen"/>
      <selection pane="topRight" activeCell="J1" sqref="J1"/>
      <selection pane="bottomLeft" activeCell="A7" sqref="A7"/>
      <selection pane="bottomRight" activeCell="G16" sqref="G16"/>
    </sheetView>
  </sheetViews>
  <sheetFormatPr defaultColWidth="0" defaultRowHeight="18.75"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6" hidden="1" customWidth="1"/>
    <col min="89" max="138" width="6.75" style="2" hidden="1" customWidth="1"/>
    <col min="139" max="16384" width="5.75" style="2" hidden="1"/>
  </cols>
  <sheetData>
    <row r="1" spans="1:88" ht="24.75" customHeight="1">
      <c r="A1" s="517" t="str">
        <f>IF('Master sheet'!D11="Hindi",'Master sheet'!D8,'Master sheet'!D7)</f>
        <v xml:space="preserve">महात्मा गाँधी राजकीय विद्यालय (अंग्रेजी माध्यम) बर, पाली </v>
      </c>
      <c r="B1" s="518"/>
      <c r="C1" s="518"/>
      <c r="D1" s="518"/>
      <c r="E1" s="518"/>
      <c r="F1" s="518"/>
      <c r="G1" s="518"/>
      <c r="H1" s="518"/>
      <c r="I1" s="518"/>
      <c r="J1" s="518"/>
      <c r="K1" s="518"/>
      <c r="L1" s="518"/>
      <c r="M1" s="518"/>
      <c r="N1" s="518"/>
      <c r="O1" s="519"/>
      <c r="P1" s="525" t="s">
        <v>249</v>
      </c>
      <c r="Q1" s="525"/>
      <c r="R1" s="525"/>
      <c r="S1" s="525"/>
      <c r="T1" s="525"/>
      <c r="U1" s="525"/>
      <c r="V1" s="525"/>
      <c r="W1" s="525"/>
      <c r="X1" s="525"/>
      <c r="Y1" s="525"/>
      <c r="Z1" s="527"/>
      <c r="AA1" s="527"/>
      <c r="AB1" s="527"/>
      <c r="AC1" s="527"/>
      <c r="AD1" s="527"/>
      <c r="AE1" s="527"/>
      <c r="AF1" s="527"/>
      <c r="AG1" s="527"/>
      <c r="AH1" s="527"/>
      <c r="AI1" s="527"/>
      <c r="AJ1" s="527"/>
      <c r="AK1" s="527"/>
      <c r="AL1" s="527"/>
      <c r="AM1" s="527"/>
      <c r="AN1" s="513" t="s">
        <v>57</v>
      </c>
      <c r="AO1" s="513"/>
      <c r="AP1" s="513"/>
      <c r="AQ1" s="513"/>
      <c r="AR1" s="513"/>
      <c r="AS1" s="513"/>
      <c r="AT1" s="578" t="str">
        <f>IF('Master sheet'!$D$11="Hindi","अतिरिक्त विषय ","Extra Subject")</f>
        <v xml:space="preserve">अतिरिक्त विषय </v>
      </c>
      <c r="AU1" s="578"/>
      <c r="AV1" s="578"/>
      <c r="AW1" s="578"/>
      <c r="AX1" s="513"/>
      <c r="AY1" s="513"/>
      <c r="AZ1" s="1"/>
      <c r="BA1" s="1"/>
      <c r="BB1" s="1"/>
      <c r="BC1" s="1"/>
      <c r="BD1" s="1"/>
      <c r="CG1" s="16">
        <f>L3</f>
        <v>0</v>
      </c>
      <c r="CJ1" s="16" t="str">
        <f>AN3</f>
        <v>कार्यानुभव</v>
      </c>
    </row>
    <row r="2" spans="1:88" ht="24.75" customHeight="1" thickBot="1">
      <c r="A2" s="515" t="str">
        <f>IF('Master sheet'!D11="Hindi","रिजल्ट वर्कशीट","RESULT WORKSHEET")</f>
        <v>रिजल्ट वर्कशीट</v>
      </c>
      <c r="B2" s="515"/>
      <c r="C2" s="515"/>
      <c r="D2" s="515"/>
      <c r="E2" s="515"/>
      <c r="F2" s="515"/>
      <c r="G2" s="515"/>
      <c r="H2" s="55"/>
      <c r="I2" s="516" t="s">
        <v>228</v>
      </c>
      <c r="J2" s="516"/>
      <c r="K2" s="516"/>
      <c r="L2" s="48"/>
      <c r="M2" s="48"/>
      <c r="N2" s="48"/>
      <c r="O2" s="48"/>
      <c r="P2" s="526"/>
      <c r="Q2" s="526"/>
      <c r="R2" s="526"/>
      <c r="S2" s="526"/>
      <c r="T2" s="526"/>
      <c r="U2" s="526"/>
      <c r="V2" s="526"/>
      <c r="W2" s="526"/>
      <c r="X2" s="526"/>
      <c r="Y2" s="526"/>
      <c r="Z2" s="527"/>
      <c r="AA2" s="527"/>
      <c r="AB2" s="527"/>
      <c r="AC2" s="527"/>
      <c r="AD2" s="527"/>
      <c r="AE2" s="527"/>
      <c r="AF2" s="527"/>
      <c r="AG2" s="527"/>
      <c r="AH2" s="527"/>
      <c r="AI2" s="527"/>
      <c r="AJ2" s="527"/>
      <c r="AK2" s="527"/>
      <c r="AL2" s="527"/>
      <c r="AM2" s="527"/>
      <c r="AN2" s="514"/>
      <c r="AO2" s="514"/>
      <c r="AP2" s="514"/>
      <c r="AQ2" s="514"/>
      <c r="AR2" s="514"/>
      <c r="AS2" s="514"/>
      <c r="AT2" s="579"/>
      <c r="AU2" s="579"/>
      <c r="AV2" s="579"/>
      <c r="AW2" s="579"/>
      <c r="AX2" s="514"/>
      <c r="AY2" s="514"/>
      <c r="AZ2" s="1"/>
      <c r="BA2" s="1"/>
      <c r="BB2" s="1"/>
      <c r="BC2" s="1"/>
      <c r="BD2" s="1"/>
      <c r="CG2" s="16">
        <f>S3</f>
        <v>0</v>
      </c>
      <c r="CJ2" s="16" t="str">
        <f>AP3</f>
        <v>कला शिक्षा</v>
      </c>
    </row>
    <row r="3" spans="1:88" s="6" customFormat="1" ht="28.5" customHeight="1" thickTop="1" thickBot="1">
      <c r="A3" s="534" t="str">
        <f>IF('Master sheet'!D11="Hindi","विद्यार्थी की सामान्य जानकारी","General Information of Students")</f>
        <v>विद्यार्थी की सामान्य जानकारी</v>
      </c>
      <c r="B3" s="535"/>
      <c r="C3" s="535"/>
      <c r="D3" s="535"/>
      <c r="E3" s="535"/>
      <c r="F3" s="535"/>
      <c r="G3" s="535"/>
      <c r="H3" s="535"/>
      <c r="I3" s="30" t="str">
        <f>IF('Master sheet'!D11="Hindi","कक्षा  :-","CLASS :- ")</f>
        <v>कक्षा  :-</v>
      </c>
      <c r="J3" s="569" t="s">
        <v>238</v>
      </c>
      <c r="K3" s="570"/>
      <c r="L3" s="571"/>
      <c r="M3" s="572"/>
      <c r="N3" s="408"/>
      <c r="O3" s="401" t="str">
        <f>IF('Master sheet'!$D$11="Hindi","हिंदी","Hindi")</f>
        <v>हिंदी</v>
      </c>
      <c r="P3" s="573" t="str">
        <f>UPPER('Master sheet'!H6)</f>
        <v>MANOJ KUMAR PACHORI</v>
      </c>
      <c r="Q3" s="573"/>
      <c r="R3" s="574"/>
      <c r="S3" s="532"/>
      <c r="T3" s="533"/>
      <c r="U3" s="409"/>
      <c r="V3" s="402" t="str">
        <f>IF('Master sheet'!$D$11="Hindi","अंग्रेजी","English")</f>
        <v>अंग्रेजी</v>
      </c>
      <c r="W3" s="575" t="str">
        <f>UPPER('Master sheet'!H7)</f>
        <v>SAMPAT RAJ</v>
      </c>
      <c r="X3" s="575"/>
      <c r="Y3" s="576"/>
      <c r="Z3" s="528"/>
      <c r="AA3" s="529"/>
      <c r="AB3" s="410"/>
      <c r="AC3" s="403" t="str">
        <f>IF('Master sheet'!$D$11="Hindi","गणित","Maths")</f>
        <v>गणित</v>
      </c>
      <c r="AD3" s="509" t="str">
        <f>UPPER('Master sheet'!H8)</f>
        <v>PRADIP SINGH</v>
      </c>
      <c r="AE3" s="509"/>
      <c r="AF3" s="510"/>
      <c r="AG3" s="530"/>
      <c r="AH3" s="531"/>
      <c r="AI3" s="411"/>
      <c r="AJ3" s="412" t="str">
        <f>IF('Master sheet'!$D$11="Hindi","पर्यावरण अध्ययन","EVS")</f>
        <v>पर्यावरण अध्ययन</v>
      </c>
      <c r="AK3" s="511" t="str">
        <f>UPPER('Master sheet'!H9)</f>
        <v>PUSHPENDRA JAWRA</v>
      </c>
      <c r="AL3" s="511"/>
      <c r="AM3" s="512"/>
      <c r="AN3" s="521" t="str">
        <f>IF('Master sheet'!$D$11="Hindi","कार्यानुभव","WORK EXP.")</f>
        <v>कार्यानुभव</v>
      </c>
      <c r="AO3" s="522"/>
      <c r="AP3" s="521" t="str">
        <f>IF('Master sheet'!$D$11="Hindi","कला शिक्षा","ART EDU.")</f>
        <v>कला शिक्षा</v>
      </c>
      <c r="AQ3" s="522"/>
      <c r="AR3" s="520" t="str">
        <f>IF('Master sheet'!$D$11="Hindi","स्वा. एवं शा. शिक्षा","HE.&amp;PH. EDU.")</f>
        <v>स्वा. एवं शा. शिक्षा</v>
      </c>
      <c r="AS3" s="520"/>
      <c r="AT3" s="577"/>
      <c r="AU3" s="577"/>
      <c r="AV3" s="577"/>
      <c r="AW3" s="577"/>
      <c r="AX3" s="523" t="str">
        <f>IF('Master sheet'!$D$11="Hindi","उपस्थिति","Attendance")</f>
        <v>उपस्थिति</v>
      </c>
      <c r="AY3" s="524"/>
      <c r="AZ3" s="1"/>
      <c r="BA3" s="3"/>
      <c r="BB3" s="3"/>
      <c r="BC3" s="3"/>
      <c r="BD3" s="3"/>
      <c r="BQ3" s="17"/>
      <c r="BR3" s="17"/>
      <c r="BS3" s="17"/>
      <c r="BT3" s="17"/>
      <c r="BU3" s="17"/>
      <c r="BV3" s="17"/>
      <c r="BW3" s="17"/>
      <c r="BX3" s="17"/>
      <c r="BY3" s="17"/>
      <c r="BZ3" s="17"/>
      <c r="CA3" s="17"/>
      <c r="CB3" s="17"/>
      <c r="CC3" s="17"/>
      <c r="CD3" s="17"/>
      <c r="CE3" s="17"/>
      <c r="CF3" s="17"/>
      <c r="CG3" s="17" t="e">
        <f>#REF!</f>
        <v>#REF!</v>
      </c>
      <c r="CH3" s="17"/>
      <c r="CI3" s="17"/>
      <c r="CJ3" s="17" t="str">
        <f>AR3</f>
        <v>स्वा. एवं शा. शिक्षा</v>
      </c>
    </row>
    <row r="4" spans="1:88" ht="26.25" customHeight="1" thickTop="1" thickBot="1">
      <c r="A4" s="561" t="str">
        <f>IF('Master sheet'!D11="Hindi","क्र. स.","Sr. No. ")</f>
        <v>क्र. स.</v>
      </c>
      <c r="B4" s="564" t="str">
        <f>IF('Master sheet'!D11="Hindi","कक्षा","CLASS ")</f>
        <v>कक्षा</v>
      </c>
      <c r="C4" s="564" t="str">
        <f>IF('Master sheet'!D11="Hindi","सेक्शन","Section ")</f>
        <v>सेक्शन</v>
      </c>
      <c r="D4" s="564" t="str">
        <f>IF('Master sheet'!D11="Hindi","प्रवेशांक","SR. NO.")</f>
        <v>प्रवेशांक</v>
      </c>
      <c r="E4" s="564" t="str">
        <f>IF('Master sheet'!D11="Hindi","जन्म दिनांक","Date of Birth")</f>
        <v>जन्म दिनांक</v>
      </c>
      <c r="F4" s="561" t="str">
        <f>IF('Master sheet'!D11="Hindi","विद्यार्थी का नाम","Student's Name")</f>
        <v>विद्यार्थी का नाम</v>
      </c>
      <c r="G4" s="561" t="str">
        <f>IF('Master sheet'!D11="Hindi","पिता का नाम","Father's Name")</f>
        <v>पिता का नाम</v>
      </c>
      <c r="H4" s="561" t="str">
        <f>IF('Master sheet'!D11="Hindi","माता का नाम ","Mother's Name")</f>
        <v xml:space="preserve">माता का नाम </v>
      </c>
      <c r="I4" s="564" t="str">
        <f>IF('Master sheet'!D11="Hindi","कक्षा रोल न. ","Class Roll No.")</f>
        <v xml:space="preserve">कक्षा रोल न. </v>
      </c>
      <c r="J4" s="565" t="str">
        <f>IF('Master sheet'!D11="Hindi","लिंग ","Gender")</f>
        <v xml:space="preserve">लिंग </v>
      </c>
      <c r="K4" s="565" t="str">
        <f>IF('Master sheet'!D11="Hindi","वर्ग  ","Category")</f>
        <v xml:space="preserve">वर्ग  </v>
      </c>
      <c r="L4" s="545"/>
      <c r="M4" s="545"/>
      <c r="N4" s="545"/>
      <c r="O4" s="567" t="str">
        <f>IF('Master sheet'!$D$11="Hindi","अर्द्धवार्षिक","Half Yearly")</f>
        <v>अर्द्धवार्षिक</v>
      </c>
      <c r="P4" s="568"/>
      <c r="Q4" s="567" t="str">
        <f>IF('Master sheet'!$D$11="Hindi","वार्षिक","Yearly")</f>
        <v>वार्षिक</v>
      </c>
      <c r="R4" s="568"/>
      <c r="S4" s="546"/>
      <c r="T4" s="546"/>
      <c r="U4" s="546"/>
      <c r="V4" s="550" t="str">
        <f>IF('Master sheet'!$D$11="Hindi","अर्द्धवार्षिक","Half Yearly")</f>
        <v>अर्द्धवार्षिक</v>
      </c>
      <c r="W4" s="551"/>
      <c r="X4" s="550" t="str">
        <f>IF('Master sheet'!$D$11="Hindi","वार्षिक","Yearly")</f>
        <v>वार्षिक</v>
      </c>
      <c r="Y4" s="551"/>
      <c r="Z4" s="547"/>
      <c r="AA4" s="547"/>
      <c r="AB4" s="547"/>
      <c r="AC4" s="548" t="str">
        <f>IF('Master sheet'!$D$11="Hindi","अर्द्धवार्षिक","Half Yearly")</f>
        <v>अर्द्धवार्षिक</v>
      </c>
      <c r="AD4" s="549"/>
      <c r="AE4" s="548" t="str">
        <f>IF('Master sheet'!$D$11="Hindi","वार्षिक","Yearly")</f>
        <v>वार्षिक</v>
      </c>
      <c r="AF4" s="549"/>
      <c r="AG4" s="539"/>
      <c r="AH4" s="539"/>
      <c r="AI4" s="539"/>
      <c r="AJ4" s="540" t="str">
        <f>IF('Master sheet'!$D$11="Hindi","अर्द्धवार्षिक","Half Yearly")</f>
        <v>अर्द्धवार्षिक</v>
      </c>
      <c r="AK4" s="541"/>
      <c r="AL4" s="540" t="str">
        <f>IF('Master sheet'!$D$11="Hindi","वार्षिक","Yearly")</f>
        <v>वार्षिक</v>
      </c>
      <c r="AM4" s="541"/>
      <c r="AN4" s="536" t="s">
        <v>129</v>
      </c>
      <c r="AO4" s="537"/>
      <c r="AP4" s="536" t="s">
        <v>130</v>
      </c>
      <c r="AQ4" s="537"/>
      <c r="AR4" s="538" t="s">
        <v>131</v>
      </c>
      <c r="AS4" s="538"/>
      <c r="AT4" s="538"/>
      <c r="AU4" s="538"/>
      <c r="AV4" s="538"/>
      <c r="AW4" s="538"/>
      <c r="AX4" s="542" t="str">
        <f>IF('Master sheet'!$D$11="Hindi","कुल कार्य दिवस","Total Meeting")</f>
        <v>कुल कार्य दिवस</v>
      </c>
      <c r="AY4" s="542" t="str">
        <f>IF('Master sheet'!$D$11="Hindi","कुल उपस्थिति","Total Attendance")</f>
        <v>कुल उपस्थिति</v>
      </c>
      <c r="AZ4" s="1"/>
      <c r="BA4" s="1"/>
      <c r="BB4" s="1"/>
      <c r="BC4" s="1"/>
      <c r="BD4" s="1"/>
      <c r="BP4" s="16"/>
      <c r="CG4" s="16">
        <f>Z3</f>
        <v>0</v>
      </c>
    </row>
    <row r="5" spans="1:88" ht="92.25" customHeight="1" thickTop="1" thickBot="1">
      <c r="A5" s="562"/>
      <c r="B5" s="565"/>
      <c r="C5" s="565"/>
      <c r="D5" s="565"/>
      <c r="E5" s="565"/>
      <c r="F5" s="562"/>
      <c r="G5" s="562"/>
      <c r="H5" s="562"/>
      <c r="I5" s="565"/>
      <c r="J5" s="565"/>
      <c r="K5" s="565"/>
      <c r="L5" s="545"/>
      <c r="M5" s="545"/>
      <c r="N5" s="545"/>
      <c r="O5" s="273" t="str">
        <f>IF('Master sheet'!$D$11="Hindi","लिखित","Written")</f>
        <v>लिखित</v>
      </c>
      <c r="P5" s="273" t="str">
        <f>IF('Master sheet'!$D$11="Hindi","मौखिक","Oral")</f>
        <v>मौखिक</v>
      </c>
      <c r="Q5" s="273" t="str">
        <f>IF('Master sheet'!$D$11="Hindi","लिखित","Written")</f>
        <v>लिखित</v>
      </c>
      <c r="R5" s="273" t="str">
        <f>IF('Master sheet'!$D$11="Hindi","मौखिक","Oral")</f>
        <v>मौखिक</v>
      </c>
      <c r="S5" s="546"/>
      <c r="T5" s="546"/>
      <c r="U5" s="546"/>
      <c r="V5" s="274" t="str">
        <f>IF('Master sheet'!$D$11="Hindi","लिखित","Written")</f>
        <v>लिखित</v>
      </c>
      <c r="W5" s="274" t="str">
        <f>IF('Master sheet'!$D$11="Hindi","मौखिक","Oral")</f>
        <v>मौखिक</v>
      </c>
      <c r="X5" s="274" t="str">
        <f>IF('Master sheet'!$D$11="Hindi","लिखित","Written")</f>
        <v>लिखित</v>
      </c>
      <c r="Y5" s="274" t="str">
        <f>IF('Master sheet'!$D$11="Hindi","मौखिक","Oral")</f>
        <v>मौखिक</v>
      </c>
      <c r="Z5" s="547"/>
      <c r="AA5" s="547"/>
      <c r="AB5" s="547"/>
      <c r="AC5" s="275" t="str">
        <f>IF('Master sheet'!$D$11="Hindi","लिखित","Written")</f>
        <v>लिखित</v>
      </c>
      <c r="AD5" s="275" t="str">
        <f>IF('Master sheet'!$D$11="Hindi","मौखिक","Oral")</f>
        <v>मौखिक</v>
      </c>
      <c r="AE5" s="275" t="str">
        <f>IF('Master sheet'!$D$11="Hindi","लिखित","Written")</f>
        <v>लिखित</v>
      </c>
      <c r="AF5" s="275" t="str">
        <f>IF('Master sheet'!$D$11="Hindi","मौखिक","Oral")</f>
        <v>मौखिक</v>
      </c>
      <c r="AG5" s="539"/>
      <c r="AH5" s="539"/>
      <c r="AI5" s="539"/>
      <c r="AJ5" s="276" t="str">
        <f>IF('Master sheet'!$D$11="Hindi","लिखित","Written")</f>
        <v>लिखित</v>
      </c>
      <c r="AK5" s="276" t="str">
        <f>IF('Master sheet'!$D$11="Hindi","मौखिक","Oral")</f>
        <v>मौखिक</v>
      </c>
      <c r="AL5" s="276" t="str">
        <f>IF('Master sheet'!$D$11="Hindi","लिखित","Written")</f>
        <v>लिखित</v>
      </c>
      <c r="AM5" s="276" t="str">
        <f>IF('Master sheet'!$D$11="Hindi","मौखिक","Oral")</f>
        <v>मौखिक</v>
      </c>
      <c r="AN5" s="277" t="str">
        <f>IF('Master sheet'!$D$11="Hindi","अर्द्धवार्षिक","Half Yearly")</f>
        <v>अर्द्धवार्षिक</v>
      </c>
      <c r="AO5" s="277" t="str">
        <f>IF('Master sheet'!$D$11="Hindi","वार्षिक","Yearly")</f>
        <v>वार्षिक</v>
      </c>
      <c r="AP5" s="277" t="str">
        <f>IF('Master sheet'!$D$11="Hindi","अर्द्धवार्षिक","Half Yearly")</f>
        <v>अर्द्धवार्षिक</v>
      </c>
      <c r="AQ5" s="277" t="str">
        <f>IF('Master sheet'!$D$11="Hindi","वार्षिक","Yearly")</f>
        <v>वार्षिक</v>
      </c>
      <c r="AR5" s="277" t="str">
        <f>IF('Master sheet'!$D$11="Hindi","अर्द्धवार्षिक","Half Yearly")</f>
        <v>अर्द्धवार्षिक</v>
      </c>
      <c r="AS5" s="277" t="str">
        <f>IF('Master sheet'!$D$11="Hindi","वार्षिक","Yearly")</f>
        <v>वार्षिक</v>
      </c>
      <c r="AT5" s="364" t="str">
        <f>IF('Master sheet'!$D$11="Hindi","अर्द्धवार्षिक","Half Yearly")</f>
        <v>अर्द्धवार्षिक</v>
      </c>
      <c r="AU5" s="364" t="str">
        <f>IF('Master sheet'!$D$11="Hindi","वार्षिक","Yearly")</f>
        <v>वार्षिक</v>
      </c>
      <c r="AV5" s="364" t="str">
        <f>IF('Master sheet'!$D$11="Hindi","अर्द्धवार्षिक","Half Yearly")</f>
        <v>अर्द्धवार्षिक</v>
      </c>
      <c r="AW5" s="364" t="str">
        <f>IF('Master sheet'!$D$11="Hindi","वार्षिक","Yearly")</f>
        <v>वार्षिक</v>
      </c>
      <c r="AX5" s="542"/>
      <c r="AY5" s="542"/>
      <c r="AZ5" s="1"/>
      <c r="BA5" s="1"/>
      <c r="BB5" s="1"/>
      <c r="BC5" s="1"/>
      <c r="BD5" s="1"/>
      <c r="BP5" s="16"/>
      <c r="BR5" s="16">
        <f>IF(AND(L6="",M6="",N6="",P6=""),"",SUM(L6,M6,N6,O6,P6))</f>
        <v>100</v>
      </c>
      <c r="BS5" s="16">
        <v>20</v>
      </c>
      <c r="BT5" s="16">
        <f>IF(AND(S6="",T6="",U6="",W6=""),"",SUM(S6,T6,U6,V6,W6))</f>
        <v>50</v>
      </c>
      <c r="BU5" s="16">
        <v>20</v>
      </c>
      <c r="BV5" s="16" t="e">
        <f>IF(AND(#REF!="",#REF!="",#REF!="",#REF!=""),"",SUM(#REF!,#REF!,#REF!,#REF!,#REF!))</f>
        <v>#REF!</v>
      </c>
      <c r="BW5" s="16">
        <v>20</v>
      </c>
      <c r="BX5" s="16">
        <f>IF(AND(Z6="",AA6="",AB6="",AD6=""),"",SUM(Z6,AA6,AB6,AC6,AD6))</f>
        <v>100</v>
      </c>
      <c r="BY5" s="16">
        <v>20</v>
      </c>
      <c r="BZ5" s="16" t="str">
        <f>IF(AND(AG6="",AH6="",AI6="",AK6=""),"",SUM(AG6,AH6,AI6,AJ6,AK6))</f>
        <v/>
      </c>
      <c r="CA5" s="16">
        <v>20</v>
      </c>
      <c r="CB5" s="16" t="e">
        <f>IF(AND(#REF!="",#REF!="",#REF!="",#REF!=""),"",SUM(#REF!,#REF!,#REF!,#REF!,#REF!))</f>
        <v>#REF!</v>
      </c>
      <c r="CC5" s="16">
        <v>20</v>
      </c>
      <c r="CG5" s="16">
        <f>AG3</f>
        <v>0</v>
      </c>
    </row>
    <row r="6" spans="1:88" ht="21" customHeight="1" thickTop="1" thickBot="1">
      <c r="A6" s="563"/>
      <c r="B6" s="566"/>
      <c r="C6" s="566"/>
      <c r="D6" s="566"/>
      <c r="E6" s="566"/>
      <c r="F6" s="563"/>
      <c r="G6" s="563"/>
      <c r="H6" s="563"/>
      <c r="I6" s="566"/>
      <c r="J6" s="566"/>
      <c r="K6" s="566"/>
      <c r="L6" s="388"/>
      <c r="M6" s="388"/>
      <c r="N6" s="388"/>
      <c r="O6" s="8">
        <v>30</v>
      </c>
      <c r="P6" s="8">
        <v>70</v>
      </c>
      <c r="Q6" s="8">
        <v>30</v>
      </c>
      <c r="R6" s="8">
        <v>70</v>
      </c>
      <c r="S6" s="388"/>
      <c r="T6" s="388"/>
      <c r="U6" s="388"/>
      <c r="V6" s="8">
        <v>15</v>
      </c>
      <c r="W6" s="8">
        <v>35</v>
      </c>
      <c r="X6" s="8">
        <v>15</v>
      </c>
      <c r="Y6" s="8">
        <v>35</v>
      </c>
      <c r="Z6" s="388"/>
      <c r="AA6" s="388"/>
      <c r="AB6" s="388"/>
      <c r="AC6" s="8">
        <v>30</v>
      </c>
      <c r="AD6" s="8">
        <v>70</v>
      </c>
      <c r="AE6" s="8">
        <v>30</v>
      </c>
      <c r="AF6" s="8">
        <v>70</v>
      </c>
      <c r="AG6" s="388"/>
      <c r="AH6" s="388"/>
      <c r="AI6" s="388"/>
      <c r="AJ6" s="8">
        <v>50</v>
      </c>
      <c r="AK6" s="8"/>
      <c r="AL6" s="8">
        <v>50</v>
      </c>
      <c r="AM6" s="8"/>
      <c r="AN6" s="8">
        <v>25</v>
      </c>
      <c r="AO6" s="8">
        <v>25</v>
      </c>
      <c r="AP6" s="8">
        <v>25</v>
      </c>
      <c r="AQ6" s="8">
        <v>25</v>
      </c>
      <c r="AR6" s="8">
        <v>50</v>
      </c>
      <c r="AS6" s="8">
        <v>50</v>
      </c>
      <c r="AT6" s="8">
        <v>50</v>
      </c>
      <c r="AU6" s="8">
        <v>50</v>
      </c>
      <c r="AV6" s="8">
        <v>50</v>
      </c>
      <c r="AW6" s="8">
        <v>50</v>
      </c>
      <c r="AX6" s="69">
        <v>350</v>
      </c>
      <c r="AY6" s="8"/>
      <c r="AZ6" s="1"/>
      <c r="BA6" s="554" t="s">
        <v>33</v>
      </c>
      <c r="BB6" s="555"/>
      <c r="BC6" s="555"/>
      <c r="BD6" s="1"/>
      <c r="BP6" s="16"/>
      <c r="BR6" s="16">
        <v>1</v>
      </c>
      <c r="BS6" s="16">
        <v>1</v>
      </c>
      <c r="BT6" s="16">
        <v>2</v>
      </c>
      <c r="BU6" s="16">
        <v>2</v>
      </c>
      <c r="BV6" s="16">
        <v>3</v>
      </c>
      <c r="BW6" s="16">
        <v>3</v>
      </c>
      <c r="BX6" s="16">
        <v>4</v>
      </c>
      <c r="BY6" s="16">
        <v>4</v>
      </c>
      <c r="BZ6" s="16">
        <v>5</v>
      </c>
      <c r="CA6" s="16">
        <v>5</v>
      </c>
      <c r="CB6" s="16">
        <v>6</v>
      </c>
      <c r="CC6" s="16">
        <v>6</v>
      </c>
      <c r="CG6" s="16" t="e">
        <f>#REF!</f>
        <v>#REF!</v>
      </c>
    </row>
    <row r="7" spans="1:88" ht="21.95" customHeight="1">
      <c r="A7" s="253">
        <v>1</v>
      </c>
      <c r="B7" s="254">
        <v>1</v>
      </c>
      <c r="C7" s="255" t="s">
        <v>6</v>
      </c>
      <c r="D7" s="256">
        <v>936</v>
      </c>
      <c r="E7" s="257" t="s">
        <v>59</v>
      </c>
      <c r="F7" s="258" t="s">
        <v>153</v>
      </c>
      <c r="G7" s="258" t="s">
        <v>154</v>
      </c>
      <c r="H7" s="259" t="s">
        <v>155</v>
      </c>
      <c r="I7" s="260">
        <v>101</v>
      </c>
      <c r="J7" s="261" t="s">
        <v>7</v>
      </c>
      <c r="K7" s="262" t="s">
        <v>8</v>
      </c>
      <c r="L7" s="389"/>
      <c r="M7" s="390"/>
      <c r="N7" s="390"/>
      <c r="O7" s="10">
        <v>25</v>
      </c>
      <c r="P7" s="31">
        <v>62</v>
      </c>
      <c r="Q7" s="34">
        <v>29</v>
      </c>
      <c r="R7" s="10">
        <v>25</v>
      </c>
      <c r="S7" s="395"/>
      <c r="T7" s="396"/>
      <c r="U7" s="390"/>
      <c r="V7" s="10">
        <v>15</v>
      </c>
      <c r="W7" s="36">
        <v>30</v>
      </c>
      <c r="X7" s="34">
        <v>10</v>
      </c>
      <c r="Y7" s="10">
        <v>30</v>
      </c>
      <c r="Z7" s="389"/>
      <c r="AA7" s="390"/>
      <c r="AB7" s="390"/>
      <c r="AC7" s="10">
        <v>22</v>
      </c>
      <c r="AD7" s="31">
        <v>64</v>
      </c>
      <c r="AE7" s="34">
        <v>21</v>
      </c>
      <c r="AF7" s="10">
        <v>56</v>
      </c>
      <c r="AG7" s="389"/>
      <c r="AH7" s="390"/>
      <c r="AI7" s="390"/>
      <c r="AJ7" s="10">
        <v>45</v>
      </c>
      <c r="AK7" s="31"/>
      <c r="AL7" s="34">
        <v>45</v>
      </c>
      <c r="AM7" s="10"/>
      <c r="AN7" s="9">
        <v>25</v>
      </c>
      <c r="AO7" s="10">
        <v>20</v>
      </c>
      <c r="AP7" s="9">
        <v>11</v>
      </c>
      <c r="AQ7" s="10">
        <v>20</v>
      </c>
      <c r="AR7" s="9">
        <v>41</v>
      </c>
      <c r="AS7" s="10">
        <v>35</v>
      </c>
      <c r="AT7" s="10">
        <v>45</v>
      </c>
      <c r="AU7" s="10">
        <v>46</v>
      </c>
      <c r="AV7" s="10">
        <v>47</v>
      </c>
      <c r="AW7" s="10">
        <v>48</v>
      </c>
      <c r="AX7" s="9">
        <v>220</v>
      </c>
      <c r="AY7" s="70">
        <v>170</v>
      </c>
      <c r="AZ7" s="1"/>
      <c r="BA7" s="1"/>
      <c r="BB7" s="1"/>
      <c r="BC7" s="1"/>
      <c r="BD7" s="3"/>
      <c r="BP7" s="16"/>
      <c r="BQ7" s="16">
        <f>IF(I7="","",I7)</f>
        <v>101</v>
      </c>
      <c r="BR7" s="24">
        <f>IF(AND(L7="",M7="",N7="",P7=""),"",SUM(L7,M7,N7,O7,P7))</f>
        <v>87</v>
      </c>
      <c r="BS7" s="24">
        <f>IFERROR(IF(BR7="","",ROUNDUP(BR7*20%,0)),"")</f>
        <v>18</v>
      </c>
      <c r="BT7" s="16">
        <f>IF(AND(S7="",T7="",U7="",W7=""),"",SUM(S7,T7,U7,V7,W7))</f>
        <v>45</v>
      </c>
      <c r="BU7" s="24">
        <f>IFERROR(IF(BT7="","",ROUNDUP(BT7*20%,0)),"")</f>
        <v>9</v>
      </c>
      <c r="BV7" s="16" t="e">
        <f>IF(AND(#REF!="",#REF!="",#REF!="",#REF!=""),"",SUM(#REF!,#REF!,#REF!,#REF!,#REF!))</f>
        <v>#REF!</v>
      </c>
      <c r="BW7" s="24" t="str">
        <f>IFERROR(IF(BV7="","",ROUNDUP(BV7*20%,0)),"")</f>
        <v/>
      </c>
      <c r="BX7" s="16">
        <f>IF(AND(Z7="",AA7="",AB7="",AD7=""),"",SUM(Z7,AA7,AB7,AC7,AD7))</f>
        <v>86</v>
      </c>
      <c r="BY7" s="24">
        <f>IFERROR(IF(BX7="","",ROUNDUP(BX7*20%,0)),"")</f>
        <v>18</v>
      </c>
      <c r="BZ7" s="16" t="str">
        <f>IF(AND(AG7="",AH7="",AI7="",AK7=""),"",SUM(AG7,AH7,AI7,AJ7,AK7))</f>
        <v/>
      </c>
      <c r="CA7" s="24" t="str">
        <f>IFERROR(IF(BZ7="","",ROUNDUP(BZ7*20%,0)),"")</f>
        <v/>
      </c>
      <c r="CB7" s="16" t="e">
        <f>IF(AND(#REF!="",#REF!="",#REF!="",#REF!=""),"",SUM(#REF!,#REF!,#REF!,#REF!,#REF!))</f>
        <v>#REF!</v>
      </c>
      <c r="CC7" s="24" t="str">
        <f>IFERROR(IF(CB7="","",ROUNDUP(CB7*20%,0)),"")</f>
        <v/>
      </c>
      <c r="CD7" s="24"/>
      <c r="CE7" s="24"/>
    </row>
    <row r="8" spans="1:88" ht="21.95" customHeight="1">
      <c r="A8" s="263">
        <v>2</v>
      </c>
      <c r="B8" s="264">
        <v>1</v>
      </c>
      <c r="C8" s="265" t="s">
        <v>6</v>
      </c>
      <c r="D8" s="266">
        <v>944</v>
      </c>
      <c r="E8" s="267">
        <v>42005</v>
      </c>
      <c r="F8" s="268" t="s">
        <v>156</v>
      </c>
      <c r="G8" s="268" t="s">
        <v>157</v>
      </c>
      <c r="H8" s="269" t="s">
        <v>15</v>
      </c>
      <c r="I8" s="270">
        <v>102</v>
      </c>
      <c r="J8" s="271" t="s">
        <v>9</v>
      </c>
      <c r="K8" s="272" t="s">
        <v>8</v>
      </c>
      <c r="L8" s="391"/>
      <c r="M8" s="392"/>
      <c r="N8" s="392"/>
      <c r="O8" s="7">
        <v>20</v>
      </c>
      <c r="P8" s="32">
        <v>63</v>
      </c>
      <c r="Q8" s="35">
        <v>21</v>
      </c>
      <c r="R8" s="7">
        <v>20</v>
      </c>
      <c r="S8" s="397"/>
      <c r="T8" s="398"/>
      <c r="U8" s="392"/>
      <c r="V8" s="7">
        <v>12</v>
      </c>
      <c r="W8" s="37">
        <v>31</v>
      </c>
      <c r="X8" s="35">
        <v>10</v>
      </c>
      <c r="Y8" s="7">
        <v>31</v>
      </c>
      <c r="Z8" s="391"/>
      <c r="AA8" s="392"/>
      <c r="AB8" s="392"/>
      <c r="AC8" s="7">
        <v>23</v>
      </c>
      <c r="AD8" s="32">
        <v>65</v>
      </c>
      <c r="AE8" s="35">
        <v>22</v>
      </c>
      <c r="AF8" s="7">
        <v>60</v>
      </c>
      <c r="AG8" s="391"/>
      <c r="AH8" s="392"/>
      <c r="AI8" s="392"/>
      <c r="AJ8" s="7">
        <v>45</v>
      </c>
      <c r="AK8" s="32"/>
      <c r="AL8" s="35">
        <v>14</v>
      </c>
      <c r="AM8" s="7"/>
      <c r="AN8" s="11">
        <v>24</v>
      </c>
      <c r="AO8" s="7">
        <v>20</v>
      </c>
      <c r="AP8" s="11">
        <v>11</v>
      </c>
      <c r="AQ8" s="7">
        <v>21</v>
      </c>
      <c r="AR8" s="11">
        <v>31</v>
      </c>
      <c r="AS8" s="7">
        <v>36</v>
      </c>
      <c r="AT8" s="7">
        <v>46</v>
      </c>
      <c r="AU8" s="7">
        <v>32</v>
      </c>
      <c r="AV8" s="7">
        <v>42</v>
      </c>
      <c r="AW8" s="7">
        <v>41</v>
      </c>
      <c r="AX8" s="11">
        <v>220</v>
      </c>
      <c r="AY8" s="71">
        <v>168</v>
      </c>
      <c r="AZ8" s="1"/>
      <c r="BA8" s="556" t="s">
        <v>251</v>
      </c>
      <c r="BB8" s="556"/>
      <c r="BC8" s="556"/>
      <c r="BD8" s="1"/>
      <c r="BP8" s="16"/>
      <c r="BQ8" s="16">
        <f t="shared" ref="BQ8:BQ71" si="0">IF(I8="","",I8)</f>
        <v>102</v>
      </c>
      <c r="BR8" s="24">
        <f t="shared" ref="BR8:BR71" si="1">IF(AND(L8="",M8="",N8="",P8=""),"",SUM(L8,M8,N8,O8,P8))</f>
        <v>83</v>
      </c>
      <c r="BS8" s="24">
        <f t="shared" ref="BS8:BS71" si="2">IFERROR(IF(BR8="","",ROUNDUP(BR8*20%,0)),"")</f>
        <v>17</v>
      </c>
      <c r="BT8" s="16">
        <f t="shared" ref="BT8:BT71" si="3">IF(AND(S8="",T8="",U8="",W8=""),"",SUM(S8,T8,U8,V8,W8))</f>
        <v>43</v>
      </c>
      <c r="BU8" s="24">
        <f t="shared" ref="BU8:BU71" si="4">IFERROR(IF(BT8="","",ROUNDUP(BT8*20%,0)),"")</f>
        <v>9</v>
      </c>
      <c r="BV8" s="16" t="e">
        <f>IF(AND(#REF!="",#REF!="",#REF!="",#REF!=""),"",SUM(#REF!,#REF!,#REF!,#REF!,#REF!))</f>
        <v>#REF!</v>
      </c>
      <c r="BW8" s="24" t="str">
        <f t="shared" ref="BW8:BW71" si="5">IFERROR(IF(BV8="","",ROUNDUP(BV8*20%,0)),"")</f>
        <v/>
      </c>
      <c r="BX8" s="16">
        <f t="shared" ref="BX8:BX71" si="6">IF(AND(Z8="",AA8="",AB8="",AD8=""),"",SUM(Z8,AA8,AB8,AC8,AD8))</f>
        <v>88</v>
      </c>
      <c r="BY8" s="24">
        <f t="shared" ref="BY8:BY71" si="7">IFERROR(IF(BX8="","",ROUNDUP(BX8*20%,0)),"")</f>
        <v>18</v>
      </c>
      <c r="BZ8" s="16" t="str">
        <f t="shared" ref="BZ8:BZ71" si="8">IF(AND(AG8="",AH8="",AI8="",AK8=""),"",SUM(AG8,AH8,AI8,AJ8,AK8))</f>
        <v/>
      </c>
      <c r="CA8" s="24" t="str">
        <f t="shared" ref="CA8:CA71" si="9">IFERROR(IF(BZ8="","",ROUNDUP(BZ8*20%,0)),"")</f>
        <v/>
      </c>
      <c r="CB8" s="16" t="e">
        <f>IF(AND(#REF!="",#REF!="",#REF!="",#REF!=""),"",SUM(#REF!,#REF!,#REF!,#REF!,#REF!))</f>
        <v>#REF!</v>
      </c>
      <c r="CC8" s="24" t="str">
        <f t="shared" ref="CC8:CC71" si="10">IFERROR(IF(CB8="","",ROUNDUP(CB8*20%,0)),"")</f>
        <v/>
      </c>
      <c r="CD8" s="24"/>
      <c r="CE8" s="24"/>
    </row>
    <row r="9" spans="1:88" ht="21.95" customHeight="1">
      <c r="A9" s="263">
        <v>3</v>
      </c>
      <c r="B9" s="264">
        <v>1</v>
      </c>
      <c r="C9" s="265" t="s">
        <v>6</v>
      </c>
      <c r="D9" s="266">
        <v>934</v>
      </c>
      <c r="E9" s="267">
        <v>42348</v>
      </c>
      <c r="F9" s="268" t="s">
        <v>158</v>
      </c>
      <c r="G9" s="268" t="s">
        <v>159</v>
      </c>
      <c r="H9" s="269" t="s">
        <v>160</v>
      </c>
      <c r="I9" s="270">
        <v>103</v>
      </c>
      <c r="J9" s="271" t="s">
        <v>9</v>
      </c>
      <c r="K9" s="272" t="s">
        <v>8</v>
      </c>
      <c r="L9" s="391"/>
      <c r="M9" s="392"/>
      <c r="N9" s="392"/>
      <c r="O9" s="7">
        <v>21</v>
      </c>
      <c r="P9" s="32">
        <v>69</v>
      </c>
      <c r="Q9" s="35">
        <v>27</v>
      </c>
      <c r="R9" s="7">
        <v>21</v>
      </c>
      <c r="S9" s="397"/>
      <c r="T9" s="398"/>
      <c r="U9" s="398"/>
      <c r="V9" s="7">
        <v>13</v>
      </c>
      <c r="W9" s="37">
        <v>30</v>
      </c>
      <c r="X9" s="35">
        <v>11</v>
      </c>
      <c r="Y9" s="7">
        <v>32</v>
      </c>
      <c r="Z9" s="391"/>
      <c r="AA9" s="392"/>
      <c r="AB9" s="392"/>
      <c r="AC9" s="7">
        <v>24</v>
      </c>
      <c r="AD9" s="32">
        <v>62</v>
      </c>
      <c r="AE9" s="35">
        <v>23</v>
      </c>
      <c r="AF9" s="7">
        <v>62</v>
      </c>
      <c r="AG9" s="391"/>
      <c r="AH9" s="392"/>
      <c r="AI9" s="392"/>
      <c r="AJ9" s="7">
        <v>45</v>
      </c>
      <c r="AK9" s="32"/>
      <c r="AL9" s="35">
        <v>45</v>
      </c>
      <c r="AM9" s="7"/>
      <c r="AN9" s="11" t="s">
        <v>4</v>
      </c>
      <c r="AO9" s="7">
        <v>18</v>
      </c>
      <c r="AP9" s="11">
        <v>11</v>
      </c>
      <c r="AQ9" s="7">
        <v>21</v>
      </c>
      <c r="AR9" s="11">
        <v>45</v>
      </c>
      <c r="AS9" s="7">
        <v>36</v>
      </c>
      <c r="AT9" s="7">
        <v>46</v>
      </c>
      <c r="AU9" s="7">
        <v>32</v>
      </c>
      <c r="AV9" s="7">
        <v>42</v>
      </c>
      <c r="AW9" s="7">
        <v>41</v>
      </c>
      <c r="AX9" s="11">
        <v>220</v>
      </c>
      <c r="AY9" s="71">
        <v>160</v>
      </c>
      <c r="AZ9" s="1"/>
      <c r="BA9" s="1"/>
      <c r="BB9" s="1"/>
      <c r="BC9" s="1"/>
      <c r="BD9" s="1"/>
      <c r="BP9" s="16"/>
      <c r="BQ9" s="16">
        <f t="shared" si="0"/>
        <v>103</v>
      </c>
      <c r="BR9" s="24">
        <f t="shared" si="1"/>
        <v>90</v>
      </c>
      <c r="BS9" s="24">
        <f t="shared" si="2"/>
        <v>18</v>
      </c>
      <c r="BT9" s="16">
        <f t="shared" si="3"/>
        <v>43</v>
      </c>
      <c r="BU9" s="24">
        <f t="shared" si="4"/>
        <v>9</v>
      </c>
      <c r="BV9" s="16" t="e">
        <f>IF(AND(#REF!="",#REF!="",#REF!="",#REF!=""),"",SUM(#REF!,#REF!,#REF!,#REF!,#REF!))</f>
        <v>#REF!</v>
      </c>
      <c r="BW9" s="24" t="str">
        <f t="shared" si="5"/>
        <v/>
      </c>
      <c r="BX9" s="16">
        <f t="shared" si="6"/>
        <v>86</v>
      </c>
      <c r="BY9" s="24">
        <f t="shared" si="7"/>
        <v>18</v>
      </c>
      <c r="BZ9" s="16" t="str">
        <f t="shared" si="8"/>
        <v/>
      </c>
      <c r="CA9" s="24" t="str">
        <f t="shared" si="9"/>
        <v/>
      </c>
      <c r="CB9" s="16" t="e">
        <f>IF(AND(#REF!="",#REF!="",#REF!="",#REF!=""),"",SUM(#REF!,#REF!,#REF!,#REF!,#REF!))</f>
        <v>#REF!</v>
      </c>
      <c r="CC9" s="24" t="str">
        <f t="shared" si="10"/>
        <v/>
      </c>
      <c r="CD9" s="24"/>
      <c r="CE9" s="24"/>
    </row>
    <row r="10" spans="1:88" ht="21.95" customHeight="1">
      <c r="A10" s="263">
        <v>4</v>
      </c>
      <c r="B10" s="264">
        <v>1</v>
      </c>
      <c r="C10" s="265" t="s">
        <v>6</v>
      </c>
      <c r="D10" s="266">
        <v>926</v>
      </c>
      <c r="E10" s="267">
        <v>42491</v>
      </c>
      <c r="F10" s="268" t="s">
        <v>161</v>
      </c>
      <c r="G10" s="268" t="s">
        <v>162</v>
      </c>
      <c r="H10" s="269" t="s">
        <v>20</v>
      </c>
      <c r="I10" s="270">
        <v>104</v>
      </c>
      <c r="J10" s="271" t="s">
        <v>9</v>
      </c>
      <c r="K10" s="272" t="s">
        <v>8</v>
      </c>
      <c r="L10" s="391"/>
      <c r="M10" s="392"/>
      <c r="N10" s="392"/>
      <c r="O10" s="7">
        <v>23</v>
      </c>
      <c r="P10" s="32">
        <v>68</v>
      </c>
      <c r="Q10" s="35">
        <v>25</v>
      </c>
      <c r="R10" s="7">
        <v>24</v>
      </c>
      <c r="S10" s="397"/>
      <c r="T10" s="398"/>
      <c r="U10" s="398"/>
      <c r="V10" s="7">
        <v>14</v>
      </c>
      <c r="W10" s="37">
        <v>32</v>
      </c>
      <c r="X10" s="35">
        <v>12</v>
      </c>
      <c r="Y10" s="7">
        <v>30</v>
      </c>
      <c r="Z10" s="391"/>
      <c r="AA10" s="392"/>
      <c r="AB10" s="392"/>
      <c r="AC10" s="7">
        <v>25</v>
      </c>
      <c r="AD10" s="32">
        <v>61</v>
      </c>
      <c r="AE10" s="35">
        <v>25</v>
      </c>
      <c r="AF10" s="7">
        <v>63</v>
      </c>
      <c r="AG10" s="391"/>
      <c r="AH10" s="392"/>
      <c r="AI10" s="392"/>
      <c r="AJ10" s="7">
        <v>35</v>
      </c>
      <c r="AK10" s="32"/>
      <c r="AL10" s="35">
        <v>48</v>
      </c>
      <c r="AM10" s="7"/>
      <c r="AN10" s="11">
        <v>20</v>
      </c>
      <c r="AO10" s="7" t="s">
        <v>4</v>
      </c>
      <c r="AP10" s="11">
        <v>11</v>
      </c>
      <c r="AQ10" s="7">
        <v>25</v>
      </c>
      <c r="AR10" s="11">
        <v>46</v>
      </c>
      <c r="AS10" s="7">
        <v>36</v>
      </c>
      <c r="AT10" s="7">
        <v>46</v>
      </c>
      <c r="AU10" s="7">
        <v>32</v>
      </c>
      <c r="AV10" s="7">
        <v>42</v>
      </c>
      <c r="AW10" s="7">
        <v>41</v>
      </c>
      <c r="AX10" s="11">
        <v>220</v>
      </c>
      <c r="AY10" s="71">
        <v>188</v>
      </c>
      <c r="AZ10" s="1"/>
      <c r="BA10" s="543" t="s">
        <v>0</v>
      </c>
      <c r="BB10" s="544"/>
      <c r="BC10" s="544"/>
      <c r="BD10" s="1"/>
      <c r="BP10" s="16"/>
      <c r="BQ10" s="16">
        <f t="shared" si="0"/>
        <v>104</v>
      </c>
      <c r="BR10" s="24">
        <f t="shared" si="1"/>
        <v>91</v>
      </c>
      <c r="BS10" s="24">
        <f t="shared" si="2"/>
        <v>19</v>
      </c>
      <c r="BT10" s="16">
        <f t="shared" si="3"/>
        <v>46</v>
      </c>
      <c r="BU10" s="24">
        <f t="shared" si="4"/>
        <v>10</v>
      </c>
      <c r="BV10" s="16" t="e">
        <f>IF(AND(#REF!="",#REF!="",#REF!="",#REF!=""),"",SUM(#REF!,#REF!,#REF!,#REF!,#REF!))</f>
        <v>#REF!</v>
      </c>
      <c r="BW10" s="24" t="str">
        <f t="shared" si="5"/>
        <v/>
      </c>
      <c r="BX10" s="16">
        <f t="shared" si="6"/>
        <v>86</v>
      </c>
      <c r="BY10" s="24">
        <f t="shared" si="7"/>
        <v>18</v>
      </c>
      <c r="BZ10" s="16" t="str">
        <f t="shared" si="8"/>
        <v/>
      </c>
      <c r="CA10" s="24" t="str">
        <f t="shared" si="9"/>
        <v/>
      </c>
      <c r="CB10" s="16" t="e">
        <f>IF(AND(#REF!="",#REF!="",#REF!="",#REF!=""),"",SUM(#REF!,#REF!,#REF!,#REF!,#REF!))</f>
        <v>#REF!</v>
      </c>
      <c r="CC10" s="24" t="str">
        <f t="shared" si="10"/>
        <v/>
      </c>
      <c r="CD10" s="24"/>
      <c r="CE10" s="24"/>
    </row>
    <row r="11" spans="1:88" ht="21.95" customHeight="1">
      <c r="A11" s="263">
        <v>5</v>
      </c>
      <c r="B11" s="264">
        <v>1</v>
      </c>
      <c r="C11" s="265" t="s">
        <v>6</v>
      </c>
      <c r="D11" s="266">
        <v>951</v>
      </c>
      <c r="E11" s="267" t="s">
        <v>60</v>
      </c>
      <c r="F11" s="268" t="s">
        <v>163</v>
      </c>
      <c r="G11" s="268" t="s">
        <v>30</v>
      </c>
      <c r="H11" s="269" t="s">
        <v>22</v>
      </c>
      <c r="I11" s="270">
        <v>105</v>
      </c>
      <c r="J11" s="271" t="s">
        <v>9</v>
      </c>
      <c r="K11" s="272" t="s">
        <v>8</v>
      </c>
      <c r="L11" s="391"/>
      <c r="M11" s="392"/>
      <c r="N11" s="392"/>
      <c r="O11" s="7">
        <v>25</v>
      </c>
      <c r="P11" s="32">
        <v>67</v>
      </c>
      <c r="Q11" s="35">
        <v>26</v>
      </c>
      <c r="R11" s="7">
        <v>21</v>
      </c>
      <c r="S11" s="397"/>
      <c r="T11" s="398"/>
      <c r="U11" s="398"/>
      <c r="V11" s="7">
        <v>15</v>
      </c>
      <c r="W11" s="37">
        <v>31</v>
      </c>
      <c r="X11" s="35">
        <v>12</v>
      </c>
      <c r="Y11" s="7">
        <v>32</v>
      </c>
      <c r="Z11" s="391"/>
      <c r="AA11" s="392"/>
      <c r="AB11" s="392"/>
      <c r="AC11" s="7">
        <v>26</v>
      </c>
      <c r="AD11" s="32">
        <v>64</v>
      </c>
      <c r="AE11" s="35">
        <v>24</v>
      </c>
      <c r="AF11" s="7">
        <v>65</v>
      </c>
      <c r="AG11" s="391"/>
      <c r="AH11" s="392"/>
      <c r="AI11" s="392"/>
      <c r="AJ11" s="7">
        <v>42</v>
      </c>
      <c r="AK11" s="32"/>
      <c r="AL11" s="35">
        <v>48</v>
      </c>
      <c r="AM11" s="7"/>
      <c r="AN11" s="11">
        <v>22</v>
      </c>
      <c r="AO11" s="7">
        <v>24</v>
      </c>
      <c r="AP11" s="11">
        <v>11</v>
      </c>
      <c r="AQ11" s="7">
        <v>24</v>
      </c>
      <c r="AR11" s="11">
        <v>47</v>
      </c>
      <c r="AS11" s="7">
        <v>36</v>
      </c>
      <c r="AT11" s="7">
        <v>46</v>
      </c>
      <c r="AU11" s="7">
        <v>32</v>
      </c>
      <c r="AV11" s="7">
        <v>42</v>
      </c>
      <c r="AW11" s="7">
        <v>41</v>
      </c>
      <c r="AX11" s="11">
        <v>220</v>
      </c>
      <c r="AY11" s="71">
        <v>188</v>
      </c>
      <c r="AZ11" s="1"/>
      <c r="BA11" s="543"/>
      <c r="BB11" s="544"/>
      <c r="BC11" s="544"/>
      <c r="BD11" s="1"/>
      <c r="BP11" s="16"/>
      <c r="BQ11" s="16">
        <f t="shared" si="0"/>
        <v>105</v>
      </c>
      <c r="BR11" s="24">
        <f t="shared" si="1"/>
        <v>92</v>
      </c>
      <c r="BS11" s="24">
        <f t="shared" si="2"/>
        <v>19</v>
      </c>
      <c r="BT11" s="16">
        <f t="shared" si="3"/>
        <v>46</v>
      </c>
      <c r="BU11" s="24">
        <f t="shared" si="4"/>
        <v>10</v>
      </c>
      <c r="BV11" s="16" t="e">
        <f>IF(AND(#REF!="",#REF!="",#REF!="",#REF!=""),"",SUM(#REF!,#REF!,#REF!,#REF!,#REF!))</f>
        <v>#REF!</v>
      </c>
      <c r="BW11" s="24" t="str">
        <f t="shared" si="5"/>
        <v/>
      </c>
      <c r="BX11" s="16">
        <f t="shared" si="6"/>
        <v>90</v>
      </c>
      <c r="BY11" s="24">
        <f t="shared" si="7"/>
        <v>18</v>
      </c>
      <c r="BZ11" s="16" t="str">
        <f t="shared" si="8"/>
        <v/>
      </c>
      <c r="CA11" s="24" t="str">
        <f t="shared" si="9"/>
        <v/>
      </c>
      <c r="CB11" s="16" t="e">
        <f>IF(AND(#REF!="",#REF!="",#REF!="",#REF!=""),"",SUM(#REF!,#REF!,#REF!,#REF!,#REF!))</f>
        <v>#REF!</v>
      </c>
      <c r="CC11" s="24" t="str">
        <f t="shared" si="10"/>
        <v/>
      </c>
      <c r="CD11" s="24"/>
      <c r="CE11" s="24"/>
    </row>
    <row r="12" spans="1:88" ht="21.95" customHeight="1">
      <c r="A12" s="263">
        <v>6</v>
      </c>
      <c r="B12" s="264">
        <v>1</v>
      </c>
      <c r="C12" s="265" t="s">
        <v>6</v>
      </c>
      <c r="D12" s="266">
        <v>939</v>
      </c>
      <c r="E12" s="267" t="s">
        <v>61</v>
      </c>
      <c r="F12" s="268" t="s">
        <v>164</v>
      </c>
      <c r="G12" s="268" t="s">
        <v>165</v>
      </c>
      <c r="H12" s="269" t="s">
        <v>166</v>
      </c>
      <c r="I12" s="270">
        <v>106</v>
      </c>
      <c r="J12" s="271" t="s">
        <v>7</v>
      </c>
      <c r="K12" s="272" t="s">
        <v>8</v>
      </c>
      <c r="L12" s="391"/>
      <c r="M12" s="392"/>
      <c r="N12" s="392"/>
      <c r="O12" s="7">
        <v>26</v>
      </c>
      <c r="P12" s="32">
        <v>64</v>
      </c>
      <c r="Q12" s="35">
        <v>28</v>
      </c>
      <c r="R12" s="7">
        <v>20</v>
      </c>
      <c r="S12" s="397"/>
      <c r="T12" s="398"/>
      <c r="U12" s="398"/>
      <c r="V12" s="7">
        <v>12</v>
      </c>
      <c r="W12" s="37">
        <v>30</v>
      </c>
      <c r="X12" s="35">
        <v>10</v>
      </c>
      <c r="Y12" s="7">
        <v>31</v>
      </c>
      <c r="Z12" s="391"/>
      <c r="AA12" s="392"/>
      <c r="AB12" s="392"/>
      <c r="AC12" s="7">
        <v>25</v>
      </c>
      <c r="AD12" s="32">
        <v>64</v>
      </c>
      <c r="AE12" s="35">
        <v>21</v>
      </c>
      <c r="AF12" s="7">
        <v>64</v>
      </c>
      <c r="AG12" s="391"/>
      <c r="AH12" s="392"/>
      <c r="AI12" s="392"/>
      <c r="AJ12" s="7">
        <v>36</v>
      </c>
      <c r="AK12" s="32"/>
      <c r="AL12" s="35">
        <v>47</v>
      </c>
      <c r="AM12" s="7"/>
      <c r="AN12" s="11">
        <v>21</v>
      </c>
      <c r="AO12" s="7">
        <v>22</v>
      </c>
      <c r="AP12" s="11">
        <v>12</v>
      </c>
      <c r="AQ12" s="7">
        <v>21</v>
      </c>
      <c r="AR12" s="11">
        <v>48</v>
      </c>
      <c r="AS12" s="7">
        <v>36</v>
      </c>
      <c r="AT12" s="7">
        <v>46</v>
      </c>
      <c r="AU12" s="7">
        <v>32</v>
      </c>
      <c r="AV12" s="7">
        <v>42</v>
      </c>
      <c r="AW12" s="7">
        <v>41</v>
      </c>
      <c r="AX12" s="11">
        <v>220</v>
      </c>
      <c r="AY12" s="71">
        <v>180</v>
      </c>
      <c r="AZ12" s="1"/>
      <c r="BA12" s="559" t="s">
        <v>1</v>
      </c>
      <c r="BB12" s="560"/>
      <c r="BC12" s="560"/>
      <c r="BD12" s="1"/>
      <c r="BP12" s="16"/>
      <c r="BQ12" s="16">
        <f t="shared" si="0"/>
        <v>106</v>
      </c>
      <c r="BR12" s="24">
        <f t="shared" si="1"/>
        <v>90</v>
      </c>
      <c r="BS12" s="24">
        <f t="shared" si="2"/>
        <v>18</v>
      </c>
      <c r="BT12" s="16">
        <f t="shared" si="3"/>
        <v>42</v>
      </c>
      <c r="BU12" s="24">
        <f t="shared" si="4"/>
        <v>9</v>
      </c>
      <c r="BV12" s="16" t="e">
        <f>IF(AND(#REF!="",#REF!="",#REF!="",#REF!=""),"",SUM(#REF!,#REF!,#REF!,#REF!,#REF!))</f>
        <v>#REF!</v>
      </c>
      <c r="BW12" s="24" t="str">
        <f t="shared" si="5"/>
        <v/>
      </c>
      <c r="BX12" s="16">
        <f t="shared" si="6"/>
        <v>89</v>
      </c>
      <c r="BY12" s="24">
        <f t="shared" si="7"/>
        <v>18</v>
      </c>
      <c r="BZ12" s="16" t="str">
        <f t="shared" si="8"/>
        <v/>
      </c>
      <c r="CA12" s="24" t="str">
        <f t="shared" si="9"/>
        <v/>
      </c>
      <c r="CB12" s="16" t="e">
        <f>IF(AND(#REF!="",#REF!="",#REF!="",#REF!=""),"",SUM(#REF!,#REF!,#REF!,#REF!,#REF!))</f>
        <v>#REF!</v>
      </c>
      <c r="CC12" s="24" t="str">
        <f t="shared" si="10"/>
        <v/>
      </c>
      <c r="CD12" s="24"/>
      <c r="CE12" s="24"/>
    </row>
    <row r="13" spans="1:88" ht="21.95" customHeight="1">
      <c r="A13" s="263">
        <v>7</v>
      </c>
      <c r="B13" s="264">
        <v>1</v>
      </c>
      <c r="C13" s="265" t="s">
        <v>6</v>
      </c>
      <c r="D13" s="266">
        <v>942</v>
      </c>
      <c r="E13" s="267" t="s">
        <v>62</v>
      </c>
      <c r="F13" s="268" t="s">
        <v>167</v>
      </c>
      <c r="G13" s="268" t="s">
        <v>19</v>
      </c>
      <c r="H13" s="269" t="s">
        <v>168</v>
      </c>
      <c r="I13" s="270">
        <v>108</v>
      </c>
      <c r="J13" s="271" t="s">
        <v>9</v>
      </c>
      <c r="K13" s="272" t="s">
        <v>8</v>
      </c>
      <c r="L13" s="391"/>
      <c r="M13" s="392"/>
      <c r="N13" s="392"/>
      <c r="O13" s="7">
        <v>24</v>
      </c>
      <c r="P13" s="32">
        <v>65</v>
      </c>
      <c r="Q13" s="35">
        <v>29</v>
      </c>
      <c r="R13" s="7">
        <v>25</v>
      </c>
      <c r="S13" s="397"/>
      <c r="T13" s="398"/>
      <c r="U13" s="398"/>
      <c r="V13" s="7">
        <v>13</v>
      </c>
      <c r="W13" s="37">
        <v>32</v>
      </c>
      <c r="X13" s="35">
        <v>12</v>
      </c>
      <c r="Y13" s="7">
        <v>34</v>
      </c>
      <c r="Z13" s="391"/>
      <c r="AA13" s="392"/>
      <c r="AB13" s="392"/>
      <c r="AC13" s="7">
        <v>24</v>
      </c>
      <c r="AD13" s="32">
        <v>64</v>
      </c>
      <c r="AE13" s="35">
        <v>20</v>
      </c>
      <c r="AF13" s="7">
        <v>69</v>
      </c>
      <c r="AG13" s="391"/>
      <c r="AH13" s="392"/>
      <c r="AI13" s="392"/>
      <c r="AJ13" s="7">
        <v>32</v>
      </c>
      <c r="AK13" s="32"/>
      <c r="AL13" s="35">
        <v>48</v>
      </c>
      <c r="AM13" s="7"/>
      <c r="AN13" s="11" t="s">
        <v>31</v>
      </c>
      <c r="AO13" s="7">
        <v>25</v>
      </c>
      <c r="AP13" s="11">
        <v>13</v>
      </c>
      <c r="AQ13" s="7">
        <v>20</v>
      </c>
      <c r="AR13" s="11">
        <v>23</v>
      </c>
      <c r="AS13" s="7">
        <v>36</v>
      </c>
      <c r="AT13" s="7">
        <v>46</v>
      </c>
      <c r="AU13" s="7">
        <v>32</v>
      </c>
      <c r="AV13" s="7">
        <v>42</v>
      </c>
      <c r="AW13" s="7">
        <v>41</v>
      </c>
      <c r="AX13" s="11">
        <v>220</v>
      </c>
      <c r="AY13" s="71">
        <v>180</v>
      </c>
      <c r="AZ13" s="1"/>
      <c r="BA13" s="559"/>
      <c r="BB13" s="560"/>
      <c r="BC13" s="560"/>
      <c r="BD13" s="1"/>
      <c r="BP13" s="16"/>
      <c r="BQ13" s="16">
        <f t="shared" si="0"/>
        <v>108</v>
      </c>
      <c r="BR13" s="24">
        <f t="shared" si="1"/>
        <v>89</v>
      </c>
      <c r="BS13" s="24">
        <f t="shared" si="2"/>
        <v>18</v>
      </c>
      <c r="BT13" s="16">
        <f t="shared" si="3"/>
        <v>45</v>
      </c>
      <c r="BU13" s="24">
        <f t="shared" si="4"/>
        <v>9</v>
      </c>
      <c r="BV13" s="16" t="e">
        <f>IF(AND(#REF!="",#REF!="",#REF!="",#REF!=""),"",SUM(#REF!,#REF!,#REF!,#REF!,#REF!))</f>
        <v>#REF!</v>
      </c>
      <c r="BW13" s="24" t="str">
        <f t="shared" si="5"/>
        <v/>
      </c>
      <c r="BX13" s="16">
        <f t="shared" si="6"/>
        <v>88</v>
      </c>
      <c r="BY13" s="24">
        <f t="shared" si="7"/>
        <v>18</v>
      </c>
      <c r="BZ13" s="16" t="str">
        <f t="shared" si="8"/>
        <v/>
      </c>
      <c r="CA13" s="24" t="str">
        <f t="shared" si="9"/>
        <v/>
      </c>
      <c r="CB13" s="16" t="e">
        <f>IF(AND(#REF!="",#REF!="",#REF!="",#REF!=""),"",SUM(#REF!,#REF!,#REF!,#REF!,#REF!))</f>
        <v>#REF!</v>
      </c>
      <c r="CC13" s="24" t="str">
        <f t="shared" si="10"/>
        <v/>
      </c>
      <c r="CD13" s="24"/>
      <c r="CE13" s="24"/>
    </row>
    <row r="14" spans="1:88" ht="21.95" customHeight="1">
      <c r="A14" s="263">
        <v>8</v>
      </c>
      <c r="B14" s="264">
        <v>1</v>
      </c>
      <c r="C14" s="265" t="s">
        <v>6</v>
      </c>
      <c r="D14" s="266">
        <v>925</v>
      </c>
      <c r="E14" s="267" t="s">
        <v>63</v>
      </c>
      <c r="F14" s="268" t="s">
        <v>169</v>
      </c>
      <c r="G14" s="268" t="s">
        <v>170</v>
      </c>
      <c r="H14" s="269" t="s">
        <v>29</v>
      </c>
      <c r="I14" s="270">
        <v>109</v>
      </c>
      <c r="J14" s="271" t="s">
        <v>7</v>
      </c>
      <c r="K14" s="272" t="s">
        <v>8</v>
      </c>
      <c r="L14" s="391"/>
      <c r="M14" s="392"/>
      <c r="N14" s="392"/>
      <c r="O14" s="7">
        <v>28</v>
      </c>
      <c r="P14" s="32">
        <v>61</v>
      </c>
      <c r="Q14" s="35">
        <v>24</v>
      </c>
      <c r="R14" s="7">
        <v>24</v>
      </c>
      <c r="S14" s="397"/>
      <c r="T14" s="398"/>
      <c r="U14" s="398"/>
      <c r="V14" s="7">
        <v>10</v>
      </c>
      <c r="W14" s="37">
        <v>31</v>
      </c>
      <c r="X14" s="35">
        <v>14</v>
      </c>
      <c r="Y14" s="7">
        <v>32</v>
      </c>
      <c r="Z14" s="391"/>
      <c r="AA14" s="392"/>
      <c r="AB14" s="392"/>
      <c r="AC14" s="7">
        <v>21</v>
      </c>
      <c r="AD14" s="32">
        <v>64</v>
      </c>
      <c r="AE14" s="35">
        <v>23</v>
      </c>
      <c r="AF14" s="7">
        <v>68</v>
      </c>
      <c r="AG14" s="391"/>
      <c r="AH14" s="392"/>
      <c r="AI14" s="392"/>
      <c r="AJ14" s="7">
        <v>30</v>
      </c>
      <c r="AK14" s="32"/>
      <c r="AL14" s="35">
        <v>49</v>
      </c>
      <c r="AM14" s="7"/>
      <c r="AN14" s="11">
        <v>23</v>
      </c>
      <c r="AO14" s="7">
        <v>24</v>
      </c>
      <c r="AP14" s="11">
        <v>13</v>
      </c>
      <c r="AQ14" s="7">
        <v>23</v>
      </c>
      <c r="AR14" s="11">
        <v>45</v>
      </c>
      <c r="AS14" s="7">
        <v>36</v>
      </c>
      <c r="AT14" s="7">
        <v>46</v>
      </c>
      <c r="AU14" s="7">
        <v>32</v>
      </c>
      <c r="AV14" s="7">
        <v>42</v>
      </c>
      <c r="AW14" s="7">
        <v>41</v>
      </c>
      <c r="AX14" s="11">
        <v>220</v>
      </c>
      <c r="AY14" s="71">
        <v>160</v>
      </c>
      <c r="AZ14" s="1"/>
      <c r="BA14" s="557" t="s">
        <v>5</v>
      </c>
      <c r="BB14" s="558"/>
      <c r="BC14" s="558"/>
      <c r="BD14" s="1"/>
      <c r="BP14" s="16"/>
      <c r="BQ14" s="16">
        <f t="shared" si="0"/>
        <v>109</v>
      </c>
      <c r="BR14" s="24">
        <f t="shared" si="1"/>
        <v>89</v>
      </c>
      <c r="BS14" s="24">
        <f t="shared" si="2"/>
        <v>18</v>
      </c>
      <c r="BT14" s="16">
        <f t="shared" si="3"/>
        <v>41</v>
      </c>
      <c r="BU14" s="24">
        <f t="shared" si="4"/>
        <v>9</v>
      </c>
      <c r="BV14" s="16" t="e">
        <f>IF(AND(#REF!="",#REF!="",#REF!="",#REF!=""),"",SUM(#REF!,#REF!,#REF!,#REF!,#REF!))</f>
        <v>#REF!</v>
      </c>
      <c r="BW14" s="24" t="str">
        <f t="shared" si="5"/>
        <v/>
      </c>
      <c r="BX14" s="16">
        <f t="shared" si="6"/>
        <v>85</v>
      </c>
      <c r="BY14" s="24">
        <f t="shared" si="7"/>
        <v>17</v>
      </c>
      <c r="BZ14" s="16" t="str">
        <f t="shared" si="8"/>
        <v/>
      </c>
      <c r="CA14" s="24" t="str">
        <f t="shared" si="9"/>
        <v/>
      </c>
      <c r="CB14" s="16" t="e">
        <f>IF(AND(#REF!="",#REF!="",#REF!="",#REF!=""),"",SUM(#REF!,#REF!,#REF!,#REF!,#REF!))</f>
        <v>#REF!</v>
      </c>
      <c r="CC14" s="24" t="str">
        <f t="shared" si="10"/>
        <v/>
      </c>
      <c r="CD14" s="24"/>
      <c r="CE14" s="24"/>
    </row>
    <row r="15" spans="1:88" ht="21.95" customHeight="1">
      <c r="A15" s="263">
        <v>9</v>
      </c>
      <c r="B15" s="264">
        <v>1</v>
      </c>
      <c r="C15" s="265" t="s">
        <v>6</v>
      </c>
      <c r="D15" s="266">
        <v>952</v>
      </c>
      <c r="E15" s="267">
        <v>42047</v>
      </c>
      <c r="F15" s="268" t="s">
        <v>171</v>
      </c>
      <c r="G15" s="268" t="s">
        <v>172</v>
      </c>
      <c r="H15" s="269" t="s">
        <v>173</v>
      </c>
      <c r="I15" s="270">
        <v>110</v>
      </c>
      <c r="J15" s="271" t="s">
        <v>9</v>
      </c>
      <c r="K15" s="272" t="s">
        <v>10</v>
      </c>
      <c r="L15" s="391"/>
      <c r="M15" s="392"/>
      <c r="N15" s="392"/>
      <c r="O15" s="7">
        <v>29</v>
      </c>
      <c r="P15" s="32">
        <v>62</v>
      </c>
      <c r="Q15" s="35">
        <v>24</v>
      </c>
      <c r="R15" s="7">
        <v>21</v>
      </c>
      <c r="S15" s="397"/>
      <c r="T15" s="398"/>
      <c r="U15" s="398"/>
      <c r="V15" s="7">
        <v>14</v>
      </c>
      <c r="W15" s="37">
        <v>30</v>
      </c>
      <c r="X15" s="35">
        <v>10</v>
      </c>
      <c r="Y15" s="7">
        <v>31</v>
      </c>
      <c r="Z15" s="391"/>
      <c r="AA15" s="392"/>
      <c r="AB15" s="392"/>
      <c r="AC15" s="7">
        <v>20</v>
      </c>
      <c r="AD15" s="32">
        <v>64</v>
      </c>
      <c r="AE15" s="35">
        <v>25</v>
      </c>
      <c r="AF15" s="7">
        <v>67</v>
      </c>
      <c r="AG15" s="391"/>
      <c r="AH15" s="392"/>
      <c r="AI15" s="392"/>
      <c r="AJ15" s="7">
        <v>41</v>
      </c>
      <c r="AK15" s="32"/>
      <c r="AL15" s="35">
        <v>47</v>
      </c>
      <c r="AM15" s="7"/>
      <c r="AN15" s="11">
        <v>21</v>
      </c>
      <c r="AO15" s="7">
        <v>21</v>
      </c>
      <c r="AP15" s="11">
        <v>14</v>
      </c>
      <c r="AQ15" s="7">
        <v>20</v>
      </c>
      <c r="AR15" s="11">
        <v>41</v>
      </c>
      <c r="AS15" s="7">
        <v>36</v>
      </c>
      <c r="AT15" s="7">
        <v>46</v>
      </c>
      <c r="AU15" s="7">
        <v>32</v>
      </c>
      <c r="AV15" s="7">
        <v>42</v>
      </c>
      <c r="AW15" s="7">
        <v>41</v>
      </c>
      <c r="AX15" s="11">
        <v>220</v>
      </c>
      <c r="AY15" s="71">
        <v>156</v>
      </c>
      <c r="AZ15" s="1"/>
      <c r="BA15" s="557"/>
      <c r="BB15" s="558"/>
      <c r="BC15" s="558"/>
      <c r="BD15" s="1"/>
      <c r="BP15" s="16"/>
      <c r="BQ15" s="16">
        <f t="shared" si="0"/>
        <v>110</v>
      </c>
      <c r="BR15" s="24">
        <f t="shared" si="1"/>
        <v>91</v>
      </c>
      <c r="BS15" s="24">
        <f t="shared" si="2"/>
        <v>19</v>
      </c>
      <c r="BT15" s="16">
        <f t="shared" si="3"/>
        <v>44</v>
      </c>
      <c r="BU15" s="24">
        <f t="shared" si="4"/>
        <v>9</v>
      </c>
      <c r="BV15" s="16" t="e">
        <f>IF(AND(#REF!="",#REF!="",#REF!="",#REF!=""),"",SUM(#REF!,#REF!,#REF!,#REF!,#REF!))</f>
        <v>#REF!</v>
      </c>
      <c r="BW15" s="24" t="str">
        <f t="shared" si="5"/>
        <v/>
      </c>
      <c r="BX15" s="16">
        <f t="shared" si="6"/>
        <v>84</v>
      </c>
      <c r="BY15" s="24">
        <f t="shared" si="7"/>
        <v>17</v>
      </c>
      <c r="BZ15" s="16" t="str">
        <f t="shared" si="8"/>
        <v/>
      </c>
      <c r="CA15" s="24" t="str">
        <f t="shared" si="9"/>
        <v/>
      </c>
      <c r="CB15" s="16" t="e">
        <f>IF(AND(#REF!="",#REF!="",#REF!="",#REF!=""),"",SUM(#REF!,#REF!,#REF!,#REF!,#REF!))</f>
        <v>#REF!</v>
      </c>
      <c r="CC15" s="24" t="str">
        <f t="shared" si="10"/>
        <v/>
      </c>
      <c r="CD15" s="24"/>
      <c r="CE15" s="24"/>
    </row>
    <row r="16" spans="1:88" ht="21.95" customHeight="1">
      <c r="A16" s="263">
        <v>10</v>
      </c>
      <c r="B16" s="264">
        <v>1</v>
      </c>
      <c r="C16" s="265" t="s">
        <v>6</v>
      </c>
      <c r="D16" s="266">
        <v>931</v>
      </c>
      <c r="E16" s="267" t="s">
        <v>64</v>
      </c>
      <c r="F16" s="268" t="s">
        <v>174</v>
      </c>
      <c r="G16" s="268" t="s">
        <v>175</v>
      </c>
      <c r="H16" s="269" t="s">
        <v>21</v>
      </c>
      <c r="I16" s="270">
        <v>111</v>
      </c>
      <c r="J16" s="271" t="s">
        <v>9</v>
      </c>
      <c r="K16" s="272" t="s">
        <v>8</v>
      </c>
      <c r="L16" s="391"/>
      <c r="M16" s="392"/>
      <c r="N16" s="392"/>
      <c r="O16" s="7">
        <v>29</v>
      </c>
      <c r="P16" s="32">
        <v>62</v>
      </c>
      <c r="Q16" s="35">
        <v>24</v>
      </c>
      <c r="R16" s="7">
        <v>20</v>
      </c>
      <c r="S16" s="397"/>
      <c r="T16" s="398"/>
      <c r="U16" s="398"/>
      <c r="V16" s="7">
        <v>14</v>
      </c>
      <c r="W16" s="37">
        <v>32</v>
      </c>
      <c r="X16" s="35">
        <v>12</v>
      </c>
      <c r="Y16" s="7">
        <v>30</v>
      </c>
      <c r="Z16" s="391"/>
      <c r="AA16" s="392"/>
      <c r="AB16" s="392"/>
      <c r="AC16" s="7">
        <v>23</v>
      </c>
      <c r="AD16" s="32">
        <v>64</v>
      </c>
      <c r="AE16" s="35">
        <v>26</v>
      </c>
      <c r="AF16" s="7">
        <v>64</v>
      </c>
      <c r="AG16" s="391"/>
      <c r="AH16" s="392"/>
      <c r="AI16" s="392"/>
      <c r="AJ16" s="7">
        <v>41</v>
      </c>
      <c r="AK16" s="32"/>
      <c r="AL16" s="35">
        <v>48</v>
      </c>
      <c r="AM16" s="7"/>
      <c r="AN16" s="11">
        <v>25</v>
      </c>
      <c r="AO16" s="7">
        <v>20</v>
      </c>
      <c r="AP16" s="11">
        <v>15</v>
      </c>
      <c r="AQ16" s="7">
        <v>21</v>
      </c>
      <c r="AR16" s="11">
        <v>40</v>
      </c>
      <c r="AS16" s="7">
        <v>36</v>
      </c>
      <c r="AT16" s="7">
        <v>46</v>
      </c>
      <c r="AU16" s="7">
        <v>32</v>
      </c>
      <c r="AV16" s="7">
        <v>42</v>
      </c>
      <c r="AW16" s="7">
        <v>41</v>
      </c>
      <c r="AX16" s="11">
        <v>220</v>
      </c>
      <c r="AY16" s="71">
        <v>158</v>
      </c>
      <c r="AZ16" s="1"/>
      <c r="BA16" s="552" t="s">
        <v>2</v>
      </c>
      <c r="BB16" s="553"/>
      <c r="BC16" s="553"/>
      <c r="BD16" s="1"/>
      <c r="BP16" s="16"/>
      <c r="BQ16" s="16">
        <f t="shared" si="0"/>
        <v>111</v>
      </c>
      <c r="BR16" s="24">
        <f t="shared" si="1"/>
        <v>91</v>
      </c>
      <c r="BS16" s="24">
        <f t="shared" si="2"/>
        <v>19</v>
      </c>
      <c r="BT16" s="16">
        <f t="shared" si="3"/>
        <v>46</v>
      </c>
      <c r="BU16" s="24">
        <f t="shared" si="4"/>
        <v>10</v>
      </c>
      <c r="BV16" s="16" t="e">
        <f>IF(AND(#REF!="",#REF!="",#REF!="",#REF!=""),"",SUM(#REF!,#REF!,#REF!,#REF!,#REF!))</f>
        <v>#REF!</v>
      </c>
      <c r="BW16" s="24" t="str">
        <f t="shared" si="5"/>
        <v/>
      </c>
      <c r="BX16" s="16">
        <f t="shared" si="6"/>
        <v>87</v>
      </c>
      <c r="BY16" s="24">
        <f t="shared" si="7"/>
        <v>18</v>
      </c>
      <c r="BZ16" s="16" t="str">
        <f t="shared" si="8"/>
        <v/>
      </c>
      <c r="CA16" s="24" t="str">
        <f t="shared" si="9"/>
        <v/>
      </c>
      <c r="CB16" s="16" t="e">
        <f>IF(AND(#REF!="",#REF!="",#REF!="",#REF!=""),"",SUM(#REF!,#REF!,#REF!,#REF!,#REF!))</f>
        <v>#REF!</v>
      </c>
      <c r="CC16" s="24" t="str">
        <f t="shared" si="10"/>
        <v/>
      </c>
      <c r="CD16" s="24"/>
      <c r="CE16" s="24"/>
    </row>
    <row r="17" spans="1:83" ht="21.95" customHeight="1">
      <c r="A17" s="263">
        <v>11</v>
      </c>
      <c r="B17" s="264">
        <v>1</v>
      </c>
      <c r="C17" s="265" t="s">
        <v>6</v>
      </c>
      <c r="D17" s="266">
        <v>923</v>
      </c>
      <c r="E17" s="267" t="s">
        <v>64</v>
      </c>
      <c r="F17" s="268" t="s">
        <v>176</v>
      </c>
      <c r="G17" s="268" t="s">
        <v>177</v>
      </c>
      <c r="H17" s="269" t="s">
        <v>178</v>
      </c>
      <c r="I17" s="270">
        <v>112</v>
      </c>
      <c r="J17" s="271" t="s">
        <v>7</v>
      </c>
      <c r="K17" s="272" t="s">
        <v>8</v>
      </c>
      <c r="L17" s="391"/>
      <c r="M17" s="392"/>
      <c r="N17" s="392"/>
      <c r="O17" s="7">
        <v>29</v>
      </c>
      <c r="P17" s="32">
        <v>65</v>
      </c>
      <c r="Q17" s="35">
        <v>24</v>
      </c>
      <c r="R17" s="7">
        <v>20</v>
      </c>
      <c r="S17" s="397"/>
      <c r="T17" s="398"/>
      <c r="U17" s="398"/>
      <c r="V17" s="7">
        <v>14</v>
      </c>
      <c r="W17" s="37">
        <v>32</v>
      </c>
      <c r="X17" s="35">
        <v>13</v>
      </c>
      <c r="Y17" s="7">
        <v>32</v>
      </c>
      <c r="Z17" s="391"/>
      <c r="AA17" s="392"/>
      <c r="AB17" s="392"/>
      <c r="AC17" s="7">
        <v>25</v>
      </c>
      <c r="AD17" s="32">
        <v>64</v>
      </c>
      <c r="AE17" s="35">
        <v>24</v>
      </c>
      <c r="AF17" s="7">
        <v>65</v>
      </c>
      <c r="AG17" s="391"/>
      <c r="AH17" s="392"/>
      <c r="AI17" s="392"/>
      <c r="AJ17" s="7">
        <v>41</v>
      </c>
      <c r="AK17" s="32"/>
      <c r="AL17" s="35">
        <v>45</v>
      </c>
      <c r="AM17" s="7"/>
      <c r="AN17" s="11">
        <v>23</v>
      </c>
      <c r="AO17" s="7">
        <v>20</v>
      </c>
      <c r="AP17" s="11">
        <v>15</v>
      </c>
      <c r="AQ17" s="7">
        <v>23</v>
      </c>
      <c r="AR17" s="11">
        <v>42</v>
      </c>
      <c r="AS17" s="7">
        <v>36</v>
      </c>
      <c r="AT17" s="7"/>
      <c r="AU17" s="7"/>
      <c r="AV17" s="7"/>
      <c r="AW17" s="7"/>
      <c r="AX17" s="11">
        <v>220</v>
      </c>
      <c r="AY17" s="71">
        <v>158</v>
      </c>
      <c r="AZ17" s="1"/>
      <c r="BA17" s="552"/>
      <c r="BB17" s="553"/>
      <c r="BC17" s="553"/>
      <c r="BD17" s="1"/>
      <c r="BP17" s="16"/>
      <c r="BQ17" s="16">
        <f t="shared" si="0"/>
        <v>112</v>
      </c>
      <c r="BR17" s="24">
        <f t="shared" si="1"/>
        <v>94</v>
      </c>
      <c r="BS17" s="24">
        <f t="shared" si="2"/>
        <v>19</v>
      </c>
      <c r="BT17" s="16">
        <f t="shared" si="3"/>
        <v>46</v>
      </c>
      <c r="BU17" s="24">
        <f t="shared" si="4"/>
        <v>10</v>
      </c>
      <c r="BV17" s="16" t="e">
        <f>IF(AND(#REF!="",#REF!="",#REF!="",#REF!=""),"",SUM(#REF!,#REF!,#REF!,#REF!,#REF!))</f>
        <v>#REF!</v>
      </c>
      <c r="BW17" s="24" t="str">
        <f t="shared" si="5"/>
        <v/>
      </c>
      <c r="BX17" s="16">
        <f t="shared" si="6"/>
        <v>89</v>
      </c>
      <c r="BY17" s="24">
        <f t="shared" si="7"/>
        <v>18</v>
      </c>
      <c r="BZ17" s="16" t="str">
        <f t="shared" si="8"/>
        <v/>
      </c>
      <c r="CA17" s="24" t="str">
        <f t="shared" si="9"/>
        <v/>
      </c>
      <c r="CB17" s="16" t="e">
        <f>IF(AND(#REF!="",#REF!="",#REF!="",#REF!=""),"",SUM(#REF!,#REF!,#REF!,#REF!,#REF!))</f>
        <v>#REF!</v>
      </c>
      <c r="CC17" s="24" t="str">
        <f t="shared" si="10"/>
        <v/>
      </c>
      <c r="CD17" s="24"/>
      <c r="CE17" s="24"/>
    </row>
    <row r="18" spans="1:83" ht="21.95" customHeight="1">
      <c r="A18" s="263">
        <v>12</v>
      </c>
      <c r="B18" s="264">
        <v>1</v>
      </c>
      <c r="C18" s="265" t="s">
        <v>6</v>
      </c>
      <c r="D18" s="266">
        <v>949</v>
      </c>
      <c r="E18" s="267" t="s">
        <v>65</v>
      </c>
      <c r="F18" s="268" t="s">
        <v>179</v>
      </c>
      <c r="G18" s="268" t="s">
        <v>180</v>
      </c>
      <c r="H18" s="269" t="s">
        <v>181</v>
      </c>
      <c r="I18" s="270">
        <v>113</v>
      </c>
      <c r="J18" s="271" t="s">
        <v>9</v>
      </c>
      <c r="K18" s="272" t="s">
        <v>8</v>
      </c>
      <c r="L18" s="391"/>
      <c r="M18" s="392"/>
      <c r="N18" s="392"/>
      <c r="O18" s="7">
        <v>29</v>
      </c>
      <c r="P18" s="32">
        <v>68</v>
      </c>
      <c r="Q18" s="35">
        <v>24</v>
      </c>
      <c r="R18" s="7">
        <v>23</v>
      </c>
      <c r="S18" s="397"/>
      <c r="T18" s="398"/>
      <c r="U18" s="398"/>
      <c r="V18" s="7">
        <v>14</v>
      </c>
      <c r="W18" s="37">
        <v>32</v>
      </c>
      <c r="X18" s="35">
        <v>10</v>
      </c>
      <c r="Y18" s="7">
        <v>32</v>
      </c>
      <c r="Z18" s="391"/>
      <c r="AA18" s="392"/>
      <c r="AB18" s="392"/>
      <c r="AC18" s="7">
        <v>26</v>
      </c>
      <c r="AD18" s="32">
        <v>64</v>
      </c>
      <c r="AE18" s="35">
        <v>21</v>
      </c>
      <c r="AF18" s="7">
        <v>62</v>
      </c>
      <c r="AG18" s="391"/>
      <c r="AH18" s="392"/>
      <c r="AI18" s="392"/>
      <c r="AJ18" s="7">
        <v>42</v>
      </c>
      <c r="AK18" s="32"/>
      <c r="AL18" s="35">
        <v>49</v>
      </c>
      <c r="AM18" s="7"/>
      <c r="AN18" s="11" t="s">
        <v>3</v>
      </c>
      <c r="AO18" s="7">
        <v>21</v>
      </c>
      <c r="AP18" s="11">
        <v>15</v>
      </c>
      <c r="AQ18" s="7">
        <v>20</v>
      </c>
      <c r="AR18" s="11">
        <v>43</v>
      </c>
      <c r="AS18" s="7">
        <v>23</v>
      </c>
      <c r="AT18" s="7"/>
      <c r="AU18" s="7"/>
      <c r="AV18" s="7"/>
      <c r="AW18" s="7"/>
      <c r="AX18" s="11">
        <v>220</v>
      </c>
      <c r="AY18" s="71">
        <v>156</v>
      </c>
      <c r="AZ18" s="1"/>
      <c r="BA18" s="1"/>
      <c r="BB18" s="1"/>
      <c r="BC18" s="1"/>
      <c r="BD18" s="1"/>
      <c r="BP18" s="16"/>
      <c r="BQ18" s="16">
        <f t="shared" si="0"/>
        <v>113</v>
      </c>
      <c r="BR18" s="24">
        <f t="shared" si="1"/>
        <v>97</v>
      </c>
      <c r="BS18" s="24">
        <f t="shared" si="2"/>
        <v>20</v>
      </c>
      <c r="BT18" s="16">
        <f t="shared" si="3"/>
        <v>46</v>
      </c>
      <c r="BU18" s="24">
        <f t="shared" si="4"/>
        <v>10</v>
      </c>
      <c r="BV18" s="16" t="e">
        <f>IF(AND(#REF!="",#REF!="",#REF!="",#REF!=""),"",SUM(#REF!,#REF!,#REF!,#REF!,#REF!))</f>
        <v>#REF!</v>
      </c>
      <c r="BW18" s="24" t="str">
        <f t="shared" si="5"/>
        <v/>
      </c>
      <c r="BX18" s="16">
        <f t="shared" si="6"/>
        <v>90</v>
      </c>
      <c r="BY18" s="24">
        <f t="shared" si="7"/>
        <v>18</v>
      </c>
      <c r="BZ18" s="16" t="str">
        <f t="shared" si="8"/>
        <v/>
      </c>
      <c r="CA18" s="24" t="str">
        <f t="shared" si="9"/>
        <v/>
      </c>
      <c r="CB18" s="16" t="e">
        <f>IF(AND(#REF!="",#REF!="",#REF!="",#REF!=""),"",SUM(#REF!,#REF!,#REF!,#REF!,#REF!))</f>
        <v>#REF!</v>
      </c>
      <c r="CC18" s="24" t="str">
        <f t="shared" si="10"/>
        <v/>
      </c>
      <c r="CD18" s="24"/>
      <c r="CE18" s="24"/>
    </row>
    <row r="19" spans="1:83" ht="21.95" customHeight="1">
      <c r="A19" s="263">
        <v>13</v>
      </c>
      <c r="B19" s="264">
        <v>1</v>
      </c>
      <c r="C19" s="265" t="s">
        <v>6</v>
      </c>
      <c r="D19" s="266">
        <v>933</v>
      </c>
      <c r="E19" s="267" t="s">
        <v>66</v>
      </c>
      <c r="F19" s="268" t="s">
        <v>182</v>
      </c>
      <c r="G19" s="268" t="s">
        <v>183</v>
      </c>
      <c r="H19" s="269" t="s">
        <v>26</v>
      </c>
      <c r="I19" s="270">
        <v>114</v>
      </c>
      <c r="J19" s="271" t="s">
        <v>7</v>
      </c>
      <c r="K19" s="272" t="s">
        <v>8</v>
      </c>
      <c r="L19" s="391"/>
      <c r="M19" s="392"/>
      <c r="N19" s="392"/>
      <c r="O19" s="7">
        <v>29</v>
      </c>
      <c r="P19" s="32">
        <v>69</v>
      </c>
      <c r="Q19" s="35">
        <v>24</v>
      </c>
      <c r="R19" s="7">
        <v>20</v>
      </c>
      <c r="S19" s="397"/>
      <c r="T19" s="398"/>
      <c r="U19" s="398"/>
      <c r="V19" s="7">
        <v>14</v>
      </c>
      <c r="W19" s="37">
        <v>32</v>
      </c>
      <c r="X19" s="35">
        <v>10</v>
      </c>
      <c r="Y19" s="7">
        <v>30</v>
      </c>
      <c r="Z19" s="391"/>
      <c r="AA19" s="392"/>
      <c r="AB19" s="392"/>
      <c r="AC19" s="7">
        <v>28</v>
      </c>
      <c r="AD19" s="32">
        <v>64</v>
      </c>
      <c r="AE19" s="35">
        <v>23</v>
      </c>
      <c r="AF19" s="7">
        <v>63</v>
      </c>
      <c r="AG19" s="391"/>
      <c r="AH19" s="392"/>
      <c r="AI19" s="392"/>
      <c r="AJ19" s="7">
        <v>45</v>
      </c>
      <c r="AK19" s="32"/>
      <c r="AL19" s="35">
        <v>47</v>
      </c>
      <c r="AM19" s="7"/>
      <c r="AN19" s="11">
        <v>23</v>
      </c>
      <c r="AO19" s="7" t="s">
        <v>3</v>
      </c>
      <c r="AP19" s="11">
        <v>15</v>
      </c>
      <c r="AQ19" s="7">
        <v>21</v>
      </c>
      <c r="AR19" s="11">
        <v>40</v>
      </c>
      <c r="AS19" s="7">
        <v>23</v>
      </c>
      <c r="AT19" s="7"/>
      <c r="AU19" s="7"/>
      <c r="AV19" s="7"/>
      <c r="AW19" s="7"/>
      <c r="AX19" s="11">
        <v>220</v>
      </c>
      <c r="AY19" s="71">
        <v>130</v>
      </c>
      <c r="AZ19" s="1"/>
      <c r="BA19" s="1"/>
      <c r="BB19" s="1"/>
      <c r="BC19" s="1"/>
      <c r="BD19" s="1"/>
      <c r="BP19" s="16"/>
      <c r="BQ19" s="16">
        <f t="shared" si="0"/>
        <v>114</v>
      </c>
      <c r="BR19" s="24">
        <f t="shared" si="1"/>
        <v>98</v>
      </c>
      <c r="BS19" s="24">
        <f t="shared" si="2"/>
        <v>20</v>
      </c>
      <c r="BT19" s="16">
        <f t="shared" si="3"/>
        <v>46</v>
      </c>
      <c r="BU19" s="24">
        <f t="shared" si="4"/>
        <v>10</v>
      </c>
      <c r="BV19" s="16" t="e">
        <f>IF(AND(#REF!="",#REF!="",#REF!="",#REF!=""),"",SUM(#REF!,#REF!,#REF!,#REF!,#REF!))</f>
        <v>#REF!</v>
      </c>
      <c r="BW19" s="24" t="str">
        <f t="shared" si="5"/>
        <v/>
      </c>
      <c r="BX19" s="16">
        <f t="shared" si="6"/>
        <v>92</v>
      </c>
      <c r="BY19" s="24">
        <f t="shared" si="7"/>
        <v>19</v>
      </c>
      <c r="BZ19" s="16" t="str">
        <f t="shared" si="8"/>
        <v/>
      </c>
      <c r="CA19" s="24" t="str">
        <f t="shared" si="9"/>
        <v/>
      </c>
      <c r="CB19" s="16" t="e">
        <f>IF(AND(#REF!="",#REF!="",#REF!="",#REF!=""),"",SUM(#REF!,#REF!,#REF!,#REF!,#REF!))</f>
        <v>#REF!</v>
      </c>
      <c r="CC19" s="24" t="str">
        <f t="shared" si="10"/>
        <v/>
      </c>
      <c r="CD19" s="24"/>
      <c r="CE19" s="24"/>
    </row>
    <row r="20" spans="1:83" ht="21.95" customHeight="1">
      <c r="A20" s="263">
        <v>14</v>
      </c>
      <c r="B20" s="264">
        <v>1</v>
      </c>
      <c r="C20" s="265" t="s">
        <v>6</v>
      </c>
      <c r="D20" s="266">
        <v>946</v>
      </c>
      <c r="E20" s="267" t="s">
        <v>67</v>
      </c>
      <c r="F20" s="268" t="s">
        <v>182</v>
      </c>
      <c r="G20" s="268" t="s">
        <v>184</v>
      </c>
      <c r="H20" s="269" t="s">
        <v>185</v>
      </c>
      <c r="I20" s="270">
        <v>115</v>
      </c>
      <c r="J20" s="271" t="s">
        <v>7</v>
      </c>
      <c r="K20" s="272" t="s">
        <v>8</v>
      </c>
      <c r="L20" s="391"/>
      <c r="M20" s="392"/>
      <c r="N20" s="392"/>
      <c r="O20" s="7">
        <v>29</v>
      </c>
      <c r="P20" s="32">
        <v>68</v>
      </c>
      <c r="Q20" s="35">
        <v>24</v>
      </c>
      <c r="R20" s="7">
        <v>21</v>
      </c>
      <c r="S20" s="397"/>
      <c r="T20" s="398"/>
      <c r="U20" s="398"/>
      <c r="V20" s="7">
        <v>14</v>
      </c>
      <c r="W20" s="37">
        <v>32</v>
      </c>
      <c r="X20" s="35">
        <v>10</v>
      </c>
      <c r="Y20" s="7">
        <v>32</v>
      </c>
      <c r="Z20" s="391"/>
      <c r="AA20" s="392"/>
      <c r="AB20" s="392"/>
      <c r="AC20" s="7">
        <v>22</v>
      </c>
      <c r="AD20" s="32">
        <v>64</v>
      </c>
      <c r="AE20" s="35">
        <v>25</v>
      </c>
      <c r="AF20" s="7">
        <v>65</v>
      </c>
      <c r="AG20" s="391"/>
      <c r="AH20" s="392"/>
      <c r="AI20" s="392"/>
      <c r="AJ20" s="7">
        <v>41</v>
      </c>
      <c r="AK20" s="32"/>
      <c r="AL20" s="35">
        <v>48</v>
      </c>
      <c r="AM20" s="7"/>
      <c r="AN20" s="11" t="s">
        <v>4</v>
      </c>
      <c r="AO20" s="7" t="s">
        <v>4</v>
      </c>
      <c r="AP20" s="11"/>
      <c r="AQ20" s="7">
        <v>23</v>
      </c>
      <c r="AR20" s="11">
        <v>45</v>
      </c>
      <c r="AS20" s="7"/>
      <c r="AT20" s="7"/>
      <c r="AU20" s="7"/>
      <c r="AV20" s="7"/>
      <c r="AW20" s="7"/>
      <c r="AX20" s="11">
        <v>220</v>
      </c>
      <c r="AY20" s="71">
        <v>160</v>
      </c>
      <c r="AZ20" s="1"/>
      <c r="BA20" s="1"/>
      <c r="BB20" s="28"/>
      <c r="BC20" s="1"/>
      <c r="BD20" s="1"/>
      <c r="BP20" s="16"/>
      <c r="BQ20" s="16">
        <f t="shared" si="0"/>
        <v>115</v>
      </c>
      <c r="BR20" s="24">
        <f t="shared" si="1"/>
        <v>97</v>
      </c>
      <c r="BS20" s="24">
        <f t="shared" si="2"/>
        <v>20</v>
      </c>
      <c r="BT20" s="16">
        <f t="shared" si="3"/>
        <v>46</v>
      </c>
      <c r="BU20" s="24">
        <f t="shared" si="4"/>
        <v>10</v>
      </c>
      <c r="BV20" s="16" t="e">
        <f>IF(AND(#REF!="",#REF!="",#REF!="",#REF!=""),"",SUM(#REF!,#REF!,#REF!,#REF!,#REF!))</f>
        <v>#REF!</v>
      </c>
      <c r="BW20" s="24" t="str">
        <f t="shared" si="5"/>
        <v/>
      </c>
      <c r="BX20" s="16">
        <f t="shared" si="6"/>
        <v>86</v>
      </c>
      <c r="BY20" s="24">
        <f t="shared" si="7"/>
        <v>18</v>
      </c>
      <c r="BZ20" s="16" t="str">
        <f t="shared" si="8"/>
        <v/>
      </c>
      <c r="CA20" s="24" t="str">
        <f t="shared" si="9"/>
        <v/>
      </c>
      <c r="CB20" s="16" t="e">
        <f>IF(AND(#REF!="",#REF!="",#REF!="",#REF!=""),"",SUM(#REF!,#REF!,#REF!,#REF!,#REF!))</f>
        <v>#REF!</v>
      </c>
      <c r="CC20" s="24" t="str">
        <f t="shared" si="10"/>
        <v/>
      </c>
      <c r="CD20" s="24"/>
      <c r="CE20" s="24"/>
    </row>
    <row r="21" spans="1:83" ht="21.95" customHeight="1">
      <c r="A21" s="263">
        <v>15</v>
      </c>
      <c r="B21" s="264">
        <v>1</v>
      </c>
      <c r="C21" s="265" t="s">
        <v>6</v>
      </c>
      <c r="D21" s="266">
        <v>935</v>
      </c>
      <c r="E21" s="267" t="s">
        <v>68</v>
      </c>
      <c r="F21" s="268" t="s">
        <v>186</v>
      </c>
      <c r="G21" s="268" t="s">
        <v>187</v>
      </c>
      <c r="H21" s="269" t="s">
        <v>14</v>
      </c>
      <c r="I21" s="270">
        <v>117</v>
      </c>
      <c r="J21" s="271" t="s">
        <v>9</v>
      </c>
      <c r="K21" s="272" t="s">
        <v>10</v>
      </c>
      <c r="L21" s="391"/>
      <c r="M21" s="392"/>
      <c r="N21" s="392"/>
      <c r="O21" s="7">
        <v>29</v>
      </c>
      <c r="P21" s="32">
        <v>62</v>
      </c>
      <c r="Q21" s="35">
        <v>24</v>
      </c>
      <c r="R21" s="7">
        <v>24</v>
      </c>
      <c r="S21" s="397"/>
      <c r="T21" s="398"/>
      <c r="U21" s="398"/>
      <c r="V21" s="7">
        <v>14</v>
      </c>
      <c r="W21" s="37">
        <v>32</v>
      </c>
      <c r="X21" s="35">
        <v>10</v>
      </c>
      <c r="Y21" s="7">
        <v>30</v>
      </c>
      <c r="Z21" s="391"/>
      <c r="AA21" s="392"/>
      <c r="AB21" s="392"/>
      <c r="AC21" s="7">
        <v>22</v>
      </c>
      <c r="AD21" s="32">
        <v>64</v>
      </c>
      <c r="AE21" s="35">
        <v>26</v>
      </c>
      <c r="AF21" s="7">
        <v>64</v>
      </c>
      <c r="AG21" s="391"/>
      <c r="AH21" s="392"/>
      <c r="AI21" s="392"/>
      <c r="AJ21" s="7">
        <v>42</v>
      </c>
      <c r="AK21" s="32"/>
      <c r="AL21" s="35">
        <v>49</v>
      </c>
      <c r="AM21" s="7"/>
      <c r="AN21" s="11" t="s">
        <v>3</v>
      </c>
      <c r="AO21" s="7" t="s">
        <v>3</v>
      </c>
      <c r="AP21" s="11"/>
      <c r="AQ21" s="7">
        <v>20</v>
      </c>
      <c r="AR21" s="11">
        <v>47</v>
      </c>
      <c r="AS21" s="7"/>
      <c r="AT21" s="7"/>
      <c r="AU21" s="7"/>
      <c r="AV21" s="7"/>
      <c r="AW21" s="7"/>
      <c r="AX21" s="11">
        <v>220</v>
      </c>
      <c r="AY21" s="71">
        <v>180</v>
      </c>
      <c r="AZ21" s="1"/>
      <c r="BA21" s="1"/>
      <c r="BB21" s="29"/>
      <c r="BC21" s="1"/>
      <c r="BD21" s="1"/>
      <c r="BP21" s="16"/>
      <c r="BQ21" s="16">
        <f t="shared" si="0"/>
        <v>117</v>
      </c>
      <c r="BR21" s="24">
        <f t="shared" si="1"/>
        <v>91</v>
      </c>
      <c r="BS21" s="24">
        <f t="shared" si="2"/>
        <v>19</v>
      </c>
      <c r="BT21" s="16">
        <f t="shared" si="3"/>
        <v>46</v>
      </c>
      <c r="BU21" s="24">
        <f t="shared" si="4"/>
        <v>10</v>
      </c>
      <c r="BV21" s="16" t="e">
        <f>IF(AND(#REF!="",#REF!="",#REF!="",#REF!=""),"",SUM(#REF!,#REF!,#REF!,#REF!,#REF!))</f>
        <v>#REF!</v>
      </c>
      <c r="BW21" s="24" t="str">
        <f t="shared" si="5"/>
        <v/>
      </c>
      <c r="BX21" s="16">
        <f t="shared" si="6"/>
        <v>86</v>
      </c>
      <c r="BY21" s="24">
        <f t="shared" si="7"/>
        <v>18</v>
      </c>
      <c r="BZ21" s="16" t="str">
        <f t="shared" si="8"/>
        <v/>
      </c>
      <c r="CA21" s="24" t="str">
        <f t="shared" si="9"/>
        <v/>
      </c>
      <c r="CB21" s="16" t="e">
        <f>IF(AND(#REF!="",#REF!="",#REF!="",#REF!=""),"",SUM(#REF!,#REF!,#REF!,#REF!,#REF!))</f>
        <v>#REF!</v>
      </c>
      <c r="CC21" s="24" t="str">
        <f t="shared" si="10"/>
        <v/>
      </c>
      <c r="CD21" s="24"/>
      <c r="CE21" s="24"/>
    </row>
    <row r="22" spans="1:83" ht="21.95" customHeight="1">
      <c r="A22" s="263">
        <v>16</v>
      </c>
      <c r="B22" s="264">
        <v>1</v>
      </c>
      <c r="C22" s="265" t="s">
        <v>6</v>
      </c>
      <c r="D22" s="266">
        <v>940</v>
      </c>
      <c r="E22" s="267" t="s">
        <v>69</v>
      </c>
      <c r="F22" s="268" t="s">
        <v>188</v>
      </c>
      <c r="G22" s="268" t="s">
        <v>189</v>
      </c>
      <c r="H22" s="269" t="s">
        <v>21</v>
      </c>
      <c r="I22" s="270">
        <v>118</v>
      </c>
      <c r="J22" s="271" t="s">
        <v>7</v>
      </c>
      <c r="K22" s="272" t="s">
        <v>8</v>
      </c>
      <c r="L22" s="391"/>
      <c r="M22" s="392"/>
      <c r="N22" s="392"/>
      <c r="O22" s="7">
        <v>29</v>
      </c>
      <c r="P22" s="32">
        <v>50</v>
      </c>
      <c r="Q22" s="35">
        <v>24</v>
      </c>
      <c r="R22" s="7">
        <v>21</v>
      </c>
      <c r="S22" s="397"/>
      <c r="T22" s="398"/>
      <c r="U22" s="398"/>
      <c r="V22" s="7">
        <v>14</v>
      </c>
      <c r="W22" s="37">
        <v>32</v>
      </c>
      <c r="X22" s="35">
        <v>10</v>
      </c>
      <c r="Y22" s="7">
        <v>32</v>
      </c>
      <c r="Z22" s="391"/>
      <c r="AA22" s="392"/>
      <c r="AB22" s="392"/>
      <c r="AC22" s="7">
        <v>22</v>
      </c>
      <c r="AD22" s="32">
        <v>64</v>
      </c>
      <c r="AE22" s="35">
        <v>28</v>
      </c>
      <c r="AF22" s="7">
        <v>69</v>
      </c>
      <c r="AG22" s="391"/>
      <c r="AH22" s="392"/>
      <c r="AI22" s="392"/>
      <c r="AJ22" s="7">
        <v>41</v>
      </c>
      <c r="AK22" s="32"/>
      <c r="AL22" s="35">
        <v>48</v>
      </c>
      <c r="AM22" s="7"/>
      <c r="AN22" s="11" t="s">
        <v>31</v>
      </c>
      <c r="AO22" s="7" t="s">
        <v>31</v>
      </c>
      <c r="AP22" s="11"/>
      <c r="AQ22" s="7">
        <v>21</v>
      </c>
      <c r="AR22" s="11">
        <v>48</v>
      </c>
      <c r="AS22" s="7"/>
      <c r="AT22" s="7"/>
      <c r="AU22" s="7"/>
      <c r="AV22" s="7"/>
      <c r="AW22" s="7"/>
      <c r="AX22" s="11">
        <v>220</v>
      </c>
      <c r="AY22" s="71">
        <v>180</v>
      </c>
      <c r="AZ22" s="1"/>
      <c r="BA22" s="1"/>
      <c r="BB22" s="25"/>
      <c r="BC22" s="1"/>
      <c r="BD22" s="1"/>
      <c r="BP22" s="16"/>
      <c r="BQ22" s="16">
        <f t="shared" si="0"/>
        <v>118</v>
      </c>
      <c r="BR22" s="24">
        <f t="shared" si="1"/>
        <v>79</v>
      </c>
      <c r="BS22" s="24">
        <f t="shared" si="2"/>
        <v>16</v>
      </c>
      <c r="BT22" s="16">
        <f t="shared" si="3"/>
        <v>46</v>
      </c>
      <c r="BU22" s="24">
        <f t="shared" si="4"/>
        <v>10</v>
      </c>
      <c r="BV22" s="16" t="e">
        <f>IF(AND(#REF!="",#REF!="",#REF!="",#REF!=""),"",SUM(#REF!,#REF!,#REF!,#REF!,#REF!))</f>
        <v>#REF!</v>
      </c>
      <c r="BW22" s="24" t="str">
        <f t="shared" si="5"/>
        <v/>
      </c>
      <c r="BX22" s="16">
        <f t="shared" si="6"/>
        <v>86</v>
      </c>
      <c r="BY22" s="24">
        <f t="shared" si="7"/>
        <v>18</v>
      </c>
      <c r="BZ22" s="16" t="str">
        <f t="shared" si="8"/>
        <v/>
      </c>
      <c r="CA22" s="24" t="str">
        <f t="shared" si="9"/>
        <v/>
      </c>
      <c r="CB22" s="16" t="e">
        <f>IF(AND(#REF!="",#REF!="",#REF!="",#REF!=""),"",SUM(#REF!,#REF!,#REF!,#REF!,#REF!))</f>
        <v>#REF!</v>
      </c>
      <c r="CC22" s="24" t="str">
        <f t="shared" si="10"/>
        <v/>
      </c>
      <c r="CD22" s="24"/>
      <c r="CE22" s="24"/>
    </row>
    <row r="23" spans="1:83" ht="21.95" customHeight="1">
      <c r="A23" s="263">
        <v>17</v>
      </c>
      <c r="B23" s="264">
        <v>1</v>
      </c>
      <c r="C23" s="265" t="s">
        <v>6</v>
      </c>
      <c r="D23" s="266">
        <v>924</v>
      </c>
      <c r="E23" s="267" t="s">
        <v>70</v>
      </c>
      <c r="F23" s="268" t="s">
        <v>190</v>
      </c>
      <c r="G23" s="268" t="s">
        <v>191</v>
      </c>
      <c r="H23" s="269" t="s">
        <v>192</v>
      </c>
      <c r="I23" s="270">
        <v>119</v>
      </c>
      <c r="J23" s="271" t="s">
        <v>9</v>
      </c>
      <c r="K23" s="272" t="s">
        <v>8</v>
      </c>
      <c r="L23" s="391"/>
      <c r="M23" s="392"/>
      <c r="N23" s="392"/>
      <c r="O23" s="7">
        <v>29</v>
      </c>
      <c r="P23" s="32">
        <v>51</v>
      </c>
      <c r="Q23" s="35">
        <v>24</v>
      </c>
      <c r="R23" s="7">
        <v>20</v>
      </c>
      <c r="S23" s="397"/>
      <c r="T23" s="398"/>
      <c r="U23" s="398"/>
      <c r="V23" s="7">
        <v>14</v>
      </c>
      <c r="W23" s="37">
        <v>32</v>
      </c>
      <c r="X23" s="35">
        <v>10</v>
      </c>
      <c r="Y23" s="7">
        <v>31</v>
      </c>
      <c r="Z23" s="391"/>
      <c r="AA23" s="392"/>
      <c r="AB23" s="392"/>
      <c r="AC23" s="7">
        <v>22</v>
      </c>
      <c r="AD23" s="32">
        <v>64</v>
      </c>
      <c r="AE23" s="35">
        <v>27</v>
      </c>
      <c r="AF23" s="7">
        <v>68</v>
      </c>
      <c r="AG23" s="391"/>
      <c r="AH23" s="392"/>
      <c r="AI23" s="392"/>
      <c r="AJ23" s="7">
        <v>42</v>
      </c>
      <c r="AK23" s="32"/>
      <c r="AL23" s="35">
        <v>47</v>
      </c>
      <c r="AM23" s="7"/>
      <c r="AN23" s="11" t="s">
        <v>31</v>
      </c>
      <c r="AO23" s="7"/>
      <c r="AP23" s="11"/>
      <c r="AQ23" s="7"/>
      <c r="AR23" s="11">
        <v>49</v>
      </c>
      <c r="AS23" s="7"/>
      <c r="AT23" s="7"/>
      <c r="AU23" s="7"/>
      <c r="AV23" s="7"/>
      <c r="AW23" s="7"/>
      <c r="AX23" s="11">
        <v>220</v>
      </c>
      <c r="AY23" s="71">
        <v>158</v>
      </c>
      <c r="AZ23" s="1"/>
      <c r="BA23" s="1"/>
      <c r="BB23" s="25"/>
      <c r="BC23" s="1"/>
      <c r="BD23" s="1"/>
      <c r="BP23" s="16"/>
      <c r="BQ23" s="16">
        <f t="shared" si="0"/>
        <v>119</v>
      </c>
      <c r="BR23" s="24">
        <f t="shared" si="1"/>
        <v>80</v>
      </c>
      <c r="BS23" s="24">
        <f t="shared" si="2"/>
        <v>16</v>
      </c>
      <c r="BT23" s="16">
        <f t="shared" si="3"/>
        <v>46</v>
      </c>
      <c r="BU23" s="24">
        <f t="shared" si="4"/>
        <v>10</v>
      </c>
      <c r="BV23" s="16" t="e">
        <f>IF(AND(#REF!="",#REF!="",#REF!="",#REF!=""),"",SUM(#REF!,#REF!,#REF!,#REF!,#REF!))</f>
        <v>#REF!</v>
      </c>
      <c r="BW23" s="24" t="str">
        <f t="shared" si="5"/>
        <v/>
      </c>
      <c r="BX23" s="16">
        <f t="shared" si="6"/>
        <v>86</v>
      </c>
      <c r="BY23" s="24">
        <f t="shared" si="7"/>
        <v>18</v>
      </c>
      <c r="BZ23" s="16" t="str">
        <f t="shared" si="8"/>
        <v/>
      </c>
      <c r="CA23" s="24" t="str">
        <f t="shared" si="9"/>
        <v/>
      </c>
      <c r="CB23" s="16" t="e">
        <f>IF(AND(#REF!="",#REF!="",#REF!="",#REF!=""),"",SUM(#REF!,#REF!,#REF!,#REF!,#REF!))</f>
        <v>#REF!</v>
      </c>
      <c r="CC23" s="24" t="str">
        <f t="shared" si="10"/>
        <v/>
      </c>
      <c r="CD23" s="24"/>
      <c r="CE23" s="24"/>
    </row>
    <row r="24" spans="1:83" ht="21.95" customHeight="1">
      <c r="A24" s="263">
        <v>18</v>
      </c>
      <c r="B24" s="264">
        <v>1</v>
      </c>
      <c r="C24" s="265" t="s">
        <v>6</v>
      </c>
      <c r="D24" s="266">
        <v>921</v>
      </c>
      <c r="E24" s="267">
        <v>42008</v>
      </c>
      <c r="F24" s="268" t="s">
        <v>193</v>
      </c>
      <c r="G24" s="268" t="s">
        <v>194</v>
      </c>
      <c r="H24" s="269" t="s">
        <v>195</v>
      </c>
      <c r="I24" s="270">
        <v>120</v>
      </c>
      <c r="J24" s="271" t="s">
        <v>9</v>
      </c>
      <c r="K24" s="272" t="s">
        <v>11</v>
      </c>
      <c r="L24" s="391"/>
      <c r="M24" s="392"/>
      <c r="N24" s="392"/>
      <c r="O24" s="7">
        <v>29</v>
      </c>
      <c r="P24" s="32">
        <v>54</v>
      </c>
      <c r="Q24" s="35">
        <v>24</v>
      </c>
      <c r="R24" s="7">
        <v>21</v>
      </c>
      <c r="S24" s="397"/>
      <c r="T24" s="398"/>
      <c r="U24" s="398"/>
      <c r="V24" s="7">
        <v>14</v>
      </c>
      <c r="W24" s="37">
        <v>32</v>
      </c>
      <c r="X24" s="35">
        <v>10</v>
      </c>
      <c r="Y24" s="7">
        <v>30</v>
      </c>
      <c r="Z24" s="391"/>
      <c r="AA24" s="392"/>
      <c r="AB24" s="392"/>
      <c r="AC24" s="7">
        <v>22</v>
      </c>
      <c r="AD24" s="32">
        <v>64</v>
      </c>
      <c r="AE24" s="35">
        <v>24</v>
      </c>
      <c r="AF24" s="7">
        <v>65</v>
      </c>
      <c r="AG24" s="391"/>
      <c r="AH24" s="392"/>
      <c r="AI24" s="392"/>
      <c r="AJ24" s="7">
        <v>40</v>
      </c>
      <c r="AK24" s="32"/>
      <c r="AL24" s="35">
        <v>49</v>
      </c>
      <c r="AM24" s="7"/>
      <c r="AN24" s="11"/>
      <c r="AO24" s="7" t="s">
        <v>4</v>
      </c>
      <c r="AP24" s="11"/>
      <c r="AQ24" s="7"/>
      <c r="AR24" s="11">
        <v>35</v>
      </c>
      <c r="AS24" s="7"/>
      <c r="AT24" s="7"/>
      <c r="AU24" s="7"/>
      <c r="AV24" s="7"/>
      <c r="AW24" s="7"/>
      <c r="AX24" s="11">
        <v>220</v>
      </c>
      <c r="AY24" s="71">
        <v>158</v>
      </c>
      <c r="AZ24" s="1"/>
      <c r="BA24" s="1"/>
      <c r="BB24" s="25"/>
      <c r="BC24" s="1"/>
      <c r="BD24" s="1"/>
      <c r="BP24" s="16"/>
      <c r="BQ24" s="16">
        <f t="shared" si="0"/>
        <v>120</v>
      </c>
      <c r="BR24" s="24">
        <f t="shared" si="1"/>
        <v>83</v>
      </c>
      <c r="BS24" s="24">
        <f t="shared" si="2"/>
        <v>17</v>
      </c>
      <c r="BT24" s="16">
        <f t="shared" si="3"/>
        <v>46</v>
      </c>
      <c r="BU24" s="24">
        <f t="shared" si="4"/>
        <v>10</v>
      </c>
      <c r="BV24" s="16" t="e">
        <f>IF(AND(#REF!="",#REF!="",#REF!="",#REF!=""),"",SUM(#REF!,#REF!,#REF!,#REF!,#REF!))</f>
        <v>#REF!</v>
      </c>
      <c r="BW24" s="24" t="str">
        <f t="shared" si="5"/>
        <v/>
      </c>
      <c r="BX24" s="16">
        <f t="shared" si="6"/>
        <v>86</v>
      </c>
      <c r="BY24" s="24">
        <f t="shared" si="7"/>
        <v>18</v>
      </c>
      <c r="BZ24" s="16" t="str">
        <f t="shared" si="8"/>
        <v/>
      </c>
      <c r="CA24" s="24" t="str">
        <f t="shared" si="9"/>
        <v/>
      </c>
      <c r="CB24" s="16" t="e">
        <f>IF(AND(#REF!="",#REF!="",#REF!="",#REF!=""),"",SUM(#REF!,#REF!,#REF!,#REF!,#REF!))</f>
        <v>#REF!</v>
      </c>
      <c r="CC24" s="24" t="str">
        <f t="shared" si="10"/>
        <v/>
      </c>
      <c r="CD24" s="24"/>
      <c r="CE24" s="24"/>
    </row>
    <row r="25" spans="1:83" ht="21.95" customHeight="1">
      <c r="A25" s="263">
        <v>19</v>
      </c>
      <c r="B25" s="264">
        <v>1</v>
      </c>
      <c r="C25" s="265" t="s">
        <v>6</v>
      </c>
      <c r="D25" s="266">
        <v>948</v>
      </c>
      <c r="E25" s="267">
        <v>42257</v>
      </c>
      <c r="F25" s="268" t="s">
        <v>196</v>
      </c>
      <c r="G25" s="268" t="s">
        <v>197</v>
      </c>
      <c r="H25" s="269" t="s">
        <v>198</v>
      </c>
      <c r="I25" s="270">
        <v>121</v>
      </c>
      <c r="J25" s="271" t="s">
        <v>9</v>
      </c>
      <c r="K25" s="272" t="s">
        <v>12</v>
      </c>
      <c r="L25" s="391"/>
      <c r="M25" s="392"/>
      <c r="N25" s="392"/>
      <c r="O25" s="7">
        <v>29</v>
      </c>
      <c r="P25" s="32">
        <v>56</v>
      </c>
      <c r="Q25" s="35">
        <v>24</v>
      </c>
      <c r="R25" s="7">
        <v>24</v>
      </c>
      <c r="S25" s="397"/>
      <c r="T25" s="398"/>
      <c r="U25" s="398"/>
      <c r="V25" s="7">
        <v>14</v>
      </c>
      <c r="W25" s="37">
        <v>32</v>
      </c>
      <c r="X25" s="35">
        <v>10</v>
      </c>
      <c r="Y25" s="7">
        <v>30</v>
      </c>
      <c r="Z25" s="391"/>
      <c r="AA25" s="392"/>
      <c r="AB25" s="392"/>
      <c r="AC25" s="7">
        <v>22</v>
      </c>
      <c r="AD25" s="32">
        <v>64</v>
      </c>
      <c r="AE25" s="35">
        <v>21</v>
      </c>
      <c r="AF25" s="7">
        <v>61</v>
      </c>
      <c r="AG25" s="391"/>
      <c r="AH25" s="392"/>
      <c r="AI25" s="392"/>
      <c r="AJ25" s="7">
        <v>41</v>
      </c>
      <c r="AK25" s="32"/>
      <c r="AL25" s="35">
        <v>41</v>
      </c>
      <c r="AM25" s="7"/>
      <c r="AN25" s="11"/>
      <c r="AO25" s="7"/>
      <c r="AP25" s="11"/>
      <c r="AQ25" s="7"/>
      <c r="AR25" s="11">
        <v>36</v>
      </c>
      <c r="AS25" s="7"/>
      <c r="AT25" s="7"/>
      <c r="AU25" s="7"/>
      <c r="AV25" s="7"/>
      <c r="AW25" s="7"/>
      <c r="AX25" s="11">
        <v>220</v>
      </c>
      <c r="AY25" s="71">
        <v>160</v>
      </c>
      <c r="AZ25" s="1"/>
      <c r="BA25" s="1"/>
      <c r="BB25" s="25"/>
      <c r="BC25" s="1"/>
      <c r="BD25" s="1"/>
      <c r="BP25" s="16"/>
      <c r="BQ25" s="16">
        <f t="shared" si="0"/>
        <v>121</v>
      </c>
      <c r="BR25" s="24">
        <f t="shared" si="1"/>
        <v>85</v>
      </c>
      <c r="BS25" s="24">
        <f t="shared" si="2"/>
        <v>17</v>
      </c>
      <c r="BT25" s="16">
        <f t="shared" si="3"/>
        <v>46</v>
      </c>
      <c r="BU25" s="24">
        <f t="shared" si="4"/>
        <v>10</v>
      </c>
      <c r="BV25" s="16" t="e">
        <f>IF(AND(#REF!="",#REF!="",#REF!="",#REF!=""),"",SUM(#REF!,#REF!,#REF!,#REF!,#REF!))</f>
        <v>#REF!</v>
      </c>
      <c r="BW25" s="24" t="str">
        <f t="shared" si="5"/>
        <v/>
      </c>
      <c r="BX25" s="16">
        <f t="shared" si="6"/>
        <v>86</v>
      </c>
      <c r="BY25" s="24">
        <f t="shared" si="7"/>
        <v>18</v>
      </c>
      <c r="BZ25" s="16" t="str">
        <f t="shared" si="8"/>
        <v/>
      </c>
      <c r="CA25" s="24" t="str">
        <f t="shared" si="9"/>
        <v/>
      </c>
      <c r="CB25" s="16" t="e">
        <f>IF(AND(#REF!="",#REF!="",#REF!="",#REF!=""),"",SUM(#REF!,#REF!,#REF!,#REF!,#REF!))</f>
        <v>#REF!</v>
      </c>
      <c r="CC25" s="24" t="str">
        <f t="shared" si="10"/>
        <v/>
      </c>
      <c r="CD25" s="24"/>
      <c r="CE25" s="24"/>
    </row>
    <row r="26" spans="1:83" ht="21.95" customHeight="1">
      <c r="A26" s="263">
        <v>20</v>
      </c>
      <c r="B26" s="264">
        <v>1</v>
      </c>
      <c r="C26" s="265" t="s">
        <v>6</v>
      </c>
      <c r="D26" s="266">
        <v>943</v>
      </c>
      <c r="E26" s="267" t="s">
        <v>71</v>
      </c>
      <c r="F26" s="268" t="s">
        <v>199</v>
      </c>
      <c r="G26" s="268" t="s">
        <v>28</v>
      </c>
      <c r="H26" s="269" t="s">
        <v>16</v>
      </c>
      <c r="I26" s="270">
        <v>122</v>
      </c>
      <c r="J26" s="271" t="s">
        <v>7</v>
      </c>
      <c r="K26" s="272" t="s">
        <v>10</v>
      </c>
      <c r="L26" s="391"/>
      <c r="M26" s="392"/>
      <c r="N26" s="392"/>
      <c r="O26" s="7">
        <v>29</v>
      </c>
      <c r="P26" s="32">
        <v>58</v>
      </c>
      <c r="Q26" s="35">
        <v>24</v>
      </c>
      <c r="R26" s="7">
        <v>45</v>
      </c>
      <c r="S26" s="397"/>
      <c r="T26" s="398"/>
      <c r="U26" s="398"/>
      <c r="V26" s="7">
        <v>14</v>
      </c>
      <c r="W26" s="37">
        <v>32</v>
      </c>
      <c r="X26" s="35">
        <v>10</v>
      </c>
      <c r="Y26" s="7">
        <v>30</v>
      </c>
      <c r="Z26" s="391"/>
      <c r="AA26" s="392"/>
      <c r="AB26" s="392"/>
      <c r="AC26" s="7">
        <v>22</v>
      </c>
      <c r="AD26" s="32">
        <v>64</v>
      </c>
      <c r="AE26" s="35">
        <v>25</v>
      </c>
      <c r="AF26" s="7">
        <v>62</v>
      </c>
      <c r="AG26" s="391"/>
      <c r="AH26" s="392"/>
      <c r="AI26" s="392"/>
      <c r="AJ26" s="7">
        <v>42</v>
      </c>
      <c r="AK26" s="32"/>
      <c r="AL26" s="35">
        <v>44</v>
      </c>
      <c r="AM26" s="7"/>
      <c r="AN26" s="11"/>
      <c r="AO26" s="7"/>
      <c r="AP26" s="11"/>
      <c r="AQ26" s="7"/>
      <c r="AR26" s="11"/>
      <c r="AS26" s="7"/>
      <c r="AT26" s="7"/>
      <c r="AU26" s="7"/>
      <c r="AV26" s="7"/>
      <c r="AW26" s="7"/>
      <c r="AX26" s="11">
        <v>220</v>
      </c>
      <c r="AY26" s="71">
        <v>164</v>
      </c>
      <c r="AZ26" s="1"/>
      <c r="BA26" s="1"/>
      <c r="BB26" s="25"/>
      <c r="BC26" s="1"/>
      <c r="BD26" s="1"/>
      <c r="BP26" s="16"/>
      <c r="BQ26" s="16">
        <f t="shared" si="0"/>
        <v>122</v>
      </c>
      <c r="BR26" s="24">
        <f t="shared" si="1"/>
        <v>87</v>
      </c>
      <c r="BS26" s="24">
        <f t="shared" si="2"/>
        <v>18</v>
      </c>
      <c r="BT26" s="16">
        <f t="shared" si="3"/>
        <v>46</v>
      </c>
      <c r="BU26" s="24">
        <f t="shared" si="4"/>
        <v>10</v>
      </c>
      <c r="BV26" s="16" t="e">
        <f>IF(AND(#REF!="",#REF!="",#REF!="",#REF!=""),"",SUM(#REF!,#REF!,#REF!,#REF!,#REF!))</f>
        <v>#REF!</v>
      </c>
      <c r="BW26" s="24" t="str">
        <f t="shared" si="5"/>
        <v/>
      </c>
      <c r="BX26" s="16">
        <f t="shared" si="6"/>
        <v>86</v>
      </c>
      <c r="BY26" s="24">
        <f t="shared" si="7"/>
        <v>18</v>
      </c>
      <c r="BZ26" s="16" t="str">
        <f t="shared" si="8"/>
        <v/>
      </c>
      <c r="CA26" s="24" t="str">
        <f t="shared" si="9"/>
        <v/>
      </c>
      <c r="CB26" s="16" t="e">
        <f>IF(AND(#REF!="",#REF!="",#REF!="",#REF!=""),"",SUM(#REF!,#REF!,#REF!,#REF!,#REF!))</f>
        <v>#REF!</v>
      </c>
      <c r="CC26" s="24" t="str">
        <f t="shared" si="10"/>
        <v/>
      </c>
      <c r="CD26" s="24"/>
      <c r="CE26" s="24"/>
    </row>
    <row r="27" spans="1:83" ht="21.95" customHeight="1">
      <c r="A27" s="263">
        <v>21</v>
      </c>
      <c r="B27" s="264">
        <v>1</v>
      </c>
      <c r="C27" s="265" t="s">
        <v>6</v>
      </c>
      <c r="D27" s="266">
        <v>929</v>
      </c>
      <c r="E27" s="267" t="s">
        <v>72</v>
      </c>
      <c r="F27" s="268" t="s">
        <v>200</v>
      </c>
      <c r="G27" s="268" t="s">
        <v>201</v>
      </c>
      <c r="H27" s="269" t="s">
        <v>202</v>
      </c>
      <c r="I27" s="270">
        <v>123</v>
      </c>
      <c r="J27" s="271" t="s">
        <v>9</v>
      </c>
      <c r="K27" s="272" t="s">
        <v>8</v>
      </c>
      <c r="L27" s="391"/>
      <c r="M27" s="392"/>
      <c r="N27" s="392"/>
      <c r="O27" s="7">
        <v>29</v>
      </c>
      <c r="P27" s="32">
        <v>59</v>
      </c>
      <c r="Q27" s="35">
        <v>24</v>
      </c>
      <c r="R27" s="7">
        <v>45</v>
      </c>
      <c r="S27" s="397"/>
      <c r="T27" s="398"/>
      <c r="U27" s="398"/>
      <c r="V27" s="7">
        <v>14</v>
      </c>
      <c r="W27" s="37">
        <v>32</v>
      </c>
      <c r="X27" s="35">
        <v>10</v>
      </c>
      <c r="Y27" s="7">
        <v>30</v>
      </c>
      <c r="Z27" s="391"/>
      <c r="AA27" s="392"/>
      <c r="AB27" s="392"/>
      <c r="AC27" s="7">
        <v>22</v>
      </c>
      <c r="AD27" s="32">
        <v>64</v>
      </c>
      <c r="AE27" s="35">
        <v>26</v>
      </c>
      <c r="AF27" s="7">
        <v>63</v>
      </c>
      <c r="AG27" s="391"/>
      <c r="AH27" s="392"/>
      <c r="AI27" s="392"/>
      <c r="AJ27" s="7">
        <v>43</v>
      </c>
      <c r="AK27" s="32"/>
      <c r="AL27" s="35">
        <v>42</v>
      </c>
      <c r="AM27" s="7"/>
      <c r="AN27" s="11"/>
      <c r="AO27" s="7"/>
      <c r="AP27" s="11"/>
      <c r="AQ27" s="7"/>
      <c r="AR27" s="11"/>
      <c r="AS27" s="7"/>
      <c r="AT27" s="7"/>
      <c r="AU27" s="7"/>
      <c r="AV27" s="7"/>
      <c r="AW27" s="7"/>
      <c r="AX27" s="11">
        <v>220</v>
      </c>
      <c r="AY27" s="71">
        <v>166</v>
      </c>
      <c r="AZ27" s="1"/>
      <c r="BA27" s="1"/>
      <c r="BB27" s="25"/>
      <c r="BC27" s="1"/>
      <c r="BD27" s="1"/>
      <c r="BP27" s="16"/>
      <c r="BQ27" s="16">
        <f t="shared" si="0"/>
        <v>123</v>
      </c>
      <c r="BR27" s="24">
        <f t="shared" si="1"/>
        <v>88</v>
      </c>
      <c r="BS27" s="24">
        <f t="shared" si="2"/>
        <v>18</v>
      </c>
      <c r="BT27" s="16">
        <f t="shared" si="3"/>
        <v>46</v>
      </c>
      <c r="BU27" s="24">
        <f t="shared" si="4"/>
        <v>10</v>
      </c>
      <c r="BV27" s="16" t="e">
        <f>IF(AND(#REF!="",#REF!="",#REF!="",#REF!=""),"",SUM(#REF!,#REF!,#REF!,#REF!,#REF!))</f>
        <v>#REF!</v>
      </c>
      <c r="BW27" s="24" t="str">
        <f t="shared" si="5"/>
        <v/>
      </c>
      <c r="BX27" s="16">
        <f t="shared" si="6"/>
        <v>86</v>
      </c>
      <c r="BY27" s="24">
        <f t="shared" si="7"/>
        <v>18</v>
      </c>
      <c r="BZ27" s="16" t="str">
        <f t="shared" si="8"/>
        <v/>
      </c>
      <c r="CA27" s="24" t="str">
        <f t="shared" si="9"/>
        <v/>
      </c>
      <c r="CB27" s="16" t="e">
        <f>IF(AND(#REF!="",#REF!="",#REF!="",#REF!=""),"",SUM(#REF!,#REF!,#REF!,#REF!,#REF!))</f>
        <v>#REF!</v>
      </c>
      <c r="CC27" s="24" t="str">
        <f t="shared" si="10"/>
        <v/>
      </c>
      <c r="CD27" s="24"/>
      <c r="CE27" s="24"/>
    </row>
    <row r="28" spans="1:83" ht="21.95" customHeight="1">
      <c r="A28" s="263">
        <v>22</v>
      </c>
      <c r="B28" s="264">
        <v>1</v>
      </c>
      <c r="C28" s="265" t="s">
        <v>6</v>
      </c>
      <c r="D28" s="266">
        <v>932</v>
      </c>
      <c r="E28" s="267" t="s">
        <v>73</v>
      </c>
      <c r="F28" s="268" t="s">
        <v>203</v>
      </c>
      <c r="G28" s="268" t="s">
        <v>13</v>
      </c>
      <c r="H28" s="269" t="s">
        <v>24</v>
      </c>
      <c r="I28" s="270">
        <v>124</v>
      </c>
      <c r="J28" s="271" t="s">
        <v>7</v>
      </c>
      <c r="K28" s="272" t="s">
        <v>8</v>
      </c>
      <c r="L28" s="391"/>
      <c r="M28" s="392"/>
      <c r="N28" s="392"/>
      <c r="O28" s="7">
        <v>29</v>
      </c>
      <c r="P28" s="32">
        <v>57</v>
      </c>
      <c r="Q28" s="35">
        <v>24</v>
      </c>
      <c r="R28" s="7">
        <v>45</v>
      </c>
      <c r="S28" s="397"/>
      <c r="T28" s="398"/>
      <c r="U28" s="398"/>
      <c r="V28" s="7">
        <v>14</v>
      </c>
      <c r="W28" s="37">
        <v>32</v>
      </c>
      <c r="X28" s="35">
        <v>10</v>
      </c>
      <c r="Y28" s="7">
        <v>30</v>
      </c>
      <c r="Z28" s="391"/>
      <c r="AA28" s="392"/>
      <c r="AB28" s="392"/>
      <c r="AC28" s="7">
        <v>22</v>
      </c>
      <c r="AD28" s="32">
        <v>64</v>
      </c>
      <c r="AE28" s="35">
        <v>23</v>
      </c>
      <c r="AF28" s="7">
        <v>62</v>
      </c>
      <c r="AG28" s="391"/>
      <c r="AH28" s="392"/>
      <c r="AI28" s="392"/>
      <c r="AJ28" s="7">
        <v>42</v>
      </c>
      <c r="AK28" s="32"/>
      <c r="AL28" s="35">
        <v>45</v>
      </c>
      <c r="AM28" s="7"/>
      <c r="AN28" s="11"/>
      <c r="AO28" s="7"/>
      <c r="AP28" s="11"/>
      <c r="AQ28" s="7"/>
      <c r="AR28" s="11"/>
      <c r="AS28" s="7"/>
      <c r="AT28" s="7"/>
      <c r="AU28" s="7"/>
      <c r="AV28" s="7"/>
      <c r="AW28" s="7"/>
      <c r="AX28" s="11">
        <v>220</v>
      </c>
      <c r="AY28" s="71">
        <v>162</v>
      </c>
      <c r="AZ28" s="1"/>
      <c r="BA28" s="1"/>
      <c r="BB28" s="25"/>
      <c r="BC28" s="1"/>
      <c r="BD28" s="1"/>
      <c r="BP28" s="16"/>
      <c r="BQ28" s="16">
        <f t="shared" si="0"/>
        <v>124</v>
      </c>
      <c r="BR28" s="24">
        <f t="shared" si="1"/>
        <v>86</v>
      </c>
      <c r="BS28" s="24">
        <f t="shared" si="2"/>
        <v>18</v>
      </c>
      <c r="BT28" s="16">
        <f t="shared" si="3"/>
        <v>46</v>
      </c>
      <c r="BU28" s="24">
        <f t="shared" si="4"/>
        <v>10</v>
      </c>
      <c r="BV28" s="16" t="e">
        <f>IF(AND(#REF!="",#REF!="",#REF!="",#REF!=""),"",SUM(#REF!,#REF!,#REF!,#REF!,#REF!))</f>
        <v>#REF!</v>
      </c>
      <c r="BW28" s="24" t="str">
        <f t="shared" si="5"/>
        <v/>
      </c>
      <c r="BX28" s="16">
        <f t="shared" si="6"/>
        <v>86</v>
      </c>
      <c r="BY28" s="24">
        <f t="shared" si="7"/>
        <v>18</v>
      </c>
      <c r="BZ28" s="16" t="str">
        <f t="shared" si="8"/>
        <v/>
      </c>
      <c r="CA28" s="24" t="str">
        <f t="shared" si="9"/>
        <v/>
      </c>
      <c r="CB28" s="16" t="e">
        <f>IF(AND(#REF!="",#REF!="",#REF!="",#REF!=""),"",SUM(#REF!,#REF!,#REF!,#REF!,#REF!))</f>
        <v>#REF!</v>
      </c>
      <c r="CC28" s="24" t="str">
        <f t="shared" si="10"/>
        <v/>
      </c>
      <c r="CD28" s="24"/>
      <c r="CE28" s="24"/>
    </row>
    <row r="29" spans="1:83" ht="21.95" customHeight="1">
      <c r="A29" s="263">
        <v>23</v>
      </c>
      <c r="B29" s="264">
        <v>1</v>
      </c>
      <c r="C29" s="265" t="s">
        <v>6</v>
      </c>
      <c r="D29" s="266">
        <v>927</v>
      </c>
      <c r="E29" s="267" t="s">
        <v>74</v>
      </c>
      <c r="F29" s="268" t="s">
        <v>204</v>
      </c>
      <c r="G29" s="268" t="s">
        <v>205</v>
      </c>
      <c r="H29" s="269" t="s">
        <v>17</v>
      </c>
      <c r="I29" s="270">
        <v>125</v>
      </c>
      <c r="J29" s="271" t="s">
        <v>9</v>
      </c>
      <c r="K29" s="272" t="s">
        <v>8</v>
      </c>
      <c r="L29" s="391"/>
      <c r="M29" s="392"/>
      <c r="N29" s="392"/>
      <c r="O29" s="7">
        <v>29</v>
      </c>
      <c r="P29" s="32">
        <v>54</v>
      </c>
      <c r="Q29" s="35">
        <v>24</v>
      </c>
      <c r="R29" s="7">
        <v>45</v>
      </c>
      <c r="S29" s="397"/>
      <c r="T29" s="398"/>
      <c r="U29" s="398"/>
      <c r="V29" s="7">
        <v>14</v>
      </c>
      <c r="W29" s="37">
        <v>32</v>
      </c>
      <c r="X29" s="35">
        <v>10</v>
      </c>
      <c r="Y29" s="7">
        <v>30</v>
      </c>
      <c r="Z29" s="391"/>
      <c r="AA29" s="392"/>
      <c r="AB29" s="392"/>
      <c r="AC29" s="7">
        <v>22</v>
      </c>
      <c r="AD29" s="32">
        <v>64</v>
      </c>
      <c r="AE29" s="35">
        <v>21</v>
      </c>
      <c r="AF29" s="7">
        <v>62</v>
      </c>
      <c r="AG29" s="391"/>
      <c r="AH29" s="392"/>
      <c r="AI29" s="392"/>
      <c r="AJ29" s="7">
        <v>45</v>
      </c>
      <c r="AK29" s="32"/>
      <c r="AL29" s="35">
        <v>46</v>
      </c>
      <c r="AM29" s="7"/>
      <c r="AN29" s="11"/>
      <c r="AO29" s="7"/>
      <c r="AP29" s="11"/>
      <c r="AQ29" s="7"/>
      <c r="AR29" s="11"/>
      <c r="AS29" s="7"/>
      <c r="AT29" s="7"/>
      <c r="AU29" s="7"/>
      <c r="AV29" s="7"/>
      <c r="AW29" s="7"/>
      <c r="AX29" s="11">
        <v>220</v>
      </c>
      <c r="AY29" s="71">
        <v>150</v>
      </c>
      <c r="AZ29" s="1"/>
      <c r="BA29" s="1"/>
      <c r="BB29" s="25"/>
      <c r="BC29" s="1"/>
      <c r="BD29" s="1"/>
      <c r="BP29" s="16"/>
      <c r="BQ29" s="16">
        <f t="shared" si="0"/>
        <v>125</v>
      </c>
      <c r="BR29" s="24">
        <f t="shared" si="1"/>
        <v>83</v>
      </c>
      <c r="BS29" s="24">
        <f t="shared" si="2"/>
        <v>17</v>
      </c>
      <c r="BT29" s="16">
        <f t="shared" si="3"/>
        <v>46</v>
      </c>
      <c r="BU29" s="24">
        <f t="shared" si="4"/>
        <v>10</v>
      </c>
      <c r="BV29" s="16" t="e">
        <f>IF(AND(#REF!="",#REF!="",#REF!="",#REF!=""),"",SUM(#REF!,#REF!,#REF!,#REF!,#REF!))</f>
        <v>#REF!</v>
      </c>
      <c r="BW29" s="24" t="str">
        <f t="shared" si="5"/>
        <v/>
      </c>
      <c r="BX29" s="16">
        <f t="shared" si="6"/>
        <v>86</v>
      </c>
      <c r="BY29" s="24">
        <f t="shared" si="7"/>
        <v>18</v>
      </c>
      <c r="BZ29" s="16" t="str">
        <f t="shared" si="8"/>
        <v/>
      </c>
      <c r="CA29" s="24" t="str">
        <f t="shared" si="9"/>
        <v/>
      </c>
      <c r="CB29" s="16" t="e">
        <f>IF(AND(#REF!="",#REF!="",#REF!="",#REF!=""),"",SUM(#REF!,#REF!,#REF!,#REF!,#REF!))</f>
        <v>#REF!</v>
      </c>
      <c r="CC29" s="24" t="str">
        <f t="shared" si="10"/>
        <v/>
      </c>
      <c r="CD29" s="24"/>
      <c r="CE29" s="24"/>
    </row>
    <row r="30" spans="1:83" ht="21.95" customHeight="1">
      <c r="A30" s="263">
        <v>24</v>
      </c>
      <c r="B30" s="264">
        <v>1</v>
      </c>
      <c r="C30" s="265" t="s">
        <v>6</v>
      </c>
      <c r="D30" s="266">
        <v>938</v>
      </c>
      <c r="E30" s="267" t="s">
        <v>75</v>
      </c>
      <c r="F30" s="268" t="s">
        <v>206</v>
      </c>
      <c r="G30" s="268" t="s">
        <v>207</v>
      </c>
      <c r="H30" s="269" t="s">
        <v>18</v>
      </c>
      <c r="I30" s="270">
        <v>126</v>
      </c>
      <c r="J30" s="271" t="s">
        <v>9</v>
      </c>
      <c r="K30" s="272" t="s">
        <v>12</v>
      </c>
      <c r="L30" s="391"/>
      <c r="M30" s="392"/>
      <c r="N30" s="392"/>
      <c r="O30" s="7">
        <v>29</v>
      </c>
      <c r="P30" s="32">
        <v>51</v>
      </c>
      <c r="Q30" s="35">
        <v>24</v>
      </c>
      <c r="R30" s="7">
        <v>45</v>
      </c>
      <c r="S30" s="397"/>
      <c r="T30" s="398"/>
      <c r="U30" s="398"/>
      <c r="V30" s="7">
        <v>14</v>
      </c>
      <c r="W30" s="37">
        <v>32</v>
      </c>
      <c r="X30" s="35">
        <v>10</v>
      </c>
      <c r="Y30" s="7">
        <v>30</v>
      </c>
      <c r="Z30" s="391"/>
      <c r="AA30" s="392"/>
      <c r="AB30" s="392"/>
      <c r="AC30" s="7">
        <v>22</v>
      </c>
      <c r="AD30" s="32">
        <v>64</v>
      </c>
      <c r="AE30" s="35">
        <v>20</v>
      </c>
      <c r="AF30" s="7">
        <v>62</v>
      </c>
      <c r="AG30" s="391"/>
      <c r="AH30" s="392"/>
      <c r="AI30" s="392"/>
      <c r="AJ30" s="7">
        <v>47</v>
      </c>
      <c r="AK30" s="32"/>
      <c r="AL30" s="35">
        <v>48</v>
      </c>
      <c r="AM30" s="7"/>
      <c r="AN30" s="11"/>
      <c r="AO30" s="7"/>
      <c r="AP30" s="11"/>
      <c r="AQ30" s="7"/>
      <c r="AR30" s="11"/>
      <c r="AS30" s="7"/>
      <c r="AT30" s="7"/>
      <c r="AU30" s="7"/>
      <c r="AV30" s="7"/>
      <c r="AW30" s="7"/>
      <c r="AX30" s="11">
        <v>220</v>
      </c>
      <c r="AY30" s="71">
        <v>196</v>
      </c>
      <c r="AZ30" s="1"/>
      <c r="BA30" s="1"/>
      <c r="BB30" s="25"/>
      <c r="BC30" s="1"/>
      <c r="BD30" s="1"/>
      <c r="BP30" s="16"/>
      <c r="BQ30" s="16">
        <f t="shared" si="0"/>
        <v>126</v>
      </c>
      <c r="BR30" s="24">
        <f t="shared" si="1"/>
        <v>80</v>
      </c>
      <c r="BS30" s="24">
        <f t="shared" si="2"/>
        <v>16</v>
      </c>
      <c r="BT30" s="16">
        <f t="shared" si="3"/>
        <v>46</v>
      </c>
      <c r="BU30" s="24">
        <f t="shared" si="4"/>
        <v>10</v>
      </c>
      <c r="BV30" s="16" t="e">
        <f>IF(AND(#REF!="",#REF!="",#REF!="",#REF!=""),"",SUM(#REF!,#REF!,#REF!,#REF!,#REF!))</f>
        <v>#REF!</v>
      </c>
      <c r="BW30" s="24" t="str">
        <f t="shared" si="5"/>
        <v/>
      </c>
      <c r="BX30" s="16">
        <f t="shared" si="6"/>
        <v>86</v>
      </c>
      <c r="BY30" s="24">
        <f t="shared" si="7"/>
        <v>18</v>
      </c>
      <c r="BZ30" s="16" t="str">
        <f t="shared" si="8"/>
        <v/>
      </c>
      <c r="CA30" s="24" t="str">
        <f t="shared" si="9"/>
        <v/>
      </c>
      <c r="CB30" s="16" t="e">
        <f>IF(AND(#REF!="",#REF!="",#REF!="",#REF!=""),"",SUM(#REF!,#REF!,#REF!,#REF!,#REF!))</f>
        <v>#REF!</v>
      </c>
      <c r="CC30" s="24" t="str">
        <f t="shared" si="10"/>
        <v/>
      </c>
      <c r="CD30" s="24"/>
      <c r="CE30" s="24"/>
    </row>
    <row r="31" spans="1:83" ht="21.95" customHeight="1">
      <c r="A31" s="263">
        <v>25</v>
      </c>
      <c r="B31" s="264">
        <v>1</v>
      </c>
      <c r="C31" s="265" t="s">
        <v>6</v>
      </c>
      <c r="D31" s="266">
        <v>950</v>
      </c>
      <c r="E31" s="267" t="s">
        <v>76</v>
      </c>
      <c r="F31" s="268" t="s">
        <v>208</v>
      </c>
      <c r="G31" s="268" t="s">
        <v>209</v>
      </c>
      <c r="H31" s="269" t="s">
        <v>210</v>
      </c>
      <c r="I31" s="270">
        <v>127</v>
      </c>
      <c r="J31" s="271" t="s">
        <v>9</v>
      </c>
      <c r="K31" s="272" t="s">
        <v>8</v>
      </c>
      <c r="L31" s="391"/>
      <c r="M31" s="392"/>
      <c r="N31" s="392"/>
      <c r="O31" s="7">
        <v>29</v>
      </c>
      <c r="P31" s="32">
        <v>52</v>
      </c>
      <c r="Q31" s="35">
        <v>24</v>
      </c>
      <c r="R31" s="7">
        <v>45</v>
      </c>
      <c r="S31" s="397"/>
      <c r="T31" s="398"/>
      <c r="U31" s="398"/>
      <c r="V31" s="7">
        <v>14</v>
      </c>
      <c r="W31" s="37">
        <v>32</v>
      </c>
      <c r="X31" s="35">
        <v>10</v>
      </c>
      <c r="Y31" s="7">
        <v>30</v>
      </c>
      <c r="Z31" s="391"/>
      <c r="AA31" s="392"/>
      <c r="AB31" s="392"/>
      <c r="AC31" s="7">
        <v>22</v>
      </c>
      <c r="AD31" s="32">
        <v>64</v>
      </c>
      <c r="AE31" s="35">
        <v>23</v>
      </c>
      <c r="AF31" s="7">
        <v>62</v>
      </c>
      <c r="AG31" s="391"/>
      <c r="AH31" s="392"/>
      <c r="AI31" s="392"/>
      <c r="AJ31" s="7">
        <v>48</v>
      </c>
      <c r="AK31" s="32"/>
      <c r="AL31" s="35">
        <v>48</v>
      </c>
      <c r="AM31" s="7"/>
      <c r="AN31" s="11"/>
      <c r="AO31" s="7"/>
      <c r="AP31" s="11"/>
      <c r="AQ31" s="7"/>
      <c r="AR31" s="11"/>
      <c r="AS31" s="7"/>
      <c r="AT31" s="7"/>
      <c r="AU31" s="7"/>
      <c r="AV31" s="7"/>
      <c r="AW31" s="7"/>
      <c r="AX31" s="11">
        <v>220</v>
      </c>
      <c r="AY31" s="71">
        <v>188</v>
      </c>
      <c r="AZ31" s="1"/>
      <c r="BA31" s="1"/>
      <c r="BB31" s="25"/>
      <c r="BC31" s="1"/>
      <c r="BD31" s="1"/>
      <c r="BP31" s="16"/>
      <c r="BQ31" s="16">
        <f t="shared" si="0"/>
        <v>127</v>
      </c>
      <c r="BR31" s="24">
        <f t="shared" si="1"/>
        <v>81</v>
      </c>
      <c r="BS31" s="24">
        <f t="shared" si="2"/>
        <v>17</v>
      </c>
      <c r="BT31" s="16">
        <f t="shared" si="3"/>
        <v>46</v>
      </c>
      <c r="BU31" s="24">
        <f t="shared" si="4"/>
        <v>10</v>
      </c>
      <c r="BV31" s="16" t="e">
        <f>IF(AND(#REF!="",#REF!="",#REF!="",#REF!=""),"",SUM(#REF!,#REF!,#REF!,#REF!,#REF!))</f>
        <v>#REF!</v>
      </c>
      <c r="BW31" s="24" t="str">
        <f t="shared" si="5"/>
        <v/>
      </c>
      <c r="BX31" s="16">
        <f t="shared" si="6"/>
        <v>86</v>
      </c>
      <c r="BY31" s="24">
        <f t="shared" si="7"/>
        <v>18</v>
      </c>
      <c r="BZ31" s="16" t="str">
        <f t="shared" si="8"/>
        <v/>
      </c>
      <c r="CA31" s="24" t="str">
        <f t="shared" si="9"/>
        <v/>
      </c>
      <c r="CB31" s="16" t="e">
        <f>IF(AND(#REF!="",#REF!="",#REF!="",#REF!=""),"",SUM(#REF!,#REF!,#REF!,#REF!,#REF!))</f>
        <v>#REF!</v>
      </c>
      <c r="CC31" s="24" t="str">
        <f t="shared" si="10"/>
        <v/>
      </c>
      <c r="CD31" s="24"/>
      <c r="CE31" s="24"/>
    </row>
    <row r="32" spans="1:83" ht="21.95" customHeight="1">
      <c r="A32" s="263">
        <v>26</v>
      </c>
      <c r="B32" s="264">
        <v>1</v>
      </c>
      <c r="C32" s="265" t="s">
        <v>6</v>
      </c>
      <c r="D32" s="266">
        <v>945</v>
      </c>
      <c r="E32" s="267" t="s">
        <v>77</v>
      </c>
      <c r="F32" s="268" t="s">
        <v>211</v>
      </c>
      <c r="G32" s="268" t="s">
        <v>212</v>
      </c>
      <c r="H32" s="269" t="s">
        <v>213</v>
      </c>
      <c r="I32" s="270">
        <v>128</v>
      </c>
      <c r="J32" s="271" t="s">
        <v>9</v>
      </c>
      <c r="K32" s="272" t="s">
        <v>8</v>
      </c>
      <c r="L32" s="391"/>
      <c r="M32" s="392"/>
      <c r="N32" s="392"/>
      <c r="O32" s="7">
        <v>29</v>
      </c>
      <c r="P32" s="32">
        <v>53</v>
      </c>
      <c r="Q32" s="35">
        <v>24</v>
      </c>
      <c r="R32" s="7">
        <v>45</v>
      </c>
      <c r="S32" s="397"/>
      <c r="T32" s="398"/>
      <c r="U32" s="398"/>
      <c r="V32" s="7">
        <v>14</v>
      </c>
      <c r="W32" s="37">
        <v>32</v>
      </c>
      <c r="X32" s="35">
        <v>10</v>
      </c>
      <c r="Y32" s="7">
        <v>30</v>
      </c>
      <c r="Z32" s="391"/>
      <c r="AA32" s="392"/>
      <c r="AB32" s="392"/>
      <c r="AC32" s="7">
        <v>22</v>
      </c>
      <c r="AD32" s="32">
        <v>64</v>
      </c>
      <c r="AE32" s="35">
        <v>20</v>
      </c>
      <c r="AF32" s="7">
        <v>62</v>
      </c>
      <c r="AG32" s="391"/>
      <c r="AH32" s="392"/>
      <c r="AI32" s="392"/>
      <c r="AJ32" s="7">
        <v>49</v>
      </c>
      <c r="AK32" s="32"/>
      <c r="AL32" s="35">
        <v>47</v>
      </c>
      <c r="AM32" s="7"/>
      <c r="AN32" s="11"/>
      <c r="AO32" s="7"/>
      <c r="AP32" s="11"/>
      <c r="AQ32" s="7"/>
      <c r="AR32" s="11"/>
      <c r="AS32" s="7"/>
      <c r="AT32" s="7"/>
      <c r="AU32" s="7"/>
      <c r="AV32" s="7"/>
      <c r="AW32" s="7"/>
      <c r="AX32" s="11">
        <v>220</v>
      </c>
      <c r="AY32" s="71">
        <v>180</v>
      </c>
      <c r="AZ32" s="1"/>
      <c r="BA32" s="1"/>
      <c r="BB32" s="25"/>
      <c r="BC32" s="1"/>
      <c r="BD32" s="1"/>
      <c r="BP32" s="16"/>
      <c r="BQ32" s="16">
        <f t="shared" si="0"/>
        <v>128</v>
      </c>
      <c r="BR32" s="24">
        <f t="shared" si="1"/>
        <v>82</v>
      </c>
      <c r="BS32" s="24">
        <f t="shared" si="2"/>
        <v>17</v>
      </c>
      <c r="BT32" s="16">
        <f t="shared" si="3"/>
        <v>46</v>
      </c>
      <c r="BU32" s="24">
        <f t="shared" si="4"/>
        <v>10</v>
      </c>
      <c r="BV32" s="16" t="e">
        <f>IF(AND(#REF!="",#REF!="",#REF!="",#REF!=""),"",SUM(#REF!,#REF!,#REF!,#REF!,#REF!))</f>
        <v>#REF!</v>
      </c>
      <c r="BW32" s="24" t="str">
        <f t="shared" si="5"/>
        <v/>
      </c>
      <c r="BX32" s="16">
        <f t="shared" si="6"/>
        <v>86</v>
      </c>
      <c r="BY32" s="24">
        <f t="shared" si="7"/>
        <v>18</v>
      </c>
      <c r="BZ32" s="16" t="str">
        <f t="shared" si="8"/>
        <v/>
      </c>
      <c r="CA32" s="24" t="str">
        <f t="shared" si="9"/>
        <v/>
      </c>
      <c r="CB32" s="16" t="e">
        <f>IF(AND(#REF!="",#REF!="",#REF!="",#REF!=""),"",SUM(#REF!,#REF!,#REF!,#REF!,#REF!))</f>
        <v>#REF!</v>
      </c>
      <c r="CC32" s="24" t="str">
        <f t="shared" si="10"/>
        <v/>
      </c>
      <c r="CD32" s="24"/>
      <c r="CE32" s="24"/>
    </row>
    <row r="33" spans="1:83" ht="21.95" customHeight="1">
      <c r="A33" s="263">
        <v>27</v>
      </c>
      <c r="B33" s="264">
        <v>1</v>
      </c>
      <c r="C33" s="265" t="s">
        <v>6</v>
      </c>
      <c r="D33" s="266">
        <v>928</v>
      </c>
      <c r="E33" s="267">
        <v>42676</v>
      </c>
      <c r="F33" s="268" t="s">
        <v>214</v>
      </c>
      <c r="G33" s="268" t="s">
        <v>215</v>
      </c>
      <c r="H33" s="269" t="s">
        <v>27</v>
      </c>
      <c r="I33" s="270">
        <v>129</v>
      </c>
      <c r="J33" s="271" t="s">
        <v>9</v>
      </c>
      <c r="K33" s="272" t="s">
        <v>8</v>
      </c>
      <c r="L33" s="391"/>
      <c r="M33" s="392"/>
      <c r="N33" s="392"/>
      <c r="O33" s="7">
        <v>29</v>
      </c>
      <c r="P33" s="32">
        <v>56</v>
      </c>
      <c r="Q33" s="35">
        <v>24</v>
      </c>
      <c r="R33" s="7">
        <v>45</v>
      </c>
      <c r="S33" s="397"/>
      <c r="T33" s="398"/>
      <c r="U33" s="398"/>
      <c r="V33" s="7">
        <v>14</v>
      </c>
      <c r="W33" s="37">
        <v>32</v>
      </c>
      <c r="X33" s="35">
        <v>10</v>
      </c>
      <c r="Y33" s="7">
        <v>30</v>
      </c>
      <c r="Z33" s="391"/>
      <c r="AA33" s="392"/>
      <c r="AB33" s="392"/>
      <c r="AC33" s="7">
        <v>22</v>
      </c>
      <c r="AD33" s="32">
        <v>64</v>
      </c>
      <c r="AE33" s="35">
        <v>20</v>
      </c>
      <c r="AF33" s="7">
        <v>62</v>
      </c>
      <c r="AG33" s="391"/>
      <c r="AH33" s="392"/>
      <c r="AI33" s="392"/>
      <c r="AJ33" s="7">
        <v>43</v>
      </c>
      <c r="AK33" s="32"/>
      <c r="AL33" s="35">
        <v>49</v>
      </c>
      <c r="AM33" s="7"/>
      <c r="AN33" s="11"/>
      <c r="AO33" s="7"/>
      <c r="AP33" s="11"/>
      <c r="AQ33" s="7"/>
      <c r="AR33" s="11"/>
      <c r="AS33" s="7"/>
      <c r="AT33" s="7"/>
      <c r="AU33" s="7"/>
      <c r="AV33" s="7"/>
      <c r="AW33" s="7"/>
      <c r="AX33" s="11">
        <v>220</v>
      </c>
      <c r="AY33" s="71">
        <v>200</v>
      </c>
      <c r="AZ33" s="1"/>
      <c r="BA33" s="1"/>
      <c r="BB33" s="25"/>
      <c r="BC33" s="1"/>
      <c r="BD33" s="1"/>
      <c r="BP33" s="16"/>
      <c r="BQ33" s="16">
        <f t="shared" si="0"/>
        <v>129</v>
      </c>
      <c r="BR33" s="24">
        <f t="shared" si="1"/>
        <v>85</v>
      </c>
      <c r="BS33" s="24">
        <f t="shared" si="2"/>
        <v>17</v>
      </c>
      <c r="BT33" s="16">
        <f t="shared" si="3"/>
        <v>46</v>
      </c>
      <c r="BU33" s="24">
        <f t="shared" si="4"/>
        <v>10</v>
      </c>
      <c r="BV33" s="16" t="e">
        <f>IF(AND(#REF!="",#REF!="",#REF!="",#REF!=""),"",SUM(#REF!,#REF!,#REF!,#REF!,#REF!))</f>
        <v>#REF!</v>
      </c>
      <c r="BW33" s="24" t="str">
        <f t="shared" si="5"/>
        <v/>
      </c>
      <c r="BX33" s="16">
        <f t="shared" si="6"/>
        <v>86</v>
      </c>
      <c r="BY33" s="24">
        <f t="shared" si="7"/>
        <v>18</v>
      </c>
      <c r="BZ33" s="16" t="str">
        <f t="shared" si="8"/>
        <v/>
      </c>
      <c r="CA33" s="24" t="str">
        <f t="shared" si="9"/>
        <v/>
      </c>
      <c r="CB33" s="16" t="e">
        <f>IF(AND(#REF!="",#REF!="",#REF!="",#REF!=""),"",SUM(#REF!,#REF!,#REF!,#REF!,#REF!))</f>
        <v>#REF!</v>
      </c>
      <c r="CC33" s="24" t="str">
        <f t="shared" si="10"/>
        <v/>
      </c>
      <c r="CD33" s="24"/>
      <c r="CE33" s="24"/>
    </row>
    <row r="34" spans="1:83" ht="21.95" customHeight="1">
      <c r="A34" s="263">
        <v>28</v>
      </c>
      <c r="B34" s="264">
        <v>1</v>
      </c>
      <c r="C34" s="265" t="s">
        <v>6</v>
      </c>
      <c r="D34" s="266">
        <v>947</v>
      </c>
      <c r="E34" s="267" t="s">
        <v>78</v>
      </c>
      <c r="F34" s="268" t="s">
        <v>216</v>
      </c>
      <c r="G34" s="268" t="s">
        <v>217</v>
      </c>
      <c r="H34" s="269" t="s">
        <v>25</v>
      </c>
      <c r="I34" s="270">
        <v>130</v>
      </c>
      <c r="J34" s="271" t="s">
        <v>9</v>
      </c>
      <c r="K34" s="272" t="s">
        <v>8</v>
      </c>
      <c r="L34" s="391"/>
      <c r="M34" s="392"/>
      <c r="N34" s="392"/>
      <c r="O34" s="7">
        <v>29</v>
      </c>
      <c r="P34" s="32">
        <v>62</v>
      </c>
      <c r="Q34" s="35">
        <v>24</v>
      </c>
      <c r="R34" s="7">
        <v>45</v>
      </c>
      <c r="S34" s="397"/>
      <c r="T34" s="398"/>
      <c r="U34" s="398"/>
      <c r="V34" s="7">
        <v>13</v>
      </c>
      <c r="W34" s="37">
        <v>32</v>
      </c>
      <c r="X34" s="35">
        <v>10</v>
      </c>
      <c r="Y34" s="7">
        <v>30</v>
      </c>
      <c r="Z34" s="391"/>
      <c r="AA34" s="392"/>
      <c r="AB34" s="392"/>
      <c r="AC34" s="7">
        <v>22</v>
      </c>
      <c r="AD34" s="32">
        <v>64</v>
      </c>
      <c r="AE34" s="35">
        <v>20</v>
      </c>
      <c r="AF34" s="7">
        <v>62</v>
      </c>
      <c r="AG34" s="391"/>
      <c r="AH34" s="392"/>
      <c r="AI34" s="392"/>
      <c r="AJ34" s="7">
        <v>45</v>
      </c>
      <c r="AK34" s="32"/>
      <c r="AL34" s="35">
        <v>46</v>
      </c>
      <c r="AM34" s="7"/>
      <c r="AN34" s="11"/>
      <c r="AO34" s="7"/>
      <c r="AP34" s="11"/>
      <c r="AQ34" s="7"/>
      <c r="AR34" s="11"/>
      <c r="AS34" s="7"/>
      <c r="AT34" s="7"/>
      <c r="AU34" s="7"/>
      <c r="AV34" s="7"/>
      <c r="AW34" s="7"/>
      <c r="AX34" s="11">
        <v>220</v>
      </c>
      <c r="AY34" s="71">
        <v>220</v>
      </c>
      <c r="AZ34" s="1"/>
      <c r="BA34" s="1"/>
      <c r="BB34" s="25"/>
      <c r="BC34" s="1"/>
      <c r="BD34" s="1"/>
      <c r="BP34" s="16"/>
      <c r="BQ34" s="16">
        <f t="shared" si="0"/>
        <v>130</v>
      </c>
      <c r="BR34" s="24">
        <f t="shared" si="1"/>
        <v>91</v>
      </c>
      <c r="BS34" s="24">
        <f t="shared" si="2"/>
        <v>19</v>
      </c>
      <c r="BT34" s="16">
        <f t="shared" si="3"/>
        <v>45</v>
      </c>
      <c r="BU34" s="24">
        <f t="shared" si="4"/>
        <v>9</v>
      </c>
      <c r="BV34" s="16" t="e">
        <f>IF(AND(#REF!="",#REF!="",#REF!="",#REF!=""),"",SUM(#REF!,#REF!,#REF!,#REF!,#REF!))</f>
        <v>#REF!</v>
      </c>
      <c r="BW34" s="24" t="str">
        <f t="shared" si="5"/>
        <v/>
      </c>
      <c r="BX34" s="16">
        <f t="shared" si="6"/>
        <v>86</v>
      </c>
      <c r="BY34" s="24">
        <f t="shared" si="7"/>
        <v>18</v>
      </c>
      <c r="BZ34" s="16" t="str">
        <f t="shared" si="8"/>
        <v/>
      </c>
      <c r="CA34" s="24" t="str">
        <f t="shared" si="9"/>
        <v/>
      </c>
      <c r="CB34" s="16" t="e">
        <f>IF(AND(#REF!="",#REF!="",#REF!="",#REF!=""),"",SUM(#REF!,#REF!,#REF!,#REF!,#REF!))</f>
        <v>#REF!</v>
      </c>
      <c r="CC34" s="24" t="str">
        <f t="shared" si="10"/>
        <v/>
      </c>
      <c r="CD34" s="24"/>
      <c r="CE34" s="24"/>
    </row>
    <row r="35" spans="1:83" ht="21.95" customHeight="1">
      <c r="A35" s="263">
        <v>29</v>
      </c>
      <c r="B35" s="264">
        <v>1</v>
      </c>
      <c r="C35" s="265" t="s">
        <v>6</v>
      </c>
      <c r="D35" s="266">
        <v>930</v>
      </c>
      <c r="E35" s="267" t="s">
        <v>79</v>
      </c>
      <c r="F35" s="268" t="s">
        <v>218</v>
      </c>
      <c r="G35" s="268" t="s">
        <v>219</v>
      </c>
      <c r="H35" s="269" t="s">
        <v>220</v>
      </c>
      <c r="I35" s="270">
        <v>131</v>
      </c>
      <c r="J35" s="271" t="s">
        <v>9</v>
      </c>
      <c r="K35" s="272" t="s">
        <v>8</v>
      </c>
      <c r="L35" s="391"/>
      <c r="M35" s="392"/>
      <c r="N35" s="392"/>
      <c r="O35" s="7">
        <v>29</v>
      </c>
      <c r="P35" s="32">
        <v>65</v>
      </c>
      <c r="Q35" s="35">
        <v>24</v>
      </c>
      <c r="R35" s="7">
        <v>45</v>
      </c>
      <c r="S35" s="397"/>
      <c r="T35" s="398"/>
      <c r="U35" s="398"/>
      <c r="V35" s="7">
        <v>14</v>
      </c>
      <c r="W35" s="37">
        <v>32</v>
      </c>
      <c r="X35" s="35">
        <v>10</v>
      </c>
      <c r="Y35" s="7">
        <v>30</v>
      </c>
      <c r="Z35" s="391"/>
      <c r="AA35" s="392"/>
      <c r="AB35" s="392"/>
      <c r="AC35" s="7">
        <v>22</v>
      </c>
      <c r="AD35" s="32">
        <v>64</v>
      </c>
      <c r="AE35" s="35">
        <v>20</v>
      </c>
      <c r="AF35" s="7">
        <v>62</v>
      </c>
      <c r="AG35" s="391"/>
      <c r="AH35" s="392"/>
      <c r="AI35" s="392"/>
      <c r="AJ35" s="7">
        <v>41</v>
      </c>
      <c r="AK35" s="32"/>
      <c r="AL35" s="35">
        <v>47</v>
      </c>
      <c r="AM35" s="7"/>
      <c r="AN35" s="11"/>
      <c r="AO35" s="7"/>
      <c r="AP35" s="11"/>
      <c r="AQ35" s="7"/>
      <c r="AR35" s="11"/>
      <c r="AS35" s="7"/>
      <c r="AT35" s="7"/>
      <c r="AU35" s="7"/>
      <c r="AV35" s="7"/>
      <c r="AW35" s="7"/>
      <c r="AX35" s="11">
        <v>220</v>
      </c>
      <c r="AY35" s="71">
        <v>145</v>
      </c>
      <c r="AZ35" s="1"/>
      <c r="BA35" s="1"/>
      <c r="BB35" s="25"/>
      <c r="BC35" s="1"/>
      <c r="BD35" s="1"/>
      <c r="BP35" s="16"/>
      <c r="BQ35" s="16">
        <f t="shared" si="0"/>
        <v>131</v>
      </c>
      <c r="BR35" s="24">
        <f t="shared" si="1"/>
        <v>94</v>
      </c>
      <c r="BS35" s="24">
        <f t="shared" si="2"/>
        <v>19</v>
      </c>
      <c r="BT35" s="16">
        <f t="shared" si="3"/>
        <v>46</v>
      </c>
      <c r="BU35" s="24">
        <f t="shared" si="4"/>
        <v>10</v>
      </c>
      <c r="BV35" s="16" t="e">
        <f>IF(AND(#REF!="",#REF!="",#REF!="",#REF!=""),"",SUM(#REF!,#REF!,#REF!,#REF!,#REF!))</f>
        <v>#REF!</v>
      </c>
      <c r="BW35" s="24" t="str">
        <f t="shared" si="5"/>
        <v/>
      </c>
      <c r="BX35" s="16">
        <f t="shared" si="6"/>
        <v>86</v>
      </c>
      <c r="BY35" s="24">
        <f t="shared" si="7"/>
        <v>18</v>
      </c>
      <c r="BZ35" s="16" t="str">
        <f t="shared" si="8"/>
        <v/>
      </c>
      <c r="CA35" s="24" t="str">
        <f t="shared" si="9"/>
        <v/>
      </c>
      <c r="CB35" s="16" t="e">
        <f>IF(AND(#REF!="",#REF!="",#REF!="",#REF!=""),"",SUM(#REF!,#REF!,#REF!,#REF!,#REF!))</f>
        <v>#REF!</v>
      </c>
      <c r="CC35" s="24" t="str">
        <f t="shared" si="10"/>
        <v/>
      </c>
      <c r="CD35" s="24"/>
      <c r="CE35" s="24"/>
    </row>
    <row r="36" spans="1:83" ht="21.95" customHeight="1">
      <c r="A36" s="263">
        <v>30</v>
      </c>
      <c r="B36" s="264">
        <v>1</v>
      </c>
      <c r="C36" s="265" t="s">
        <v>6</v>
      </c>
      <c r="D36" s="266">
        <v>941</v>
      </c>
      <c r="E36" s="267">
        <v>42219</v>
      </c>
      <c r="F36" s="268" t="s">
        <v>221</v>
      </c>
      <c r="G36" s="268" t="s">
        <v>222</v>
      </c>
      <c r="H36" s="269" t="s">
        <v>223</v>
      </c>
      <c r="I36" s="270">
        <v>132</v>
      </c>
      <c r="J36" s="271" t="s">
        <v>7</v>
      </c>
      <c r="K36" s="272" t="s">
        <v>11</v>
      </c>
      <c r="L36" s="391"/>
      <c r="M36" s="392"/>
      <c r="N36" s="392"/>
      <c r="O36" s="7">
        <v>29</v>
      </c>
      <c r="P36" s="32">
        <v>68</v>
      </c>
      <c r="Q36" s="35">
        <v>24</v>
      </c>
      <c r="R36" s="7">
        <v>45</v>
      </c>
      <c r="S36" s="397"/>
      <c r="T36" s="398"/>
      <c r="U36" s="398"/>
      <c r="V36" s="7">
        <v>15</v>
      </c>
      <c r="W36" s="37">
        <v>32</v>
      </c>
      <c r="X36" s="35">
        <v>10</v>
      </c>
      <c r="Y36" s="7">
        <v>30</v>
      </c>
      <c r="Z36" s="391"/>
      <c r="AA36" s="392"/>
      <c r="AB36" s="392"/>
      <c r="AC36" s="7">
        <v>22</v>
      </c>
      <c r="AD36" s="32">
        <v>64</v>
      </c>
      <c r="AE36" s="35">
        <v>28</v>
      </c>
      <c r="AF36" s="7">
        <v>62</v>
      </c>
      <c r="AG36" s="391"/>
      <c r="AH36" s="392"/>
      <c r="AI36" s="392"/>
      <c r="AJ36" s="7">
        <v>45</v>
      </c>
      <c r="AK36" s="32"/>
      <c r="AL36" s="35">
        <v>42</v>
      </c>
      <c r="AM36" s="7"/>
      <c r="AN36" s="11"/>
      <c r="AO36" s="7"/>
      <c r="AP36" s="11"/>
      <c r="AQ36" s="7"/>
      <c r="AR36" s="11"/>
      <c r="AS36" s="7"/>
      <c r="AT36" s="7"/>
      <c r="AU36" s="7"/>
      <c r="AV36" s="7"/>
      <c r="AW36" s="7"/>
      <c r="AX36" s="11">
        <v>220</v>
      </c>
      <c r="AY36" s="71">
        <v>180</v>
      </c>
      <c r="AZ36" s="1"/>
      <c r="BA36" s="1"/>
      <c r="BB36" s="25"/>
      <c r="BC36" s="1"/>
      <c r="BD36" s="1"/>
      <c r="BP36" s="16"/>
      <c r="BQ36" s="16">
        <f t="shared" si="0"/>
        <v>132</v>
      </c>
      <c r="BR36" s="24">
        <f t="shared" si="1"/>
        <v>97</v>
      </c>
      <c r="BS36" s="24">
        <f t="shared" si="2"/>
        <v>20</v>
      </c>
      <c r="BT36" s="16">
        <f t="shared" si="3"/>
        <v>47</v>
      </c>
      <c r="BU36" s="24">
        <f t="shared" si="4"/>
        <v>10</v>
      </c>
      <c r="BV36" s="16" t="e">
        <f>IF(AND(#REF!="",#REF!="",#REF!="",#REF!=""),"",SUM(#REF!,#REF!,#REF!,#REF!,#REF!))</f>
        <v>#REF!</v>
      </c>
      <c r="BW36" s="24" t="str">
        <f t="shared" si="5"/>
        <v/>
      </c>
      <c r="BX36" s="16">
        <f t="shared" si="6"/>
        <v>86</v>
      </c>
      <c r="BY36" s="24">
        <f t="shared" si="7"/>
        <v>18</v>
      </c>
      <c r="BZ36" s="16" t="str">
        <f t="shared" si="8"/>
        <v/>
      </c>
      <c r="CA36" s="24" t="str">
        <f t="shared" si="9"/>
        <v/>
      </c>
      <c r="CB36" s="16" t="e">
        <f>IF(AND(#REF!="",#REF!="",#REF!="",#REF!=""),"",SUM(#REF!,#REF!,#REF!,#REF!,#REF!))</f>
        <v>#REF!</v>
      </c>
      <c r="CC36" s="24" t="str">
        <f t="shared" si="10"/>
        <v/>
      </c>
      <c r="CD36" s="24"/>
      <c r="CE36" s="24"/>
    </row>
    <row r="37" spans="1:83">
      <c r="A37" s="263">
        <v>31</v>
      </c>
      <c r="B37" s="264"/>
      <c r="C37" s="265"/>
      <c r="D37" s="266"/>
      <c r="E37" s="267"/>
      <c r="F37" s="268"/>
      <c r="G37" s="268"/>
      <c r="H37" s="269"/>
      <c r="I37" s="270"/>
      <c r="J37" s="271"/>
      <c r="K37" s="272"/>
      <c r="L37" s="391"/>
      <c r="M37" s="392"/>
      <c r="N37" s="392"/>
      <c r="O37" s="7"/>
      <c r="P37" s="32"/>
      <c r="Q37" s="35"/>
      <c r="R37" s="7"/>
      <c r="S37" s="397"/>
      <c r="T37" s="398"/>
      <c r="U37" s="398"/>
      <c r="V37" s="7"/>
      <c r="W37" s="37"/>
      <c r="X37" s="35"/>
      <c r="Y37" s="7"/>
      <c r="Z37" s="391"/>
      <c r="AA37" s="392"/>
      <c r="AB37" s="392"/>
      <c r="AC37" s="7"/>
      <c r="AD37" s="32"/>
      <c r="AE37" s="35"/>
      <c r="AF37" s="7"/>
      <c r="AG37" s="391"/>
      <c r="AH37" s="392"/>
      <c r="AI37" s="392"/>
      <c r="AJ37" s="7"/>
      <c r="AK37" s="32"/>
      <c r="AL37" s="35"/>
      <c r="AM37" s="7"/>
      <c r="AN37" s="11"/>
      <c r="AO37" s="7"/>
      <c r="AP37" s="11"/>
      <c r="AQ37" s="7"/>
      <c r="AR37" s="11"/>
      <c r="AS37" s="7"/>
      <c r="AT37" s="7"/>
      <c r="AU37" s="7"/>
      <c r="AV37" s="7"/>
      <c r="AW37" s="7"/>
      <c r="AX37" s="11"/>
      <c r="AY37" s="71"/>
      <c r="AZ37" s="1"/>
      <c r="BA37" s="1"/>
      <c r="BB37" s="25"/>
      <c r="BC37" s="1"/>
      <c r="BD37" s="1"/>
      <c r="BP37" s="16"/>
      <c r="BQ37" s="16" t="str">
        <f t="shared" si="0"/>
        <v/>
      </c>
      <c r="BR37" s="24" t="str">
        <f t="shared" si="1"/>
        <v/>
      </c>
      <c r="BS37" s="24" t="str">
        <f t="shared" si="2"/>
        <v/>
      </c>
      <c r="BT37" s="16" t="str">
        <f t="shared" si="3"/>
        <v/>
      </c>
      <c r="BU37" s="24" t="str">
        <f t="shared" si="4"/>
        <v/>
      </c>
      <c r="BV37" s="16" t="e">
        <f>IF(AND(#REF!="",#REF!="",#REF!="",#REF!=""),"",SUM(#REF!,#REF!,#REF!,#REF!,#REF!))</f>
        <v>#REF!</v>
      </c>
      <c r="BW37" s="24" t="str">
        <f t="shared" si="5"/>
        <v/>
      </c>
      <c r="BX37" s="16" t="str">
        <f t="shared" si="6"/>
        <v/>
      </c>
      <c r="BY37" s="24" t="str">
        <f t="shared" si="7"/>
        <v/>
      </c>
      <c r="BZ37" s="16" t="str">
        <f t="shared" si="8"/>
        <v/>
      </c>
      <c r="CA37" s="24" t="str">
        <f t="shared" si="9"/>
        <v/>
      </c>
      <c r="CB37" s="16" t="e">
        <f>IF(AND(#REF!="",#REF!="",#REF!="",#REF!=""),"",SUM(#REF!,#REF!,#REF!,#REF!,#REF!))</f>
        <v>#REF!</v>
      </c>
      <c r="CC37" s="24" t="str">
        <f t="shared" si="10"/>
        <v/>
      </c>
      <c r="CD37" s="24"/>
      <c r="CE37" s="24"/>
    </row>
    <row r="38" spans="1:83">
      <c r="A38" s="263">
        <v>32</v>
      </c>
      <c r="B38" s="264"/>
      <c r="C38" s="265"/>
      <c r="D38" s="266"/>
      <c r="E38" s="267"/>
      <c r="F38" s="268"/>
      <c r="G38" s="268"/>
      <c r="H38" s="269"/>
      <c r="I38" s="270"/>
      <c r="J38" s="271"/>
      <c r="K38" s="272"/>
      <c r="L38" s="391"/>
      <c r="M38" s="392"/>
      <c r="N38" s="392"/>
      <c r="O38" s="7"/>
      <c r="P38" s="32"/>
      <c r="Q38" s="35"/>
      <c r="R38" s="7"/>
      <c r="S38" s="397"/>
      <c r="T38" s="398"/>
      <c r="U38" s="398"/>
      <c r="V38" s="7"/>
      <c r="W38" s="37"/>
      <c r="X38" s="35"/>
      <c r="Y38" s="7"/>
      <c r="Z38" s="391"/>
      <c r="AA38" s="392"/>
      <c r="AB38" s="392"/>
      <c r="AC38" s="7"/>
      <c r="AD38" s="32"/>
      <c r="AE38" s="35"/>
      <c r="AF38" s="7"/>
      <c r="AG38" s="391"/>
      <c r="AH38" s="392"/>
      <c r="AI38" s="392"/>
      <c r="AJ38" s="7"/>
      <c r="AK38" s="32"/>
      <c r="AL38" s="35"/>
      <c r="AM38" s="7"/>
      <c r="AN38" s="11"/>
      <c r="AO38" s="7"/>
      <c r="AP38" s="11"/>
      <c r="AQ38" s="7"/>
      <c r="AR38" s="11"/>
      <c r="AS38" s="7"/>
      <c r="AT38" s="7"/>
      <c r="AU38" s="7"/>
      <c r="AV38" s="7"/>
      <c r="AW38" s="7"/>
      <c r="AX38" s="11"/>
      <c r="AY38" s="71"/>
      <c r="AZ38" s="1"/>
      <c r="BA38" s="1"/>
      <c r="BB38" s="25"/>
      <c r="BC38" s="1"/>
      <c r="BD38" s="1"/>
      <c r="BP38" s="16"/>
      <c r="BQ38" s="16" t="str">
        <f t="shared" si="0"/>
        <v/>
      </c>
      <c r="BR38" s="24" t="str">
        <f t="shared" si="1"/>
        <v/>
      </c>
      <c r="BS38" s="24" t="str">
        <f t="shared" si="2"/>
        <v/>
      </c>
      <c r="BT38" s="16" t="str">
        <f t="shared" si="3"/>
        <v/>
      </c>
      <c r="BU38" s="24" t="str">
        <f t="shared" si="4"/>
        <v/>
      </c>
      <c r="BV38" s="16" t="e">
        <f>IF(AND(#REF!="",#REF!="",#REF!="",#REF!=""),"",SUM(#REF!,#REF!,#REF!,#REF!,#REF!))</f>
        <v>#REF!</v>
      </c>
      <c r="BW38" s="24" t="str">
        <f t="shared" si="5"/>
        <v/>
      </c>
      <c r="BX38" s="16" t="str">
        <f t="shared" si="6"/>
        <v/>
      </c>
      <c r="BY38" s="24" t="str">
        <f t="shared" si="7"/>
        <v/>
      </c>
      <c r="BZ38" s="16" t="str">
        <f t="shared" si="8"/>
        <v/>
      </c>
      <c r="CA38" s="24" t="str">
        <f t="shared" si="9"/>
        <v/>
      </c>
      <c r="CB38" s="16" t="e">
        <f>IF(AND(#REF!="",#REF!="",#REF!="",#REF!=""),"",SUM(#REF!,#REF!,#REF!,#REF!,#REF!))</f>
        <v>#REF!</v>
      </c>
      <c r="CC38" s="24" t="str">
        <f t="shared" si="10"/>
        <v/>
      </c>
      <c r="CD38" s="24"/>
      <c r="CE38" s="24"/>
    </row>
    <row r="39" spans="1:83">
      <c r="A39" s="263">
        <v>33</v>
      </c>
      <c r="B39" s="264"/>
      <c r="C39" s="265"/>
      <c r="D39" s="266"/>
      <c r="E39" s="267"/>
      <c r="F39" s="268"/>
      <c r="G39" s="268"/>
      <c r="H39" s="269"/>
      <c r="I39" s="270"/>
      <c r="J39" s="271"/>
      <c r="K39" s="272"/>
      <c r="L39" s="391"/>
      <c r="M39" s="392"/>
      <c r="N39" s="392"/>
      <c r="O39" s="7"/>
      <c r="P39" s="32"/>
      <c r="Q39" s="35"/>
      <c r="R39" s="7"/>
      <c r="S39" s="397"/>
      <c r="T39" s="398"/>
      <c r="U39" s="398"/>
      <c r="V39" s="7"/>
      <c r="W39" s="37"/>
      <c r="X39" s="35"/>
      <c r="Y39" s="7"/>
      <c r="Z39" s="391"/>
      <c r="AA39" s="392"/>
      <c r="AB39" s="392"/>
      <c r="AC39" s="7"/>
      <c r="AD39" s="32"/>
      <c r="AE39" s="35"/>
      <c r="AF39" s="7"/>
      <c r="AG39" s="391"/>
      <c r="AH39" s="392"/>
      <c r="AI39" s="392"/>
      <c r="AJ39" s="7"/>
      <c r="AK39" s="32"/>
      <c r="AL39" s="35"/>
      <c r="AM39" s="7"/>
      <c r="AN39" s="11"/>
      <c r="AO39" s="7"/>
      <c r="AP39" s="11"/>
      <c r="AQ39" s="7"/>
      <c r="AR39" s="11"/>
      <c r="AS39" s="7"/>
      <c r="AT39" s="7"/>
      <c r="AU39" s="7"/>
      <c r="AV39" s="7"/>
      <c r="AW39" s="7"/>
      <c r="AX39" s="11"/>
      <c r="AY39" s="71"/>
      <c r="AZ39" s="1"/>
      <c r="BA39" s="1"/>
      <c r="BB39" s="25"/>
      <c r="BC39" s="1"/>
      <c r="BD39" s="1"/>
      <c r="BP39" s="16"/>
      <c r="BQ39" s="16" t="str">
        <f t="shared" si="0"/>
        <v/>
      </c>
      <c r="BR39" s="24" t="str">
        <f t="shared" si="1"/>
        <v/>
      </c>
      <c r="BS39" s="24" t="str">
        <f t="shared" si="2"/>
        <v/>
      </c>
      <c r="BT39" s="16" t="str">
        <f t="shared" si="3"/>
        <v/>
      </c>
      <c r="BU39" s="24" t="str">
        <f t="shared" si="4"/>
        <v/>
      </c>
      <c r="BV39" s="16" t="e">
        <f>IF(AND(#REF!="",#REF!="",#REF!="",#REF!=""),"",SUM(#REF!,#REF!,#REF!,#REF!,#REF!))</f>
        <v>#REF!</v>
      </c>
      <c r="BW39" s="24" t="str">
        <f t="shared" si="5"/>
        <v/>
      </c>
      <c r="BX39" s="16" t="str">
        <f t="shared" si="6"/>
        <v/>
      </c>
      <c r="BY39" s="24" t="str">
        <f t="shared" si="7"/>
        <v/>
      </c>
      <c r="BZ39" s="16" t="str">
        <f t="shared" si="8"/>
        <v/>
      </c>
      <c r="CA39" s="24" t="str">
        <f t="shared" si="9"/>
        <v/>
      </c>
      <c r="CB39" s="16" t="e">
        <f>IF(AND(#REF!="",#REF!="",#REF!="",#REF!=""),"",SUM(#REF!,#REF!,#REF!,#REF!,#REF!))</f>
        <v>#REF!</v>
      </c>
      <c r="CC39" s="24" t="str">
        <f t="shared" si="10"/>
        <v/>
      </c>
      <c r="CD39" s="24"/>
      <c r="CE39" s="24"/>
    </row>
    <row r="40" spans="1:83">
      <c r="A40" s="263">
        <v>34</v>
      </c>
      <c r="B40" s="264"/>
      <c r="C40" s="265"/>
      <c r="D40" s="266"/>
      <c r="E40" s="267"/>
      <c r="F40" s="268"/>
      <c r="G40" s="268"/>
      <c r="H40" s="269"/>
      <c r="I40" s="270"/>
      <c r="J40" s="271"/>
      <c r="K40" s="272"/>
      <c r="L40" s="391"/>
      <c r="M40" s="392"/>
      <c r="N40" s="392"/>
      <c r="O40" s="7"/>
      <c r="P40" s="32"/>
      <c r="Q40" s="35"/>
      <c r="R40" s="7"/>
      <c r="S40" s="397"/>
      <c r="T40" s="398"/>
      <c r="U40" s="398"/>
      <c r="V40" s="7"/>
      <c r="W40" s="37"/>
      <c r="X40" s="35"/>
      <c r="Y40" s="7"/>
      <c r="Z40" s="391"/>
      <c r="AA40" s="392"/>
      <c r="AB40" s="392"/>
      <c r="AC40" s="7"/>
      <c r="AD40" s="32"/>
      <c r="AE40" s="35"/>
      <c r="AF40" s="7"/>
      <c r="AG40" s="391"/>
      <c r="AH40" s="392"/>
      <c r="AI40" s="392"/>
      <c r="AJ40" s="7"/>
      <c r="AK40" s="32"/>
      <c r="AL40" s="35"/>
      <c r="AM40" s="7"/>
      <c r="AN40" s="11"/>
      <c r="AO40" s="7"/>
      <c r="AP40" s="11"/>
      <c r="AQ40" s="7"/>
      <c r="AR40" s="11"/>
      <c r="AS40" s="7"/>
      <c r="AT40" s="7"/>
      <c r="AU40" s="7"/>
      <c r="AV40" s="7"/>
      <c r="AW40" s="7"/>
      <c r="AX40" s="11"/>
      <c r="AY40" s="71"/>
      <c r="AZ40" s="1"/>
      <c r="BA40" s="1"/>
      <c r="BB40" s="25"/>
      <c r="BC40" s="1"/>
      <c r="BD40" s="1"/>
      <c r="BP40" s="16"/>
      <c r="BQ40" s="16" t="str">
        <f t="shared" si="0"/>
        <v/>
      </c>
      <c r="BR40" s="24" t="str">
        <f t="shared" si="1"/>
        <v/>
      </c>
      <c r="BS40" s="24" t="str">
        <f t="shared" si="2"/>
        <v/>
      </c>
      <c r="BT40" s="16" t="str">
        <f t="shared" si="3"/>
        <v/>
      </c>
      <c r="BU40" s="24" t="str">
        <f t="shared" si="4"/>
        <v/>
      </c>
      <c r="BV40" s="16" t="e">
        <f>IF(AND(#REF!="",#REF!="",#REF!="",#REF!=""),"",SUM(#REF!,#REF!,#REF!,#REF!,#REF!))</f>
        <v>#REF!</v>
      </c>
      <c r="BW40" s="24" t="str">
        <f t="shared" si="5"/>
        <v/>
      </c>
      <c r="BX40" s="16" t="str">
        <f t="shared" si="6"/>
        <v/>
      </c>
      <c r="BY40" s="24" t="str">
        <f t="shared" si="7"/>
        <v/>
      </c>
      <c r="BZ40" s="16" t="str">
        <f t="shared" si="8"/>
        <v/>
      </c>
      <c r="CA40" s="24" t="str">
        <f t="shared" si="9"/>
        <v/>
      </c>
      <c r="CB40" s="16" t="e">
        <f>IF(AND(#REF!="",#REF!="",#REF!="",#REF!=""),"",SUM(#REF!,#REF!,#REF!,#REF!,#REF!))</f>
        <v>#REF!</v>
      </c>
      <c r="CC40" s="24" t="str">
        <f t="shared" si="10"/>
        <v/>
      </c>
      <c r="CD40" s="24"/>
      <c r="CE40" s="24"/>
    </row>
    <row r="41" spans="1:83">
      <c r="A41" s="263">
        <v>35</v>
      </c>
      <c r="B41" s="264"/>
      <c r="C41" s="265"/>
      <c r="D41" s="266"/>
      <c r="E41" s="267"/>
      <c r="F41" s="268"/>
      <c r="G41" s="268"/>
      <c r="H41" s="269"/>
      <c r="I41" s="270"/>
      <c r="J41" s="271"/>
      <c r="K41" s="272"/>
      <c r="L41" s="391"/>
      <c r="M41" s="392"/>
      <c r="N41" s="392"/>
      <c r="O41" s="7"/>
      <c r="P41" s="32"/>
      <c r="Q41" s="35"/>
      <c r="R41" s="7"/>
      <c r="S41" s="397"/>
      <c r="T41" s="398"/>
      <c r="U41" s="398"/>
      <c r="V41" s="7"/>
      <c r="W41" s="37"/>
      <c r="X41" s="35"/>
      <c r="Y41" s="7"/>
      <c r="Z41" s="391"/>
      <c r="AA41" s="392"/>
      <c r="AB41" s="392"/>
      <c r="AC41" s="7"/>
      <c r="AD41" s="32"/>
      <c r="AE41" s="35"/>
      <c r="AF41" s="7"/>
      <c r="AG41" s="391"/>
      <c r="AH41" s="392"/>
      <c r="AI41" s="392"/>
      <c r="AJ41" s="7"/>
      <c r="AK41" s="32"/>
      <c r="AL41" s="35"/>
      <c r="AM41" s="7"/>
      <c r="AN41" s="11"/>
      <c r="AO41" s="7"/>
      <c r="AP41" s="11"/>
      <c r="AQ41" s="7"/>
      <c r="AR41" s="11"/>
      <c r="AS41" s="7"/>
      <c r="AT41" s="7"/>
      <c r="AU41" s="7"/>
      <c r="AV41" s="7"/>
      <c r="AW41" s="7"/>
      <c r="AX41" s="11"/>
      <c r="AY41" s="71"/>
      <c r="AZ41" s="1"/>
      <c r="BA41" s="1"/>
      <c r="BB41" s="25"/>
      <c r="BC41" s="1"/>
      <c r="BD41" s="1"/>
      <c r="BP41" s="16"/>
      <c r="BQ41" s="16" t="str">
        <f t="shared" si="0"/>
        <v/>
      </c>
      <c r="BR41" s="24" t="str">
        <f t="shared" si="1"/>
        <v/>
      </c>
      <c r="BS41" s="24" t="str">
        <f t="shared" si="2"/>
        <v/>
      </c>
      <c r="BT41" s="16" t="str">
        <f t="shared" si="3"/>
        <v/>
      </c>
      <c r="BU41" s="24" t="str">
        <f t="shared" si="4"/>
        <v/>
      </c>
      <c r="BV41" s="16" t="e">
        <f>IF(AND(#REF!="",#REF!="",#REF!="",#REF!=""),"",SUM(#REF!,#REF!,#REF!,#REF!,#REF!))</f>
        <v>#REF!</v>
      </c>
      <c r="BW41" s="24" t="str">
        <f t="shared" si="5"/>
        <v/>
      </c>
      <c r="BX41" s="16" t="str">
        <f t="shared" si="6"/>
        <v/>
      </c>
      <c r="BY41" s="24" t="str">
        <f t="shared" si="7"/>
        <v/>
      </c>
      <c r="BZ41" s="16" t="str">
        <f t="shared" si="8"/>
        <v/>
      </c>
      <c r="CA41" s="24" t="str">
        <f t="shared" si="9"/>
        <v/>
      </c>
      <c r="CB41" s="16" t="e">
        <f>IF(AND(#REF!="",#REF!="",#REF!="",#REF!=""),"",SUM(#REF!,#REF!,#REF!,#REF!,#REF!))</f>
        <v>#REF!</v>
      </c>
      <c r="CC41" s="24" t="str">
        <f t="shared" si="10"/>
        <v/>
      </c>
      <c r="CD41" s="24"/>
      <c r="CE41" s="24"/>
    </row>
    <row r="42" spans="1:83">
      <c r="A42" s="263">
        <v>36</v>
      </c>
      <c r="B42" s="264"/>
      <c r="C42" s="265"/>
      <c r="D42" s="266"/>
      <c r="E42" s="267"/>
      <c r="F42" s="268"/>
      <c r="G42" s="268"/>
      <c r="H42" s="269"/>
      <c r="I42" s="270"/>
      <c r="J42" s="271"/>
      <c r="K42" s="272"/>
      <c r="L42" s="391"/>
      <c r="M42" s="392"/>
      <c r="N42" s="392"/>
      <c r="O42" s="7"/>
      <c r="P42" s="32"/>
      <c r="Q42" s="35"/>
      <c r="R42" s="7"/>
      <c r="S42" s="397"/>
      <c r="T42" s="398"/>
      <c r="U42" s="398"/>
      <c r="V42" s="7"/>
      <c r="W42" s="37"/>
      <c r="X42" s="35"/>
      <c r="Y42" s="7"/>
      <c r="Z42" s="391"/>
      <c r="AA42" s="392"/>
      <c r="AB42" s="392"/>
      <c r="AC42" s="7"/>
      <c r="AD42" s="32"/>
      <c r="AE42" s="35"/>
      <c r="AF42" s="7"/>
      <c r="AG42" s="391"/>
      <c r="AH42" s="392"/>
      <c r="AI42" s="392"/>
      <c r="AJ42" s="7"/>
      <c r="AK42" s="32"/>
      <c r="AL42" s="35"/>
      <c r="AM42" s="7"/>
      <c r="AN42" s="11"/>
      <c r="AO42" s="7"/>
      <c r="AP42" s="11"/>
      <c r="AQ42" s="7"/>
      <c r="AR42" s="11"/>
      <c r="AS42" s="7"/>
      <c r="AT42" s="7"/>
      <c r="AU42" s="7"/>
      <c r="AV42" s="7"/>
      <c r="AW42" s="7"/>
      <c r="AX42" s="11"/>
      <c r="AY42" s="71"/>
      <c r="AZ42" s="1"/>
      <c r="BA42" s="1"/>
      <c r="BB42" s="25"/>
      <c r="BC42" s="1"/>
      <c r="BD42" s="1"/>
      <c r="BP42" s="16"/>
      <c r="BQ42" s="16" t="str">
        <f t="shared" si="0"/>
        <v/>
      </c>
      <c r="BR42" s="24" t="str">
        <f t="shared" si="1"/>
        <v/>
      </c>
      <c r="BS42" s="24" t="str">
        <f t="shared" si="2"/>
        <v/>
      </c>
      <c r="BT42" s="16" t="str">
        <f t="shared" si="3"/>
        <v/>
      </c>
      <c r="BU42" s="24" t="str">
        <f t="shared" si="4"/>
        <v/>
      </c>
      <c r="BV42" s="16" t="e">
        <f>IF(AND(#REF!="",#REF!="",#REF!="",#REF!=""),"",SUM(#REF!,#REF!,#REF!,#REF!,#REF!))</f>
        <v>#REF!</v>
      </c>
      <c r="BW42" s="24" t="str">
        <f t="shared" si="5"/>
        <v/>
      </c>
      <c r="BX42" s="16" t="str">
        <f t="shared" si="6"/>
        <v/>
      </c>
      <c r="BY42" s="24" t="str">
        <f t="shared" si="7"/>
        <v/>
      </c>
      <c r="BZ42" s="16" t="str">
        <f t="shared" si="8"/>
        <v/>
      </c>
      <c r="CA42" s="24" t="str">
        <f t="shared" si="9"/>
        <v/>
      </c>
      <c r="CB42" s="16" t="e">
        <f>IF(AND(#REF!="",#REF!="",#REF!="",#REF!=""),"",SUM(#REF!,#REF!,#REF!,#REF!,#REF!))</f>
        <v>#REF!</v>
      </c>
      <c r="CC42" s="24" t="str">
        <f t="shared" si="10"/>
        <v/>
      </c>
      <c r="CD42" s="24"/>
      <c r="CE42" s="24"/>
    </row>
    <row r="43" spans="1:83">
      <c r="A43" s="263">
        <v>37</v>
      </c>
      <c r="B43" s="264"/>
      <c r="C43" s="265"/>
      <c r="D43" s="266"/>
      <c r="E43" s="267"/>
      <c r="F43" s="268"/>
      <c r="G43" s="268"/>
      <c r="H43" s="269"/>
      <c r="I43" s="270"/>
      <c r="J43" s="271"/>
      <c r="K43" s="272"/>
      <c r="L43" s="391"/>
      <c r="M43" s="392"/>
      <c r="N43" s="392"/>
      <c r="O43" s="7"/>
      <c r="P43" s="32"/>
      <c r="Q43" s="35"/>
      <c r="R43" s="7"/>
      <c r="S43" s="397"/>
      <c r="T43" s="398"/>
      <c r="U43" s="398"/>
      <c r="V43" s="7"/>
      <c r="W43" s="37"/>
      <c r="X43" s="35"/>
      <c r="Y43" s="7"/>
      <c r="Z43" s="391"/>
      <c r="AA43" s="392"/>
      <c r="AB43" s="392"/>
      <c r="AC43" s="7"/>
      <c r="AD43" s="32"/>
      <c r="AE43" s="35"/>
      <c r="AF43" s="7"/>
      <c r="AG43" s="391"/>
      <c r="AH43" s="392"/>
      <c r="AI43" s="392"/>
      <c r="AJ43" s="7"/>
      <c r="AK43" s="32"/>
      <c r="AL43" s="35"/>
      <c r="AM43" s="7"/>
      <c r="AN43" s="11"/>
      <c r="AO43" s="7"/>
      <c r="AP43" s="11"/>
      <c r="AQ43" s="7"/>
      <c r="AR43" s="11"/>
      <c r="AS43" s="7"/>
      <c r="AT43" s="7"/>
      <c r="AU43" s="7"/>
      <c r="AV43" s="7"/>
      <c r="AW43" s="7"/>
      <c r="AX43" s="11" t="s">
        <v>224</v>
      </c>
      <c r="AY43" s="71" t="s">
        <v>224</v>
      </c>
      <c r="AZ43" s="1"/>
      <c r="BA43" s="1"/>
      <c r="BB43" s="25"/>
      <c r="BC43" s="1"/>
      <c r="BD43" s="1"/>
      <c r="BP43" s="16"/>
      <c r="BQ43" s="16" t="str">
        <f t="shared" si="0"/>
        <v/>
      </c>
      <c r="BR43" s="24" t="str">
        <f t="shared" si="1"/>
        <v/>
      </c>
      <c r="BS43" s="24" t="str">
        <f t="shared" si="2"/>
        <v/>
      </c>
      <c r="BT43" s="16" t="str">
        <f t="shared" si="3"/>
        <v/>
      </c>
      <c r="BU43" s="24" t="str">
        <f t="shared" si="4"/>
        <v/>
      </c>
      <c r="BV43" s="16" t="e">
        <f>IF(AND(#REF!="",#REF!="",#REF!="",#REF!=""),"",SUM(#REF!,#REF!,#REF!,#REF!,#REF!))</f>
        <v>#REF!</v>
      </c>
      <c r="BW43" s="24" t="str">
        <f t="shared" si="5"/>
        <v/>
      </c>
      <c r="BX43" s="16" t="str">
        <f t="shared" si="6"/>
        <v/>
      </c>
      <c r="BY43" s="24" t="str">
        <f t="shared" si="7"/>
        <v/>
      </c>
      <c r="BZ43" s="16" t="str">
        <f t="shared" si="8"/>
        <v/>
      </c>
      <c r="CA43" s="24" t="str">
        <f t="shared" si="9"/>
        <v/>
      </c>
      <c r="CB43" s="16" t="e">
        <f>IF(AND(#REF!="",#REF!="",#REF!="",#REF!=""),"",SUM(#REF!,#REF!,#REF!,#REF!,#REF!))</f>
        <v>#REF!</v>
      </c>
      <c r="CC43" s="24" t="str">
        <f t="shared" si="10"/>
        <v/>
      </c>
      <c r="CD43" s="24"/>
      <c r="CE43" s="24"/>
    </row>
    <row r="44" spans="1:83">
      <c r="A44" s="263">
        <v>38</v>
      </c>
      <c r="B44" s="264"/>
      <c r="C44" s="265"/>
      <c r="D44" s="266"/>
      <c r="E44" s="267"/>
      <c r="F44" s="268"/>
      <c r="G44" s="268"/>
      <c r="H44" s="269"/>
      <c r="I44" s="270"/>
      <c r="J44" s="271"/>
      <c r="K44" s="272"/>
      <c r="L44" s="391"/>
      <c r="M44" s="392"/>
      <c r="N44" s="392"/>
      <c r="O44" s="7"/>
      <c r="P44" s="32"/>
      <c r="Q44" s="35"/>
      <c r="R44" s="7"/>
      <c r="S44" s="397"/>
      <c r="T44" s="398"/>
      <c r="U44" s="398"/>
      <c r="V44" s="7"/>
      <c r="W44" s="37"/>
      <c r="X44" s="35"/>
      <c r="Y44" s="7"/>
      <c r="Z44" s="391"/>
      <c r="AA44" s="392"/>
      <c r="AB44" s="392"/>
      <c r="AC44" s="7"/>
      <c r="AD44" s="32"/>
      <c r="AE44" s="35"/>
      <c r="AF44" s="7"/>
      <c r="AG44" s="391"/>
      <c r="AH44" s="392"/>
      <c r="AI44" s="392"/>
      <c r="AJ44" s="7"/>
      <c r="AK44" s="32"/>
      <c r="AL44" s="35"/>
      <c r="AM44" s="7"/>
      <c r="AN44" s="11"/>
      <c r="AO44" s="7"/>
      <c r="AP44" s="11"/>
      <c r="AQ44" s="7"/>
      <c r="AR44" s="11"/>
      <c r="AS44" s="7"/>
      <c r="AT44" s="7"/>
      <c r="AU44" s="7"/>
      <c r="AV44" s="7"/>
      <c r="AW44" s="7"/>
      <c r="AX44" s="11" t="s">
        <v>224</v>
      </c>
      <c r="AY44" s="71" t="s">
        <v>224</v>
      </c>
      <c r="AZ44" s="1"/>
      <c r="BA44" s="1"/>
      <c r="BB44" s="25"/>
      <c r="BC44" s="1"/>
      <c r="BD44" s="1"/>
      <c r="BP44" s="16"/>
      <c r="BQ44" s="16" t="str">
        <f t="shared" si="0"/>
        <v/>
      </c>
      <c r="BR44" s="24" t="str">
        <f t="shared" si="1"/>
        <v/>
      </c>
      <c r="BS44" s="24" t="str">
        <f t="shared" si="2"/>
        <v/>
      </c>
      <c r="BT44" s="16" t="str">
        <f t="shared" si="3"/>
        <v/>
      </c>
      <c r="BU44" s="24" t="str">
        <f t="shared" si="4"/>
        <v/>
      </c>
      <c r="BV44" s="16" t="e">
        <f>IF(AND(#REF!="",#REF!="",#REF!="",#REF!=""),"",SUM(#REF!,#REF!,#REF!,#REF!,#REF!))</f>
        <v>#REF!</v>
      </c>
      <c r="BW44" s="24" t="str">
        <f t="shared" si="5"/>
        <v/>
      </c>
      <c r="BX44" s="16" t="str">
        <f t="shared" si="6"/>
        <v/>
      </c>
      <c r="BY44" s="24" t="str">
        <f t="shared" si="7"/>
        <v/>
      </c>
      <c r="BZ44" s="16" t="str">
        <f t="shared" si="8"/>
        <v/>
      </c>
      <c r="CA44" s="24" t="str">
        <f t="shared" si="9"/>
        <v/>
      </c>
      <c r="CB44" s="16" t="e">
        <f>IF(AND(#REF!="",#REF!="",#REF!="",#REF!=""),"",SUM(#REF!,#REF!,#REF!,#REF!,#REF!))</f>
        <v>#REF!</v>
      </c>
      <c r="CC44" s="24" t="str">
        <f t="shared" si="10"/>
        <v/>
      </c>
      <c r="CD44" s="24"/>
      <c r="CE44" s="24"/>
    </row>
    <row r="45" spans="1:83">
      <c r="A45" s="263">
        <v>39</v>
      </c>
      <c r="B45" s="264"/>
      <c r="C45" s="265"/>
      <c r="D45" s="266"/>
      <c r="E45" s="267"/>
      <c r="F45" s="268"/>
      <c r="G45" s="268"/>
      <c r="H45" s="269"/>
      <c r="I45" s="270"/>
      <c r="J45" s="271"/>
      <c r="K45" s="272"/>
      <c r="L45" s="391"/>
      <c r="M45" s="392"/>
      <c r="N45" s="392"/>
      <c r="O45" s="7"/>
      <c r="P45" s="32"/>
      <c r="Q45" s="35"/>
      <c r="R45" s="7"/>
      <c r="S45" s="397"/>
      <c r="T45" s="398"/>
      <c r="U45" s="398"/>
      <c r="V45" s="7"/>
      <c r="W45" s="37"/>
      <c r="X45" s="35"/>
      <c r="Y45" s="7"/>
      <c r="Z45" s="391"/>
      <c r="AA45" s="392"/>
      <c r="AB45" s="392"/>
      <c r="AC45" s="7"/>
      <c r="AD45" s="32"/>
      <c r="AE45" s="35"/>
      <c r="AF45" s="7"/>
      <c r="AG45" s="391"/>
      <c r="AH45" s="392"/>
      <c r="AI45" s="392"/>
      <c r="AJ45" s="7"/>
      <c r="AK45" s="32"/>
      <c r="AL45" s="35"/>
      <c r="AM45" s="7"/>
      <c r="AN45" s="11"/>
      <c r="AO45" s="7"/>
      <c r="AP45" s="11"/>
      <c r="AQ45" s="7"/>
      <c r="AR45" s="11"/>
      <c r="AS45" s="7"/>
      <c r="AT45" s="7"/>
      <c r="AU45" s="7"/>
      <c r="AV45" s="7"/>
      <c r="AW45" s="7"/>
      <c r="AX45" s="11" t="s">
        <v>224</v>
      </c>
      <c r="AY45" s="71" t="s">
        <v>224</v>
      </c>
      <c r="AZ45" s="1"/>
      <c r="BA45" s="1"/>
      <c r="BB45" s="25"/>
      <c r="BC45" s="1"/>
      <c r="BD45" s="1"/>
      <c r="BP45" s="16"/>
      <c r="BQ45" s="16" t="str">
        <f t="shared" si="0"/>
        <v/>
      </c>
      <c r="BR45" s="24" t="str">
        <f t="shared" si="1"/>
        <v/>
      </c>
      <c r="BS45" s="24" t="str">
        <f t="shared" si="2"/>
        <v/>
      </c>
      <c r="BT45" s="16" t="str">
        <f t="shared" si="3"/>
        <v/>
      </c>
      <c r="BU45" s="24" t="str">
        <f t="shared" si="4"/>
        <v/>
      </c>
      <c r="BV45" s="16" t="e">
        <f>IF(AND(#REF!="",#REF!="",#REF!="",#REF!=""),"",SUM(#REF!,#REF!,#REF!,#REF!,#REF!))</f>
        <v>#REF!</v>
      </c>
      <c r="BW45" s="24" t="str">
        <f t="shared" si="5"/>
        <v/>
      </c>
      <c r="BX45" s="16" t="str">
        <f t="shared" si="6"/>
        <v/>
      </c>
      <c r="BY45" s="24" t="str">
        <f t="shared" si="7"/>
        <v/>
      </c>
      <c r="BZ45" s="16" t="str">
        <f t="shared" si="8"/>
        <v/>
      </c>
      <c r="CA45" s="24" t="str">
        <f t="shared" si="9"/>
        <v/>
      </c>
      <c r="CB45" s="16" t="e">
        <f>IF(AND(#REF!="",#REF!="",#REF!="",#REF!=""),"",SUM(#REF!,#REF!,#REF!,#REF!,#REF!))</f>
        <v>#REF!</v>
      </c>
      <c r="CC45" s="24" t="str">
        <f t="shared" si="10"/>
        <v/>
      </c>
      <c r="CD45" s="24"/>
      <c r="CE45" s="24"/>
    </row>
    <row r="46" spans="1:83">
      <c r="A46" s="263">
        <v>40</v>
      </c>
      <c r="B46" s="264"/>
      <c r="C46" s="265"/>
      <c r="D46" s="266"/>
      <c r="E46" s="267"/>
      <c r="F46" s="268"/>
      <c r="G46" s="268"/>
      <c r="H46" s="269"/>
      <c r="I46" s="270"/>
      <c r="J46" s="271"/>
      <c r="K46" s="272"/>
      <c r="L46" s="391"/>
      <c r="M46" s="392"/>
      <c r="N46" s="392"/>
      <c r="O46" s="7"/>
      <c r="P46" s="32"/>
      <c r="Q46" s="35"/>
      <c r="R46" s="7"/>
      <c r="S46" s="397"/>
      <c r="T46" s="398"/>
      <c r="U46" s="398"/>
      <c r="V46" s="7"/>
      <c r="W46" s="37"/>
      <c r="X46" s="35"/>
      <c r="Y46" s="7"/>
      <c r="Z46" s="391"/>
      <c r="AA46" s="392"/>
      <c r="AB46" s="392"/>
      <c r="AC46" s="7"/>
      <c r="AD46" s="32"/>
      <c r="AE46" s="35"/>
      <c r="AF46" s="7"/>
      <c r="AG46" s="391"/>
      <c r="AH46" s="392"/>
      <c r="AI46" s="392"/>
      <c r="AJ46" s="7"/>
      <c r="AK46" s="32"/>
      <c r="AL46" s="35"/>
      <c r="AM46" s="7"/>
      <c r="AN46" s="11"/>
      <c r="AO46" s="7"/>
      <c r="AP46" s="11"/>
      <c r="AQ46" s="7"/>
      <c r="AR46" s="11"/>
      <c r="AS46" s="7"/>
      <c r="AT46" s="7"/>
      <c r="AU46" s="7"/>
      <c r="AV46" s="7"/>
      <c r="AW46" s="7"/>
      <c r="AX46" s="11" t="s">
        <v>224</v>
      </c>
      <c r="AY46" s="71" t="s">
        <v>224</v>
      </c>
      <c r="AZ46" s="1"/>
      <c r="BA46" s="1"/>
      <c r="BB46" s="25"/>
      <c r="BC46" s="1"/>
      <c r="BD46" s="1"/>
      <c r="BP46" s="16"/>
      <c r="BQ46" s="16" t="str">
        <f t="shared" si="0"/>
        <v/>
      </c>
      <c r="BR46" s="24" t="str">
        <f t="shared" si="1"/>
        <v/>
      </c>
      <c r="BS46" s="24" t="str">
        <f t="shared" si="2"/>
        <v/>
      </c>
      <c r="BT46" s="16" t="str">
        <f t="shared" si="3"/>
        <v/>
      </c>
      <c r="BU46" s="24" t="str">
        <f t="shared" si="4"/>
        <v/>
      </c>
      <c r="BV46" s="16" t="e">
        <f>IF(AND(#REF!="",#REF!="",#REF!="",#REF!=""),"",SUM(#REF!,#REF!,#REF!,#REF!,#REF!))</f>
        <v>#REF!</v>
      </c>
      <c r="BW46" s="24" t="str">
        <f t="shared" si="5"/>
        <v/>
      </c>
      <c r="BX46" s="16" t="str">
        <f t="shared" si="6"/>
        <v/>
      </c>
      <c r="BY46" s="24" t="str">
        <f t="shared" si="7"/>
        <v/>
      </c>
      <c r="BZ46" s="16" t="str">
        <f t="shared" si="8"/>
        <v/>
      </c>
      <c r="CA46" s="24" t="str">
        <f t="shared" si="9"/>
        <v/>
      </c>
      <c r="CB46" s="16" t="e">
        <f>IF(AND(#REF!="",#REF!="",#REF!="",#REF!=""),"",SUM(#REF!,#REF!,#REF!,#REF!,#REF!))</f>
        <v>#REF!</v>
      </c>
      <c r="CC46" s="24" t="str">
        <f t="shared" si="10"/>
        <v/>
      </c>
      <c r="CD46" s="24"/>
      <c r="CE46" s="24"/>
    </row>
    <row r="47" spans="1:83">
      <c r="A47" s="263">
        <v>41</v>
      </c>
      <c r="B47" s="264"/>
      <c r="C47" s="265"/>
      <c r="D47" s="266"/>
      <c r="E47" s="267"/>
      <c r="F47" s="268"/>
      <c r="G47" s="268"/>
      <c r="H47" s="269"/>
      <c r="I47" s="270"/>
      <c r="J47" s="271"/>
      <c r="K47" s="272"/>
      <c r="L47" s="391"/>
      <c r="M47" s="392"/>
      <c r="N47" s="392"/>
      <c r="O47" s="7"/>
      <c r="P47" s="32"/>
      <c r="Q47" s="35"/>
      <c r="R47" s="7"/>
      <c r="S47" s="397"/>
      <c r="T47" s="398"/>
      <c r="U47" s="398"/>
      <c r="V47" s="7"/>
      <c r="W47" s="37"/>
      <c r="X47" s="35"/>
      <c r="Y47" s="7"/>
      <c r="Z47" s="391"/>
      <c r="AA47" s="392"/>
      <c r="AB47" s="392"/>
      <c r="AC47" s="7"/>
      <c r="AD47" s="32"/>
      <c r="AE47" s="35"/>
      <c r="AF47" s="7"/>
      <c r="AG47" s="391"/>
      <c r="AH47" s="392"/>
      <c r="AI47" s="392"/>
      <c r="AJ47" s="7"/>
      <c r="AK47" s="32"/>
      <c r="AL47" s="35"/>
      <c r="AM47" s="7"/>
      <c r="AN47" s="11"/>
      <c r="AO47" s="7"/>
      <c r="AP47" s="11"/>
      <c r="AQ47" s="7"/>
      <c r="AR47" s="11"/>
      <c r="AS47" s="7"/>
      <c r="AT47" s="7"/>
      <c r="AU47" s="7"/>
      <c r="AV47" s="7"/>
      <c r="AW47" s="7"/>
      <c r="AX47" s="11" t="s">
        <v>224</v>
      </c>
      <c r="AY47" s="71" t="s">
        <v>224</v>
      </c>
      <c r="AZ47" s="1"/>
      <c r="BA47" s="1"/>
      <c r="BB47" s="25"/>
      <c r="BC47" s="1"/>
      <c r="BD47" s="1"/>
      <c r="BP47" s="16"/>
      <c r="BQ47" s="16" t="str">
        <f t="shared" si="0"/>
        <v/>
      </c>
      <c r="BR47" s="24" t="str">
        <f t="shared" si="1"/>
        <v/>
      </c>
      <c r="BS47" s="24" t="str">
        <f t="shared" si="2"/>
        <v/>
      </c>
      <c r="BT47" s="16" t="str">
        <f t="shared" si="3"/>
        <v/>
      </c>
      <c r="BU47" s="24" t="str">
        <f t="shared" si="4"/>
        <v/>
      </c>
      <c r="BV47" s="16" t="e">
        <f>IF(AND(#REF!="",#REF!="",#REF!="",#REF!=""),"",SUM(#REF!,#REF!,#REF!,#REF!,#REF!))</f>
        <v>#REF!</v>
      </c>
      <c r="BW47" s="24" t="str">
        <f t="shared" si="5"/>
        <v/>
      </c>
      <c r="BX47" s="16" t="str">
        <f t="shared" si="6"/>
        <v/>
      </c>
      <c r="BY47" s="24" t="str">
        <f t="shared" si="7"/>
        <v/>
      </c>
      <c r="BZ47" s="16" t="str">
        <f t="shared" si="8"/>
        <v/>
      </c>
      <c r="CA47" s="24" t="str">
        <f t="shared" si="9"/>
        <v/>
      </c>
      <c r="CB47" s="16" t="e">
        <f>IF(AND(#REF!="",#REF!="",#REF!="",#REF!=""),"",SUM(#REF!,#REF!,#REF!,#REF!,#REF!))</f>
        <v>#REF!</v>
      </c>
      <c r="CC47" s="24" t="str">
        <f t="shared" si="10"/>
        <v/>
      </c>
      <c r="CD47" s="24"/>
      <c r="CE47" s="24"/>
    </row>
    <row r="48" spans="1:83">
      <c r="A48" s="263">
        <v>42</v>
      </c>
      <c r="B48" s="264"/>
      <c r="C48" s="265"/>
      <c r="D48" s="266"/>
      <c r="E48" s="267"/>
      <c r="F48" s="268"/>
      <c r="G48" s="268"/>
      <c r="H48" s="269"/>
      <c r="I48" s="270"/>
      <c r="J48" s="271"/>
      <c r="K48" s="272"/>
      <c r="L48" s="391"/>
      <c r="M48" s="392"/>
      <c r="N48" s="392"/>
      <c r="O48" s="7"/>
      <c r="P48" s="32"/>
      <c r="Q48" s="35"/>
      <c r="R48" s="7"/>
      <c r="S48" s="397"/>
      <c r="T48" s="398"/>
      <c r="U48" s="398"/>
      <c r="V48" s="7"/>
      <c r="W48" s="37"/>
      <c r="X48" s="35"/>
      <c r="Y48" s="7"/>
      <c r="Z48" s="391"/>
      <c r="AA48" s="392"/>
      <c r="AB48" s="392"/>
      <c r="AC48" s="7"/>
      <c r="AD48" s="32"/>
      <c r="AE48" s="35"/>
      <c r="AF48" s="7"/>
      <c r="AG48" s="391"/>
      <c r="AH48" s="392"/>
      <c r="AI48" s="392"/>
      <c r="AJ48" s="7"/>
      <c r="AK48" s="32"/>
      <c r="AL48" s="35"/>
      <c r="AM48" s="7"/>
      <c r="AN48" s="11"/>
      <c r="AO48" s="7"/>
      <c r="AP48" s="11"/>
      <c r="AQ48" s="7"/>
      <c r="AR48" s="11"/>
      <c r="AS48" s="7"/>
      <c r="AT48" s="7"/>
      <c r="AU48" s="7"/>
      <c r="AV48" s="7"/>
      <c r="AW48" s="7"/>
      <c r="AX48" s="11" t="s">
        <v>224</v>
      </c>
      <c r="AY48" s="71" t="s">
        <v>224</v>
      </c>
      <c r="AZ48" s="1"/>
      <c r="BA48" s="1"/>
      <c r="BB48" s="25"/>
      <c r="BC48" s="1"/>
      <c r="BD48" s="1"/>
      <c r="BP48" s="16"/>
      <c r="BQ48" s="16" t="str">
        <f t="shared" si="0"/>
        <v/>
      </c>
      <c r="BR48" s="24" t="str">
        <f t="shared" si="1"/>
        <v/>
      </c>
      <c r="BS48" s="24" t="str">
        <f t="shared" si="2"/>
        <v/>
      </c>
      <c r="BT48" s="16" t="str">
        <f t="shared" si="3"/>
        <v/>
      </c>
      <c r="BU48" s="24" t="str">
        <f t="shared" si="4"/>
        <v/>
      </c>
      <c r="BV48" s="16" t="e">
        <f>IF(AND(#REF!="",#REF!="",#REF!="",#REF!=""),"",SUM(#REF!,#REF!,#REF!,#REF!,#REF!))</f>
        <v>#REF!</v>
      </c>
      <c r="BW48" s="24" t="str">
        <f t="shared" si="5"/>
        <v/>
      </c>
      <c r="BX48" s="16" t="str">
        <f t="shared" si="6"/>
        <v/>
      </c>
      <c r="BY48" s="24" t="str">
        <f t="shared" si="7"/>
        <v/>
      </c>
      <c r="BZ48" s="16" t="str">
        <f t="shared" si="8"/>
        <v/>
      </c>
      <c r="CA48" s="24" t="str">
        <f t="shared" si="9"/>
        <v/>
      </c>
      <c r="CB48" s="16" t="e">
        <f>IF(AND(#REF!="",#REF!="",#REF!="",#REF!=""),"",SUM(#REF!,#REF!,#REF!,#REF!,#REF!))</f>
        <v>#REF!</v>
      </c>
      <c r="CC48" s="24" t="str">
        <f t="shared" si="10"/>
        <v/>
      </c>
      <c r="CD48" s="24"/>
      <c r="CE48" s="24"/>
    </row>
    <row r="49" spans="1:83">
      <c r="A49" s="263">
        <v>43</v>
      </c>
      <c r="B49" s="264"/>
      <c r="C49" s="265"/>
      <c r="D49" s="266"/>
      <c r="E49" s="267"/>
      <c r="F49" s="268"/>
      <c r="G49" s="268"/>
      <c r="H49" s="269"/>
      <c r="I49" s="270"/>
      <c r="J49" s="271"/>
      <c r="K49" s="272"/>
      <c r="L49" s="391"/>
      <c r="M49" s="392"/>
      <c r="N49" s="392"/>
      <c r="O49" s="7"/>
      <c r="P49" s="32"/>
      <c r="Q49" s="35"/>
      <c r="R49" s="7"/>
      <c r="S49" s="397"/>
      <c r="T49" s="398"/>
      <c r="U49" s="398"/>
      <c r="V49" s="7"/>
      <c r="W49" s="37"/>
      <c r="X49" s="35"/>
      <c r="Y49" s="7"/>
      <c r="Z49" s="391"/>
      <c r="AA49" s="392"/>
      <c r="AB49" s="392"/>
      <c r="AC49" s="7"/>
      <c r="AD49" s="32"/>
      <c r="AE49" s="35"/>
      <c r="AF49" s="7"/>
      <c r="AG49" s="391"/>
      <c r="AH49" s="392"/>
      <c r="AI49" s="392"/>
      <c r="AJ49" s="7"/>
      <c r="AK49" s="32"/>
      <c r="AL49" s="35"/>
      <c r="AM49" s="7"/>
      <c r="AN49" s="11"/>
      <c r="AO49" s="7"/>
      <c r="AP49" s="11"/>
      <c r="AQ49" s="7"/>
      <c r="AR49" s="11"/>
      <c r="AS49" s="7"/>
      <c r="AT49" s="7"/>
      <c r="AU49" s="7"/>
      <c r="AV49" s="7"/>
      <c r="AW49" s="7"/>
      <c r="AX49" s="11" t="s">
        <v>224</v>
      </c>
      <c r="AY49" s="71" t="s">
        <v>224</v>
      </c>
      <c r="AZ49" s="1"/>
      <c r="BA49" s="1"/>
      <c r="BB49" s="25"/>
      <c r="BC49" s="1"/>
      <c r="BD49" s="1"/>
      <c r="BP49" s="16"/>
      <c r="BQ49" s="16" t="str">
        <f t="shared" si="0"/>
        <v/>
      </c>
      <c r="BR49" s="24" t="str">
        <f t="shared" si="1"/>
        <v/>
      </c>
      <c r="BS49" s="24" t="str">
        <f t="shared" si="2"/>
        <v/>
      </c>
      <c r="BT49" s="16" t="str">
        <f t="shared" si="3"/>
        <v/>
      </c>
      <c r="BU49" s="24" t="str">
        <f t="shared" si="4"/>
        <v/>
      </c>
      <c r="BV49" s="16" t="e">
        <f>IF(AND(#REF!="",#REF!="",#REF!="",#REF!=""),"",SUM(#REF!,#REF!,#REF!,#REF!,#REF!))</f>
        <v>#REF!</v>
      </c>
      <c r="BW49" s="24" t="str">
        <f t="shared" si="5"/>
        <v/>
      </c>
      <c r="BX49" s="16" t="str">
        <f t="shared" si="6"/>
        <v/>
      </c>
      <c r="BY49" s="24" t="str">
        <f t="shared" si="7"/>
        <v/>
      </c>
      <c r="BZ49" s="16" t="str">
        <f t="shared" si="8"/>
        <v/>
      </c>
      <c r="CA49" s="24" t="str">
        <f t="shared" si="9"/>
        <v/>
      </c>
      <c r="CB49" s="16" t="e">
        <f>IF(AND(#REF!="",#REF!="",#REF!="",#REF!=""),"",SUM(#REF!,#REF!,#REF!,#REF!,#REF!))</f>
        <v>#REF!</v>
      </c>
      <c r="CC49" s="24" t="str">
        <f t="shared" si="10"/>
        <v/>
      </c>
      <c r="CD49" s="24"/>
      <c r="CE49" s="24"/>
    </row>
    <row r="50" spans="1:83">
      <c r="A50" s="263">
        <v>44</v>
      </c>
      <c r="B50" s="264"/>
      <c r="C50" s="265"/>
      <c r="D50" s="266"/>
      <c r="E50" s="267"/>
      <c r="F50" s="268"/>
      <c r="G50" s="268"/>
      <c r="H50" s="269"/>
      <c r="I50" s="270"/>
      <c r="J50" s="271"/>
      <c r="K50" s="272"/>
      <c r="L50" s="391"/>
      <c r="M50" s="392"/>
      <c r="N50" s="392"/>
      <c r="O50" s="7"/>
      <c r="P50" s="32"/>
      <c r="Q50" s="35"/>
      <c r="R50" s="7"/>
      <c r="S50" s="397"/>
      <c r="T50" s="398"/>
      <c r="U50" s="398"/>
      <c r="V50" s="7"/>
      <c r="W50" s="37"/>
      <c r="X50" s="35"/>
      <c r="Y50" s="7"/>
      <c r="Z50" s="391"/>
      <c r="AA50" s="392"/>
      <c r="AB50" s="392"/>
      <c r="AC50" s="7"/>
      <c r="AD50" s="32"/>
      <c r="AE50" s="35"/>
      <c r="AF50" s="7"/>
      <c r="AG50" s="391"/>
      <c r="AH50" s="392"/>
      <c r="AI50" s="392"/>
      <c r="AJ50" s="7"/>
      <c r="AK50" s="32"/>
      <c r="AL50" s="35"/>
      <c r="AM50" s="7"/>
      <c r="AN50" s="11"/>
      <c r="AO50" s="7"/>
      <c r="AP50" s="11"/>
      <c r="AQ50" s="7"/>
      <c r="AR50" s="11"/>
      <c r="AS50" s="7"/>
      <c r="AT50" s="7"/>
      <c r="AU50" s="7"/>
      <c r="AV50" s="7"/>
      <c r="AW50" s="7"/>
      <c r="AX50" s="11" t="s">
        <v>224</v>
      </c>
      <c r="AY50" s="71" t="s">
        <v>224</v>
      </c>
      <c r="AZ50" s="1"/>
      <c r="BA50" s="1"/>
      <c r="BB50" s="25"/>
      <c r="BC50" s="1"/>
      <c r="BD50" s="1"/>
      <c r="BP50" s="16"/>
      <c r="BQ50" s="16" t="str">
        <f t="shared" si="0"/>
        <v/>
      </c>
      <c r="BR50" s="24" t="str">
        <f t="shared" si="1"/>
        <v/>
      </c>
      <c r="BS50" s="24" t="str">
        <f t="shared" si="2"/>
        <v/>
      </c>
      <c r="BT50" s="16" t="str">
        <f t="shared" si="3"/>
        <v/>
      </c>
      <c r="BU50" s="24" t="str">
        <f t="shared" si="4"/>
        <v/>
      </c>
      <c r="BV50" s="16" t="e">
        <f>IF(AND(#REF!="",#REF!="",#REF!="",#REF!=""),"",SUM(#REF!,#REF!,#REF!,#REF!,#REF!))</f>
        <v>#REF!</v>
      </c>
      <c r="BW50" s="24" t="str">
        <f t="shared" si="5"/>
        <v/>
      </c>
      <c r="BX50" s="16" t="str">
        <f t="shared" si="6"/>
        <v/>
      </c>
      <c r="BY50" s="24" t="str">
        <f t="shared" si="7"/>
        <v/>
      </c>
      <c r="BZ50" s="16" t="str">
        <f t="shared" si="8"/>
        <v/>
      </c>
      <c r="CA50" s="24" t="str">
        <f t="shared" si="9"/>
        <v/>
      </c>
      <c r="CB50" s="16" t="e">
        <f>IF(AND(#REF!="",#REF!="",#REF!="",#REF!=""),"",SUM(#REF!,#REF!,#REF!,#REF!,#REF!))</f>
        <v>#REF!</v>
      </c>
      <c r="CC50" s="24" t="str">
        <f t="shared" si="10"/>
        <v/>
      </c>
      <c r="CD50" s="24"/>
      <c r="CE50" s="24"/>
    </row>
    <row r="51" spans="1:83">
      <c r="A51" s="263">
        <v>45</v>
      </c>
      <c r="B51" s="264"/>
      <c r="C51" s="265"/>
      <c r="D51" s="266"/>
      <c r="E51" s="267"/>
      <c r="F51" s="268"/>
      <c r="G51" s="268"/>
      <c r="H51" s="269"/>
      <c r="I51" s="270"/>
      <c r="J51" s="271"/>
      <c r="K51" s="272"/>
      <c r="L51" s="391"/>
      <c r="M51" s="392"/>
      <c r="N51" s="392"/>
      <c r="O51" s="7"/>
      <c r="P51" s="32"/>
      <c r="Q51" s="35"/>
      <c r="R51" s="7"/>
      <c r="S51" s="397"/>
      <c r="T51" s="398"/>
      <c r="U51" s="398"/>
      <c r="V51" s="7"/>
      <c r="W51" s="37"/>
      <c r="X51" s="35"/>
      <c r="Y51" s="7"/>
      <c r="Z51" s="391"/>
      <c r="AA51" s="392"/>
      <c r="AB51" s="392"/>
      <c r="AC51" s="7"/>
      <c r="AD51" s="32"/>
      <c r="AE51" s="35"/>
      <c r="AF51" s="7"/>
      <c r="AG51" s="391"/>
      <c r="AH51" s="392"/>
      <c r="AI51" s="392"/>
      <c r="AJ51" s="7"/>
      <c r="AK51" s="32"/>
      <c r="AL51" s="35"/>
      <c r="AM51" s="7"/>
      <c r="AN51" s="11"/>
      <c r="AO51" s="7"/>
      <c r="AP51" s="11"/>
      <c r="AQ51" s="7"/>
      <c r="AR51" s="11"/>
      <c r="AS51" s="7"/>
      <c r="AT51" s="7"/>
      <c r="AU51" s="7"/>
      <c r="AV51" s="7"/>
      <c r="AW51" s="7"/>
      <c r="AX51" s="11" t="s">
        <v>224</v>
      </c>
      <c r="AY51" s="71" t="s">
        <v>224</v>
      </c>
      <c r="AZ51" s="1"/>
      <c r="BA51" s="1"/>
      <c r="BB51" s="25"/>
      <c r="BC51" s="1"/>
      <c r="BD51" s="1"/>
      <c r="BP51" s="16"/>
      <c r="BQ51" s="16" t="str">
        <f t="shared" si="0"/>
        <v/>
      </c>
      <c r="BR51" s="24" t="str">
        <f t="shared" si="1"/>
        <v/>
      </c>
      <c r="BS51" s="24" t="str">
        <f t="shared" si="2"/>
        <v/>
      </c>
      <c r="BT51" s="16" t="str">
        <f t="shared" si="3"/>
        <v/>
      </c>
      <c r="BU51" s="24" t="str">
        <f t="shared" si="4"/>
        <v/>
      </c>
      <c r="BV51" s="16" t="e">
        <f>IF(AND(#REF!="",#REF!="",#REF!="",#REF!=""),"",SUM(#REF!,#REF!,#REF!,#REF!,#REF!))</f>
        <v>#REF!</v>
      </c>
      <c r="BW51" s="24" t="str">
        <f t="shared" si="5"/>
        <v/>
      </c>
      <c r="BX51" s="16" t="str">
        <f t="shared" si="6"/>
        <v/>
      </c>
      <c r="BY51" s="24" t="str">
        <f t="shared" si="7"/>
        <v/>
      </c>
      <c r="BZ51" s="16" t="str">
        <f t="shared" si="8"/>
        <v/>
      </c>
      <c r="CA51" s="24" t="str">
        <f t="shared" si="9"/>
        <v/>
      </c>
      <c r="CB51" s="16" t="e">
        <f>IF(AND(#REF!="",#REF!="",#REF!="",#REF!=""),"",SUM(#REF!,#REF!,#REF!,#REF!,#REF!))</f>
        <v>#REF!</v>
      </c>
      <c r="CC51" s="24" t="str">
        <f t="shared" si="10"/>
        <v/>
      </c>
      <c r="CD51" s="24"/>
      <c r="CE51" s="24"/>
    </row>
    <row r="52" spans="1:83">
      <c r="A52" s="263">
        <v>46</v>
      </c>
      <c r="B52" s="264"/>
      <c r="C52" s="265"/>
      <c r="D52" s="266"/>
      <c r="E52" s="267"/>
      <c r="F52" s="268"/>
      <c r="G52" s="268"/>
      <c r="H52" s="269"/>
      <c r="I52" s="270"/>
      <c r="J52" s="271"/>
      <c r="K52" s="272"/>
      <c r="L52" s="391"/>
      <c r="M52" s="392"/>
      <c r="N52" s="392"/>
      <c r="O52" s="7"/>
      <c r="P52" s="32"/>
      <c r="Q52" s="35"/>
      <c r="R52" s="7"/>
      <c r="S52" s="397"/>
      <c r="T52" s="398"/>
      <c r="U52" s="398"/>
      <c r="V52" s="7"/>
      <c r="W52" s="37"/>
      <c r="X52" s="35"/>
      <c r="Y52" s="7"/>
      <c r="Z52" s="391"/>
      <c r="AA52" s="392"/>
      <c r="AB52" s="392"/>
      <c r="AC52" s="7"/>
      <c r="AD52" s="32"/>
      <c r="AE52" s="35"/>
      <c r="AF52" s="7"/>
      <c r="AG52" s="391"/>
      <c r="AH52" s="392"/>
      <c r="AI52" s="392"/>
      <c r="AJ52" s="7"/>
      <c r="AK52" s="32"/>
      <c r="AL52" s="35"/>
      <c r="AM52" s="7"/>
      <c r="AN52" s="11"/>
      <c r="AO52" s="7"/>
      <c r="AP52" s="11"/>
      <c r="AQ52" s="7"/>
      <c r="AR52" s="11"/>
      <c r="AS52" s="7"/>
      <c r="AT52" s="7"/>
      <c r="AU52" s="7"/>
      <c r="AV52" s="7"/>
      <c r="AW52" s="7"/>
      <c r="AX52" s="11" t="s">
        <v>224</v>
      </c>
      <c r="AY52" s="71" t="s">
        <v>224</v>
      </c>
      <c r="AZ52" s="1"/>
      <c r="BA52" s="1"/>
      <c r="BB52" s="25"/>
      <c r="BC52" s="1"/>
      <c r="BD52" s="1"/>
      <c r="BP52" s="16"/>
      <c r="BQ52" s="16" t="str">
        <f t="shared" si="0"/>
        <v/>
      </c>
      <c r="BR52" s="24" t="str">
        <f t="shared" si="1"/>
        <v/>
      </c>
      <c r="BS52" s="24" t="str">
        <f t="shared" si="2"/>
        <v/>
      </c>
      <c r="BT52" s="16" t="str">
        <f t="shared" si="3"/>
        <v/>
      </c>
      <c r="BU52" s="24" t="str">
        <f t="shared" si="4"/>
        <v/>
      </c>
      <c r="BV52" s="16" t="e">
        <f>IF(AND(#REF!="",#REF!="",#REF!="",#REF!=""),"",SUM(#REF!,#REF!,#REF!,#REF!,#REF!))</f>
        <v>#REF!</v>
      </c>
      <c r="BW52" s="24" t="str">
        <f t="shared" si="5"/>
        <v/>
      </c>
      <c r="BX52" s="16" t="str">
        <f t="shared" si="6"/>
        <v/>
      </c>
      <c r="BY52" s="24" t="str">
        <f t="shared" si="7"/>
        <v/>
      </c>
      <c r="BZ52" s="16" t="str">
        <f t="shared" si="8"/>
        <v/>
      </c>
      <c r="CA52" s="24" t="str">
        <f t="shared" si="9"/>
        <v/>
      </c>
      <c r="CB52" s="16" t="e">
        <f>IF(AND(#REF!="",#REF!="",#REF!="",#REF!=""),"",SUM(#REF!,#REF!,#REF!,#REF!,#REF!))</f>
        <v>#REF!</v>
      </c>
      <c r="CC52" s="24" t="str">
        <f t="shared" si="10"/>
        <v/>
      </c>
      <c r="CD52" s="24"/>
      <c r="CE52" s="24"/>
    </row>
    <row r="53" spans="1:83">
      <c r="A53" s="263">
        <v>47</v>
      </c>
      <c r="B53" s="264"/>
      <c r="C53" s="265"/>
      <c r="D53" s="266"/>
      <c r="E53" s="267"/>
      <c r="F53" s="268"/>
      <c r="G53" s="268"/>
      <c r="H53" s="269"/>
      <c r="I53" s="270"/>
      <c r="J53" s="271"/>
      <c r="K53" s="272"/>
      <c r="L53" s="391"/>
      <c r="M53" s="392"/>
      <c r="N53" s="392"/>
      <c r="O53" s="7"/>
      <c r="P53" s="32"/>
      <c r="Q53" s="35"/>
      <c r="R53" s="7"/>
      <c r="S53" s="397"/>
      <c r="T53" s="398"/>
      <c r="U53" s="398"/>
      <c r="V53" s="7"/>
      <c r="W53" s="37"/>
      <c r="X53" s="35"/>
      <c r="Y53" s="7"/>
      <c r="Z53" s="391"/>
      <c r="AA53" s="392"/>
      <c r="AB53" s="392"/>
      <c r="AC53" s="7"/>
      <c r="AD53" s="32"/>
      <c r="AE53" s="35"/>
      <c r="AF53" s="7"/>
      <c r="AG53" s="391"/>
      <c r="AH53" s="392"/>
      <c r="AI53" s="392"/>
      <c r="AJ53" s="7"/>
      <c r="AK53" s="32"/>
      <c r="AL53" s="35"/>
      <c r="AM53" s="7"/>
      <c r="AN53" s="11"/>
      <c r="AO53" s="7"/>
      <c r="AP53" s="11"/>
      <c r="AQ53" s="7"/>
      <c r="AR53" s="11"/>
      <c r="AS53" s="7"/>
      <c r="AT53" s="7"/>
      <c r="AU53" s="7"/>
      <c r="AV53" s="7"/>
      <c r="AW53" s="7"/>
      <c r="AX53" s="11" t="s">
        <v>224</v>
      </c>
      <c r="AY53" s="71" t="s">
        <v>224</v>
      </c>
      <c r="AZ53" s="1"/>
      <c r="BA53" s="1"/>
      <c r="BB53" s="25"/>
      <c r="BC53" s="1"/>
      <c r="BD53" s="1"/>
      <c r="BP53" s="16"/>
      <c r="BQ53" s="16" t="str">
        <f t="shared" si="0"/>
        <v/>
      </c>
      <c r="BR53" s="24" t="str">
        <f t="shared" si="1"/>
        <v/>
      </c>
      <c r="BS53" s="24" t="str">
        <f t="shared" si="2"/>
        <v/>
      </c>
      <c r="BT53" s="16" t="str">
        <f t="shared" si="3"/>
        <v/>
      </c>
      <c r="BU53" s="24" t="str">
        <f t="shared" si="4"/>
        <v/>
      </c>
      <c r="BV53" s="16" t="e">
        <f>IF(AND(#REF!="",#REF!="",#REF!="",#REF!=""),"",SUM(#REF!,#REF!,#REF!,#REF!,#REF!))</f>
        <v>#REF!</v>
      </c>
      <c r="BW53" s="24" t="str">
        <f t="shared" si="5"/>
        <v/>
      </c>
      <c r="BX53" s="16" t="str">
        <f t="shared" si="6"/>
        <v/>
      </c>
      <c r="BY53" s="24" t="str">
        <f t="shared" si="7"/>
        <v/>
      </c>
      <c r="BZ53" s="16" t="str">
        <f t="shared" si="8"/>
        <v/>
      </c>
      <c r="CA53" s="24" t="str">
        <f t="shared" si="9"/>
        <v/>
      </c>
      <c r="CB53" s="16" t="e">
        <f>IF(AND(#REF!="",#REF!="",#REF!="",#REF!=""),"",SUM(#REF!,#REF!,#REF!,#REF!,#REF!))</f>
        <v>#REF!</v>
      </c>
      <c r="CC53" s="24" t="str">
        <f t="shared" si="10"/>
        <v/>
      </c>
      <c r="CD53" s="24"/>
      <c r="CE53" s="24"/>
    </row>
    <row r="54" spans="1:83">
      <c r="A54" s="263">
        <v>48</v>
      </c>
      <c r="B54" s="264"/>
      <c r="C54" s="265"/>
      <c r="D54" s="266"/>
      <c r="E54" s="267"/>
      <c r="F54" s="268"/>
      <c r="G54" s="268"/>
      <c r="H54" s="269"/>
      <c r="I54" s="270"/>
      <c r="J54" s="271"/>
      <c r="K54" s="272"/>
      <c r="L54" s="391"/>
      <c r="M54" s="392"/>
      <c r="N54" s="392"/>
      <c r="O54" s="7"/>
      <c r="P54" s="32"/>
      <c r="Q54" s="35"/>
      <c r="R54" s="7"/>
      <c r="S54" s="397"/>
      <c r="T54" s="398"/>
      <c r="U54" s="398"/>
      <c r="V54" s="7"/>
      <c r="W54" s="37"/>
      <c r="X54" s="35"/>
      <c r="Y54" s="7"/>
      <c r="Z54" s="391"/>
      <c r="AA54" s="392"/>
      <c r="AB54" s="392"/>
      <c r="AC54" s="7"/>
      <c r="AD54" s="32"/>
      <c r="AE54" s="35"/>
      <c r="AF54" s="7"/>
      <c r="AG54" s="391"/>
      <c r="AH54" s="392"/>
      <c r="AI54" s="392"/>
      <c r="AJ54" s="7"/>
      <c r="AK54" s="32"/>
      <c r="AL54" s="35"/>
      <c r="AM54" s="7"/>
      <c r="AN54" s="11"/>
      <c r="AO54" s="7"/>
      <c r="AP54" s="11"/>
      <c r="AQ54" s="7"/>
      <c r="AR54" s="11"/>
      <c r="AS54" s="7"/>
      <c r="AT54" s="7"/>
      <c r="AU54" s="7"/>
      <c r="AV54" s="7"/>
      <c r="AW54" s="7"/>
      <c r="AX54" s="11" t="s">
        <v>224</v>
      </c>
      <c r="AY54" s="71" t="s">
        <v>224</v>
      </c>
      <c r="AZ54" s="1"/>
      <c r="BA54" s="1"/>
      <c r="BB54" s="25"/>
      <c r="BC54" s="1"/>
      <c r="BD54" s="1"/>
      <c r="BP54" s="16"/>
      <c r="BQ54" s="16" t="str">
        <f t="shared" si="0"/>
        <v/>
      </c>
      <c r="BR54" s="24" t="str">
        <f t="shared" si="1"/>
        <v/>
      </c>
      <c r="BS54" s="24" t="str">
        <f t="shared" si="2"/>
        <v/>
      </c>
      <c r="BT54" s="16" t="str">
        <f t="shared" si="3"/>
        <v/>
      </c>
      <c r="BU54" s="24" t="str">
        <f t="shared" si="4"/>
        <v/>
      </c>
      <c r="BV54" s="16" t="e">
        <f>IF(AND(#REF!="",#REF!="",#REF!="",#REF!=""),"",SUM(#REF!,#REF!,#REF!,#REF!,#REF!))</f>
        <v>#REF!</v>
      </c>
      <c r="BW54" s="24" t="str">
        <f t="shared" si="5"/>
        <v/>
      </c>
      <c r="BX54" s="16" t="str">
        <f t="shared" si="6"/>
        <v/>
      </c>
      <c r="BY54" s="24" t="str">
        <f t="shared" si="7"/>
        <v/>
      </c>
      <c r="BZ54" s="16" t="str">
        <f t="shared" si="8"/>
        <v/>
      </c>
      <c r="CA54" s="24" t="str">
        <f t="shared" si="9"/>
        <v/>
      </c>
      <c r="CB54" s="16" t="e">
        <f>IF(AND(#REF!="",#REF!="",#REF!="",#REF!=""),"",SUM(#REF!,#REF!,#REF!,#REF!,#REF!))</f>
        <v>#REF!</v>
      </c>
      <c r="CC54" s="24" t="str">
        <f t="shared" si="10"/>
        <v/>
      </c>
      <c r="CD54" s="24"/>
      <c r="CE54" s="24"/>
    </row>
    <row r="55" spans="1:83">
      <c r="A55" s="263">
        <v>49</v>
      </c>
      <c r="B55" s="264"/>
      <c r="C55" s="265"/>
      <c r="D55" s="266"/>
      <c r="E55" s="267"/>
      <c r="F55" s="268"/>
      <c r="G55" s="268"/>
      <c r="H55" s="269"/>
      <c r="I55" s="270"/>
      <c r="J55" s="271"/>
      <c r="K55" s="272"/>
      <c r="L55" s="391"/>
      <c r="M55" s="392"/>
      <c r="N55" s="392"/>
      <c r="O55" s="7"/>
      <c r="P55" s="32"/>
      <c r="Q55" s="35"/>
      <c r="R55" s="7"/>
      <c r="S55" s="397"/>
      <c r="T55" s="398"/>
      <c r="U55" s="398"/>
      <c r="V55" s="7"/>
      <c r="W55" s="37"/>
      <c r="X55" s="35"/>
      <c r="Y55" s="7"/>
      <c r="Z55" s="391"/>
      <c r="AA55" s="392"/>
      <c r="AB55" s="392"/>
      <c r="AC55" s="7"/>
      <c r="AD55" s="32"/>
      <c r="AE55" s="35"/>
      <c r="AF55" s="7"/>
      <c r="AG55" s="391"/>
      <c r="AH55" s="392"/>
      <c r="AI55" s="392"/>
      <c r="AJ55" s="7"/>
      <c r="AK55" s="32"/>
      <c r="AL55" s="35"/>
      <c r="AM55" s="7"/>
      <c r="AN55" s="11"/>
      <c r="AO55" s="7"/>
      <c r="AP55" s="11"/>
      <c r="AQ55" s="7"/>
      <c r="AR55" s="11"/>
      <c r="AS55" s="7"/>
      <c r="AT55" s="7"/>
      <c r="AU55" s="7"/>
      <c r="AV55" s="7"/>
      <c r="AW55" s="7"/>
      <c r="AX55" s="11" t="s">
        <v>224</v>
      </c>
      <c r="AY55" s="71" t="s">
        <v>224</v>
      </c>
      <c r="AZ55" s="1"/>
      <c r="BA55" s="1"/>
      <c r="BB55" s="25"/>
      <c r="BC55" s="1"/>
      <c r="BD55" s="1"/>
      <c r="BP55" s="16"/>
      <c r="BQ55" s="16" t="str">
        <f t="shared" si="0"/>
        <v/>
      </c>
      <c r="BR55" s="24" t="str">
        <f t="shared" si="1"/>
        <v/>
      </c>
      <c r="BS55" s="24" t="str">
        <f t="shared" si="2"/>
        <v/>
      </c>
      <c r="BT55" s="16" t="str">
        <f t="shared" si="3"/>
        <v/>
      </c>
      <c r="BU55" s="24" t="str">
        <f t="shared" si="4"/>
        <v/>
      </c>
      <c r="BV55" s="16" t="e">
        <f>IF(AND(#REF!="",#REF!="",#REF!="",#REF!=""),"",SUM(#REF!,#REF!,#REF!,#REF!,#REF!))</f>
        <v>#REF!</v>
      </c>
      <c r="BW55" s="24" t="str">
        <f t="shared" si="5"/>
        <v/>
      </c>
      <c r="BX55" s="16" t="str">
        <f t="shared" si="6"/>
        <v/>
      </c>
      <c r="BY55" s="24" t="str">
        <f t="shared" si="7"/>
        <v/>
      </c>
      <c r="BZ55" s="16" t="str">
        <f t="shared" si="8"/>
        <v/>
      </c>
      <c r="CA55" s="24" t="str">
        <f t="shared" si="9"/>
        <v/>
      </c>
      <c r="CB55" s="16" t="e">
        <f>IF(AND(#REF!="",#REF!="",#REF!="",#REF!=""),"",SUM(#REF!,#REF!,#REF!,#REF!,#REF!))</f>
        <v>#REF!</v>
      </c>
      <c r="CC55" s="24" t="str">
        <f t="shared" si="10"/>
        <v/>
      </c>
      <c r="CD55" s="24"/>
      <c r="CE55" s="24"/>
    </row>
    <row r="56" spans="1:83">
      <c r="A56" s="263">
        <v>50</v>
      </c>
      <c r="B56" s="264"/>
      <c r="C56" s="265"/>
      <c r="D56" s="266"/>
      <c r="E56" s="267"/>
      <c r="F56" s="268"/>
      <c r="G56" s="268"/>
      <c r="H56" s="269"/>
      <c r="I56" s="270"/>
      <c r="J56" s="271"/>
      <c r="K56" s="272"/>
      <c r="L56" s="391"/>
      <c r="M56" s="392"/>
      <c r="N56" s="392"/>
      <c r="O56" s="7"/>
      <c r="P56" s="32"/>
      <c r="Q56" s="35"/>
      <c r="R56" s="7"/>
      <c r="S56" s="397"/>
      <c r="T56" s="398"/>
      <c r="U56" s="398"/>
      <c r="V56" s="7"/>
      <c r="W56" s="37"/>
      <c r="X56" s="35"/>
      <c r="Y56" s="7"/>
      <c r="Z56" s="391"/>
      <c r="AA56" s="392"/>
      <c r="AB56" s="392"/>
      <c r="AC56" s="7"/>
      <c r="AD56" s="32"/>
      <c r="AE56" s="35"/>
      <c r="AF56" s="7"/>
      <c r="AG56" s="391"/>
      <c r="AH56" s="392"/>
      <c r="AI56" s="392"/>
      <c r="AJ56" s="7"/>
      <c r="AK56" s="32"/>
      <c r="AL56" s="35"/>
      <c r="AM56" s="7"/>
      <c r="AN56" s="11"/>
      <c r="AO56" s="7"/>
      <c r="AP56" s="11"/>
      <c r="AQ56" s="7"/>
      <c r="AR56" s="11"/>
      <c r="AS56" s="7"/>
      <c r="AT56" s="7"/>
      <c r="AU56" s="7"/>
      <c r="AV56" s="7"/>
      <c r="AW56" s="7"/>
      <c r="AX56" s="11" t="s">
        <v>224</v>
      </c>
      <c r="AY56" s="71" t="s">
        <v>224</v>
      </c>
      <c r="AZ56" s="1"/>
      <c r="BA56" s="1"/>
      <c r="BB56" s="25"/>
      <c r="BC56" s="1"/>
      <c r="BD56" s="1"/>
      <c r="BP56" s="16"/>
      <c r="BQ56" s="16" t="str">
        <f t="shared" si="0"/>
        <v/>
      </c>
      <c r="BR56" s="24" t="str">
        <f t="shared" si="1"/>
        <v/>
      </c>
      <c r="BS56" s="24" t="str">
        <f t="shared" si="2"/>
        <v/>
      </c>
      <c r="BT56" s="16" t="str">
        <f t="shared" si="3"/>
        <v/>
      </c>
      <c r="BU56" s="24" t="str">
        <f t="shared" si="4"/>
        <v/>
      </c>
      <c r="BV56" s="16" t="e">
        <f>IF(AND(#REF!="",#REF!="",#REF!="",#REF!=""),"",SUM(#REF!,#REF!,#REF!,#REF!,#REF!))</f>
        <v>#REF!</v>
      </c>
      <c r="BW56" s="24" t="str">
        <f t="shared" si="5"/>
        <v/>
      </c>
      <c r="BX56" s="16" t="str">
        <f t="shared" si="6"/>
        <v/>
      </c>
      <c r="BY56" s="24" t="str">
        <f t="shared" si="7"/>
        <v/>
      </c>
      <c r="BZ56" s="16" t="str">
        <f t="shared" si="8"/>
        <v/>
      </c>
      <c r="CA56" s="24" t="str">
        <f t="shared" si="9"/>
        <v/>
      </c>
      <c r="CB56" s="16" t="e">
        <f>IF(AND(#REF!="",#REF!="",#REF!="",#REF!=""),"",SUM(#REF!,#REF!,#REF!,#REF!,#REF!))</f>
        <v>#REF!</v>
      </c>
      <c r="CC56" s="24" t="str">
        <f t="shared" si="10"/>
        <v/>
      </c>
      <c r="CD56" s="24"/>
      <c r="CE56" s="24"/>
    </row>
    <row r="57" spans="1:83">
      <c r="A57" s="263">
        <v>51</v>
      </c>
      <c r="B57" s="264"/>
      <c r="C57" s="265"/>
      <c r="D57" s="266"/>
      <c r="E57" s="267"/>
      <c r="F57" s="268"/>
      <c r="G57" s="268"/>
      <c r="H57" s="269"/>
      <c r="I57" s="270"/>
      <c r="J57" s="271"/>
      <c r="K57" s="272"/>
      <c r="L57" s="391"/>
      <c r="M57" s="392"/>
      <c r="N57" s="392"/>
      <c r="O57" s="7"/>
      <c r="P57" s="32"/>
      <c r="Q57" s="35"/>
      <c r="R57" s="7"/>
      <c r="S57" s="397"/>
      <c r="T57" s="398"/>
      <c r="U57" s="398"/>
      <c r="V57" s="7"/>
      <c r="W57" s="37"/>
      <c r="X57" s="35"/>
      <c r="Y57" s="7"/>
      <c r="Z57" s="391"/>
      <c r="AA57" s="392"/>
      <c r="AB57" s="392"/>
      <c r="AC57" s="7"/>
      <c r="AD57" s="32"/>
      <c r="AE57" s="35"/>
      <c r="AF57" s="7"/>
      <c r="AG57" s="391"/>
      <c r="AH57" s="392"/>
      <c r="AI57" s="392"/>
      <c r="AJ57" s="7"/>
      <c r="AK57" s="32"/>
      <c r="AL57" s="35"/>
      <c r="AM57" s="7"/>
      <c r="AN57" s="11"/>
      <c r="AO57" s="7"/>
      <c r="AP57" s="11"/>
      <c r="AQ57" s="7"/>
      <c r="AR57" s="11"/>
      <c r="AS57" s="7"/>
      <c r="AT57" s="7"/>
      <c r="AU57" s="7"/>
      <c r="AV57" s="7"/>
      <c r="AW57" s="7"/>
      <c r="AX57" s="11" t="s">
        <v>224</v>
      </c>
      <c r="AY57" s="71" t="s">
        <v>224</v>
      </c>
      <c r="AZ57" s="1"/>
      <c r="BA57" s="1"/>
      <c r="BB57" s="25"/>
      <c r="BC57" s="1"/>
      <c r="BD57" s="1"/>
      <c r="BP57" s="16"/>
      <c r="BQ57" s="16" t="str">
        <f t="shared" si="0"/>
        <v/>
      </c>
      <c r="BR57" s="24" t="str">
        <f t="shared" si="1"/>
        <v/>
      </c>
      <c r="BS57" s="24" t="str">
        <f t="shared" si="2"/>
        <v/>
      </c>
      <c r="BT57" s="16" t="str">
        <f t="shared" si="3"/>
        <v/>
      </c>
      <c r="BU57" s="24" t="str">
        <f t="shared" si="4"/>
        <v/>
      </c>
      <c r="BV57" s="16" t="e">
        <f>IF(AND(#REF!="",#REF!="",#REF!="",#REF!=""),"",SUM(#REF!,#REF!,#REF!,#REF!,#REF!))</f>
        <v>#REF!</v>
      </c>
      <c r="BW57" s="24" t="str">
        <f t="shared" si="5"/>
        <v/>
      </c>
      <c r="BX57" s="16" t="str">
        <f t="shared" si="6"/>
        <v/>
      </c>
      <c r="BY57" s="24" t="str">
        <f t="shared" si="7"/>
        <v/>
      </c>
      <c r="BZ57" s="16" t="str">
        <f t="shared" si="8"/>
        <v/>
      </c>
      <c r="CA57" s="24" t="str">
        <f t="shared" si="9"/>
        <v/>
      </c>
      <c r="CB57" s="16" t="e">
        <f>IF(AND(#REF!="",#REF!="",#REF!="",#REF!=""),"",SUM(#REF!,#REF!,#REF!,#REF!,#REF!))</f>
        <v>#REF!</v>
      </c>
      <c r="CC57" s="24" t="str">
        <f t="shared" si="10"/>
        <v/>
      </c>
      <c r="CD57" s="24"/>
      <c r="CE57" s="24"/>
    </row>
    <row r="58" spans="1:83">
      <c r="A58" s="263">
        <v>52</v>
      </c>
      <c r="B58" s="264"/>
      <c r="C58" s="265"/>
      <c r="D58" s="266"/>
      <c r="E58" s="267"/>
      <c r="F58" s="268"/>
      <c r="G58" s="268"/>
      <c r="H58" s="269"/>
      <c r="I58" s="270"/>
      <c r="J58" s="271"/>
      <c r="K58" s="272"/>
      <c r="L58" s="391"/>
      <c r="M58" s="392"/>
      <c r="N58" s="392"/>
      <c r="O58" s="7"/>
      <c r="P58" s="32"/>
      <c r="Q58" s="35"/>
      <c r="R58" s="7"/>
      <c r="S58" s="397"/>
      <c r="T58" s="398"/>
      <c r="U58" s="398"/>
      <c r="V58" s="7"/>
      <c r="W58" s="37"/>
      <c r="X58" s="35"/>
      <c r="Y58" s="7"/>
      <c r="Z58" s="391"/>
      <c r="AA58" s="392"/>
      <c r="AB58" s="392"/>
      <c r="AC58" s="7"/>
      <c r="AD58" s="32"/>
      <c r="AE58" s="35"/>
      <c r="AF58" s="7"/>
      <c r="AG58" s="391"/>
      <c r="AH58" s="392"/>
      <c r="AI58" s="392"/>
      <c r="AJ58" s="7"/>
      <c r="AK58" s="32"/>
      <c r="AL58" s="35"/>
      <c r="AM58" s="7"/>
      <c r="AN58" s="11"/>
      <c r="AO58" s="7"/>
      <c r="AP58" s="11"/>
      <c r="AQ58" s="7"/>
      <c r="AR58" s="11"/>
      <c r="AS58" s="7"/>
      <c r="AT58" s="7"/>
      <c r="AU58" s="7"/>
      <c r="AV58" s="7"/>
      <c r="AW58" s="7"/>
      <c r="AX58" s="11" t="s">
        <v>224</v>
      </c>
      <c r="AY58" s="71" t="s">
        <v>224</v>
      </c>
      <c r="AZ58" s="1"/>
      <c r="BA58" s="1"/>
      <c r="BB58" s="25"/>
      <c r="BC58" s="1"/>
      <c r="BD58" s="1"/>
      <c r="BP58" s="16"/>
      <c r="BQ58" s="16" t="str">
        <f t="shared" si="0"/>
        <v/>
      </c>
      <c r="BR58" s="24" t="str">
        <f t="shared" si="1"/>
        <v/>
      </c>
      <c r="BS58" s="24" t="str">
        <f t="shared" si="2"/>
        <v/>
      </c>
      <c r="BT58" s="16" t="str">
        <f t="shared" si="3"/>
        <v/>
      </c>
      <c r="BU58" s="24" t="str">
        <f t="shared" si="4"/>
        <v/>
      </c>
      <c r="BV58" s="16" t="e">
        <f>IF(AND(#REF!="",#REF!="",#REF!="",#REF!=""),"",SUM(#REF!,#REF!,#REF!,#REF!,#REF!))</f>
        <v>#REF!</v>
      </c>
      <c r="BW58" s="24" t="str">
        <f t="shared" si="5"/>
        <v/>
      </c>
      <c r="BX58" s="16" t="str">
        <f t="shared" si="6"/>
        <v/>
      </c>
      <c r="BY58" s="24" t="str">
        <f t="shared" si="7"/>
        <v/>
      </c>
      <c r="BZ58" s="16" t="str">
        <f t="shared" si="8"/>
        <v/>
      </c>
      <c r="CA58" s="24" t="str">
        <f t="shared" si="9"/>
        <v/>
      </c>
      <c r="CB58" s="16" t="e">
        <f>IF(AND(#REF!="",#REF!="",#REF!="",#REF!=""),"",SUM(#REF!,#REF!,#REF!,#REF!,#REF!))</f>
        <v>#REF!</v>
      </c>
      <c r="CC58" s="24" t="str">
        <f t="shared" si="10"/>
        <v/>
      </c>
      <c r="CD58" s="24"/>
      <c r="CE58" s="24"/>
    </row>
    <row r="59" spans="1:83">
      <c r="A59" s="263">
        <v>53</v>
      </c>
      <c r="B59" s="264"/>
      <c r="C59" s="265"/>
      <c r="D59" s="266"/>
      <c r="E59" s="267"/>
      <c r="F59" s="268"/>
      <c r="G59" s="268"/>
      <c r="H59" s="269"/>
      <c r="I59" s="270"/>
      <c r="J59" s="271"/>
      <c r="K59" s="272"/>
      <c r="L59" s="391"/>
      <c r="M59" s="392"/>
      <c r="N59" s="392"/>
      <c r="O59" s="7"/>
      <c r="P59" s="32"/>
      <c r="Q59" s="35"/>
      <c r="R59" s="7"/>
      <c r="S59" s="397"/>
      <c r="T59" s="398"/>
      <c r="U59" s="398"/>
      <c r="V59" s="7"/>
      <c r="W59" s="37"/>
      <c r="X59" s="35"/>
      <c r="Y59" s="7"/>
      <c r="Z59" s="391"/>
      <c r="AA59" s="392"/>
      <c r="AB59" s="392"/>
      <c r="AC59" s="7"/>
      <c r="AD59" s="32"/>
      <c r="AE59" s="35"/>
      <c r="AF59" s="7"/>
      <c r="AG59" s="391"/>
      <c r="AH59" s="392"/>
      <c r="AI59" s="392"/>
      <c r="AJ59" s="7"/>
      <c r="AK59" s="32"/>
      <c r="AL59" s="35"/>
      <c r="AM59" s="7"/>
      <c r="AN59" s="11"/>
      <c r="AO59" s="7"/>
      <c r="AP59" s="11"/>
      <c r="AQ59" s="7"/>
      <c r="AR59" s="11"/>
      <c r="AS59" s="7"/>
      <c r="AT59" s="7"/>
      <c r="AU59" s="7"/>
      <c r="AV59" s="7"/>
      <c r="AW59" s="7"/>
      <c r="AX59" s="11" t="s">
        <v>224</v>
      </c>
      <c r="AY59" s="71" t="s">
        <v>224</v>
      </c>
      <c r="AZ59" s="1"/>
      <c r="BA59" s="1"/>
      <c r="BB59" s="25"/>
      <c r="BC59" s="1"/>
      <c r="BD59" s="1"/>
      <c r="BP59" s="16"/>
      <c r="BQ59" s="26" t="str">
        <f t="shared" si="0"/>
        <v/>
      </c>
      <c r="BR59" s="27" t="str">
        <f t="shared" si="1"/>
        <v/>
      </c>
      <c r="BS59" s="27" t="str">
        <f t="shared" si="2"/>
        <v/>
      </c>
      <c r="BT59" s="26" t="str">
        <f t="shared" si="3"/>
        <v/>
      </c>
      <c r="BU59" s="27" t="str">
        <f t="shared" si="4"/>
        <v/>
      </c>
      <c r="BV59" s="26" t="e">
        <f>IF(AND(#REF!="",#REF!="",#REF!="",#REF!=""),"",SUM(#REF!,#REF!,#REF!,#REF!,#REF!))</f>
        <v>#REF!</v>
      </c>
      <c r="BW59" s="27" t="str">
        <f t="shared" si="5"/>
        <v/>
      </c>
      <c r="BX59" s="26" t="str">
        <f t="shared" si="6"/>
        <v/>
      </c>
      <c r="BY59" s="27" t="str">
        <f t="shared" si="7"/>
        <v/>
      </c>
      <c r="BZ59" s="26" t="str">
        <f t="shared" si="8"/>
        <v/>
      </c>
      <c r="CA59" s="27" t="str">
        <f t="shared" si="9"/>
        <v/>
      </c>
      <c r="CB59" s="26" t="e">
        <f>IF(AND(#REF!="",#REF!="",#REF!="",#REF!=""),"",SUM(#REF!,#REF!,#REF!,#REF!,#REF!))</f>
        <v>#REF!</v>
      </c>
      <c r="CC59" s="27" t="str">
        <f t="shared" si="10"/>
        <v/>
      </c>
      <c r="CD59" s="24"/>
      <c r="CE59" s="24"/>
    </row>
    <row r="60" spans="1:83">
      <c r="A60" s="263">
        <v>54</v>
      </c>
      <c r="B60" s="264"/>
      <c r="C60" s="265"/>
      <c r="D60" s="266"/>
      <c r="E60" s="267"/>
      <c r="F60" s="268"/>
      <c r="G60" s="268"/>
      <c r="H60" s="269"/>
      <c r="I60" s="270"/>
      <c r="J60" s="271"/>
      <c r="K60" s="272"/>
      <c r="L60" s="391"/>
      <c r="M60" s="392"/>
      <c r="N60" s="392"/>
      <c r="O60" s="7"/>
      <c r="P60" s="32"/>
      <c r="Q60" s="35"/>
      <c r="R60" s="7"/>
      <c r="S60" s="397"/>
      <c r="T60" s="398"/>
      <c r="U60" s="398"/>
      <c r="V60" s="7"/>
      <c r="W60" s="37"/>
      <c r="X60" s="35"/>
      <c r="Y60" s="7"/>
      <c r="Z60" s="391"/>
      <c r="AA60" s="392"/>
      <c r="AB60" s="392"/>
      <c r="AC60" s="7"/>
      <c r="AD60" s="32"/>
      <c r="AE60" s="35"/>
      <c r="AF60" s="7"/>
      <c r="AG60" s="391"/>
      <c r="AH60" s="392"/>
      <c r="AI60" s="392"/>
      <c r="AJ60" s="7"/>
      <c r="AK60" s="32"/>
      <c r="AL60" s="35"/>
      <c r="AM60" s="7"/>
      <c r="AN60" s="11"/>
      <c r="AO60" s="7"/>
      <c r="AP60" s="11"/>
      <c r="AQ60" s="7"/>
      <c r="AR60" s="11"/>
      <c r="AS60" s="7"/>
      <c r="AT60" s="7"/>
      <c r="AU60" s="7"/>
      <c r="AV60" s="7"/>
      <c r="AW60" s="7"/>
      <c r="AX60" s="11" t="s">
        <v>224</v>
      </c>
      <c r="AY60" s="71" t="s">
        <v>224</v>
      </c>
      <c r="AZ60" s="1"/>
      <c r="BA60" s="1"/>
      <c r="BB60" s="25"/>
      <c r="BC60" s="1"/>
      <c r="BD60" s="1"/>
      <c r="BP60" s="16"/>
      <c r="BQ60" s="26" t="str">
        <f t="shared" si="0"/>
        <v/>
      </c>
      <c r="BR60" s="27" t="str">
        <f t="shared" si="1"/>
        <v/>
      </c>
      <c r="BS60" s="27" t="str">
        <f t="shared" si="2"/>
        <v/>
      </c>
      <c r="BT60" s="26" t="str">
        <f t="shared" si="3"/>
        <v/>
      </c>
      <c r="BU60" s="27" t="str">
        <f t="shared" si="4"/>
        <v/>
      </c>
      <c r="BV60" s="26" t="e">
        <f>IF(AND(#REF!="",#REF!="",#REF!="",#REF!=""),"",SUM(#REF!,#REF!,#REF!,#REF!,#REF!))</f>
        <v>#REF!</v>
      </c>
      <c r="BW60" s="27" t="str">
        <f t="shared" si="5"/>
        <v/>
      </c>
      <c r="BX60" s="26" t="str">
        <f t="shared" si="6"/>
        <v/>
      </c>
      <c r="BY60" s="27" t="str">
        <f t="shared" si="7"/>
        <v/>
      </c>
      <c r="BZ60" s="26" t="str">
        <f t="shared" si="8"/>
        <v/>
      </c>
      <c r="CA60" s="27" t="str">
        <f t="shared" si="9"/>
        <v/>
      </c>
      <c r="CB60" s="26" t="e">
        <f>IF(AND(#REF!="",#REF!="",#REF!="",#REF!=""),"",SUM(#REF!,#REF!,#REF!,#REF!,#REF!))</f>
        <v>#REF!</v>
      </c>
      <c r="CC60" s="27" t="str">
        <f t="shared" si="10"/>
        <v/>
      </c>
      <c r="CD60" s="24"/>
      <c r="CE60" s="24"/>
    </row>
    <row r="61" spans="1:83">
      <c r="A61" s="263">
        <v>55</v>
      </c>
      <c r="B61" s="264"/>
      <c r="C61" s="265"/>
      <c r="D61" s="266"/>
      <c r="E61" s="267"/>
      <c r="F61" s="268"/>
      <c r="G61" s="268"/>
      <c r="H61" s="269"/>
      <c r="I61" s="270"/>
      <c r="J61" s="271"/>
      <c r="K61" s="272"/>
      <c r="L61" s="391"/>
      <c r="M61" s="392"/>
      <c r="N61" s="392"/>
      <c r="O61" s="7"/>
      <c r="P61" s="32"/>
      <c r="Q61" s="35"/>
      <c r="R61" s="7"/>
      <c r="S61" s="397"/>
      <c r="T61" s="398"/>
      <c r="U61" s="398"/>
      <c r="V61" s="7"/>
      <c r="W61" s="37"/>
      <c r="X61" s="35"/>
      <c r="Y61" s="7"/>
      <c r="Z61" s="391"/>
      <c r="AA61" s="392"/>
      <c r="AB61" s="392"/>
      <c r="AC61" s="7"/>
      <c r="AD61" s="32"/>
      <c r="AE61" s="35"/>
      <c r="AF61" s="7"/>
      <c r="AG61" s="391"/>
      <c r="AH61" s="392"/>
      <c r="AI61" s="392"/>
      <c r="AJ61" s="7"/>
      <c r="AK61" s="32"/>
      <c r="AL61" s="35"/>
      <c r="AM61" s="7"/>
      <c r="AN61" s="11"/>
      <c r="AO61" s="7"/>
      <c r="AP61" s="11"/>
      <c r="AQ61" s="7"/>
      <c r="AR61" s="11"/>
      <c r="AS61" s="7"/>
      <c r="AT61" s="7"/>
      <c r="AU61" s="7"/>
      <c r="AV61" s="7"/>
      <c r="AW61" s="7"/>
      <c r="AX61" s="11" t="s">
        <v>224</v>
      </c>
      <c r="AY61" s="71" t="s">
        <v>224</v>
      </c>
      <c r="AZ61" s="1"/>
      <c r="BA61" s="1"/>
      <c r="BB61" s="25"/>
      <c r="BC61" s="1"/>
      <c r="BD61" s="1"/>
      <c r="BP61" s="16"/>
      <c r="BQ61" s="26" t="str">
        <f t="shared" si="0"/>
        <v/>
      </c>
      <c r="BR61" s="27" t="str">
        <f t="shared" si="1"/>
        <v/>
      </c>
      <c r="BS61" s="27" t="str">
        <f t="shared" si="2"/>
        <v/>
      </c>
      <c r="BT61" s="26" t="str">
        <f t="shared" si="3"/>
        <v/>
      </c>
      <c r="BU61" s="27" t="str">
        <f t="shared" si="4"/>
        <v/>
      </c>
      <c r="BV61" s="26" t="e">
        <f>IF(AND(#REF!="",#REF!="",#REF!="",#REF!=""),"",SUM(#REF!,#REF!,#REF!,#REF!,#REF!))</f>
        <v>#REF!</v>
      </c>
      <c r="BW61" s="27" t="str">
        <f t="shared" si="5"/>
        <v/>
      </c>
      <c r="BX61" s="26" t="str">
        <f t="shared" si="6"/>
        <v/>
      </c>
      <c r="BY61" s="27" t="str">
        <f t="shared" si="7"/>
        <v/>
      </c>
      <c r="BZ61" s="26" t="str">
        <f t="shared" si="8"/>
        <v/>
      </c>
      <c r="CA61" s="27" t="str">
        <f t="shared" si="9"/>
        <v/>
      </c>
      <c r="CB61" s="26" t="e">
        <f>IF(AND(#REF!="",#REF!="",#REF!="",#REF!=""),"",SUM(#REF!,#REF!,#REF!,#REF!,#REF!))</f>
        <v>#REF!</v>
      </c>
      <c r="CC61" s="27" t="str">
        <f t="shared" si="10"/>
        <v/>
      </c>
      <c r="CD61" s="24"/>
      <c r="CE61" s="24"/>
    </row>
    <row r="62" spans="1:83">
      <c r="A62" s="263">
        <v>56</v>
      </c>
      <c r="B62" s="264"/>
      <c r="C62" s="265"/>
      <c r="D62" s="266"/>
      <c r="E62" s="267"/>
      <c r="F62" s="268"/>
      <c r="G62" s="268"/>
      <c r="H62" s="269"/>
      <c r="I62" s="270"/>
      <c r="J62" s="271"/>
      <c r="K62" s="272"/>
      <c r="L62" s="391"/>
      <c r="M62" s="392"/>
      <c r="N62" s="392"/>
      <c r="O62" s="7"/>
      <c r="P62" s="32"/>
      <c r="Q62" s="35"/>
      <c r="R62" s="7"/>
      <c r="S62" s="397"/>
      <c r="T62" s="398"/>
      <c r="U62" s="398"/>
      <c r="V62" s="7"/>
      <c r="W62" s="37"/>
      <c r="X62" s="35"/>
      <c r="Y62" s="7"/>
      <c r="Z62" s="391"/>
      <c r="AA62" s="392"/>
      <c r="AB62" s="392"/>
      <c r="AC62" s="7"/>
      <c r="AD62" s="32"/>
      <c r="AE62" s="35"/>
      <c r="AF62" s="7"/>
      <c r="AG62" s="391"/>
      <c r="AH62" s="392"/>
      <c r="AI62" s="392"/>
      <c r="AJ62" s="7"/>
      <c r="AK62" s="32"/>
      <c r="AL62" s="35"/>
      <c r="AM62" s="7"/>
      <c r="AN62" s="11"/>
      <c r="AO62" s="7"/>
      <c r="AP62" s="11"/>
      <c r="AQ62" s="7"/>
      <c r="AR62" s="11"/>
      <c r="AS62" s="7"/>
      <c r="AT62" s="7"/>
      <c r="AU62" s="7"/>
      <c r="AV62" s="7"/>
      <c r="AW62" s="7"/>
      <c r="AX62" s="11" t="s">
        <v>224</v>
      </c>
      <c r="AY62" s="71" t="s">
        <v>224</v>
      </c>
      <c r="AZ62" s="1"/>
      <c r="BA62" s="1"/>
      <c r="BB62" s="25"/>
      <c r="BC62" s="1"/>
      <c r="BD62" s="1"/>
      <c r="BP62" s="16"/>
      <c r="BQ62" s="26" t="str">
        <f t="shared" si="0"/>
        <v/>
      </c>
      <c r="BR62" s="27" t="str">
        <f t="shared" si="1"/>
        <v/>
      </c>
      <c r="BS62" s="27" t="str">
        <f t="shared" si="2"/>
        <v/>
      </c>
      <c r="BT62" s="26" t="str">
        <f t="shared" si="3"/>
        <v/>
      </c>
      <c r="BU62" s="27" t="str">
        <f t="shared" si="4"/>
        <v/>
      </c>
      <c r="BV62" s="26" t="e">
        <f>IF(AND(#REF!="",#REF!="",#REF!="",#REF!=""),"",SUM(#REF!,#REF!,#REF!,#REF!,#REF!))</f>
        <v>#REF!</v>
      </c>
      <c r="BW62" s="27" t="str">
        <f t="shared" si="5"/>
        <v/>
      </c>
      <c r="BX62" s="26" t="str">
        <f t="shared" si="6"/>
        <v/>
      </c>
      <c r="BY62" s="27" t="str">
        <f t="shared" si="7"/>
        <v/>
      </c>
      <c r="BZ62" s="26" t="str">
        <f t="shared" si="8"/>
        <v/>
      </c>
      <c r="CA62" s="27" t="str">
        <f t="shared" si="9"/>
        <v/>
      </c>
      <c r="CB62" s="26" t="e">
        <f>IF(AND(#REF!="",#REF!="",#REF!="",#REF!=""),"",SUM(#REF!,#REF!,#REF!,#REF!,#REF!))</f>
        <v>#REF!</v>
      </c>
      <c r="CC62" s="27" t="str">
        <f t="shared" si="10"/>
        <v/>
      </c>
      <c r="CD62" s="24"/>
      <c r="CE62" s="24"/>
    </row>
    <row r="63" spans="1:83">
      <c r="A63" s="263">
        <v>57</v>
      </c>
      <c r="B63" s="264"/>
      <c r="C63" s="265"/>
      <c r="D63" s="266"/>
      <c r="E63" s="267"/>
      <c r="F63" s="268"/>
      <c r="G63" s="268"/>
      <c r="H63" s="269"/>
      <c r="I63" s="270"/>
      <c r="J63" s="271"/>
      <c r="K63" s="272"/>
      <c r="L63" s="391"/>
      <c r="M63" s="392"/>
      <c r="N63" s="392"/>
      <c r="O63" s="7"/>
      <c r="P63" s="32"/>
      <c r="Q63" s="35"/>
      <c r="R63" s="7"/>
      <c r="S63" s="397"/>
      <c r="T63" s="398"/>
      <c r="U63" s="398"/>
      <c r="V63" s="7"/>
      <c r="W63" s="37"/>
      <c r="X63" s="35"/>
      <c r="Y63" s="7"/>
      <c r="Z63" s="391"/>
      <c r="AA63" s="392"/>
      <c r="AB63" s="392"/>
      <c r="AC63" s="7"/>
      <c r="AD63" s="32"/>
      <c r="AE63" s="35"/>
      <c r="AF63" s="7"/>
      <c r="AG63" s="391"/>
      <c r="AH63" s="392"/>
      <c r="AI63" s="392"/>
      <c r="AJ63" s="7"/>
      <c r="AK63" s="32"/>
      <c r="AL63" s="35"/>
      <c r="AM63" s="7"/>
      <c r="AN63" s="11"/>
      <c r="AO63" s="7"/>
      <c r="AP63" s="11"/>
      <c r="AQ63" s="7"/>
      <c r="AR63" s="11"/>
      <c r="AS63" s="7"/>
      <c r="AT63" s="7"/>
      <c r="AU63" s="7"/>
      <c r="AV63" s="7"/>
      <c r="AW63" s="7"/>
      <c r="AX63" s="11" t="s">
        <v>224</v>
      </c>
      <c r="AY63" s="71" t="s">
        <v>224</v>
      </c>
      <c r="AZ63" s="1"/>
      <c r="BA63" s="1"/>
      <c r="BB63" s="25"/>
      <c r="BC63" s="1"/>
      <c r="BD63" s="1"/>
      <c r="BP63" s="16"/>
      <c r="BQ63" s="26" t="str">
        <f t="shared" si="0"/>
        <v/>
      </c>
      <c r="BR63" s="27" t="str">
        <f t="shared" si="1"/>
        <v/>
      </c>
      <c r="BS63" s="27" t="str">
        <f t="shared" si="2"/>
        <v/>
      </c>
      <c r="BT63" s="26" t="str">
        <f t="shared" si="3"/>
        <v/>
      </c>
      <c r="BU63" s="27" t="str">
        <f t="shared" si="4"/>
        <v/>
      </c>
      <c r="BV63" s="26" t="e">
        <f>IF(AND(#REF!="",#REF!="",#REF!="",#REF!=""),"",SUM(#REF!,#REF!,#REF!,#REF!,#REF!))</f>
        <v>#REF!</v>
      </c>
      <c r="BW63" s="27" t="str">
        <f t="shared" si="5"/>
        <v/>
      </c>
      <c r="BX63" s="26" t="str">
        <f t="shared" si="6"/>
        <v/>
      </c>
      <c r="BY63" s="27" t="str">
        <f t="shared" si="7"/>
        <v/>
      </c>
      <c r="BZ63" s="26" t="str">
        <f t="shared" si="8"/>
        <v/>
      </c>
      <c r="CA63" s="27" t="str">
        <f t="shared" si="9"/>
        <v/>
      </c>
      <c r="CB63" s="26" t="e">
        <f>IF(AND(#REF!="",#REF!="",#REF!="",#REF!=""),"",SUM(#REF!,#REF!,#REF!,#REF!,#REF!))</f>
        <v>#REF!</v>
      </c>
      <c r="CC63" s="27" t="str">
        <f t="shared" si="10"/>
        <v/>
      </c>
      <c r="CD63" s="24"/>
      <c r="CE63" s="24"/>
    </row>
    <row r="64" spans="1:83">
      <c r="A64" s="263">
        <v>58</v>
      </c>
      <c r="B64" s="264"/>
      <c r="C64" s="265"/>
      <c r="D64" s="266"/>
      <c r="E64" s="267"/>
      <c r="F64" s="268"/>
      <c r="G64" s="268"/>
      <c r="H64" s="269"/>
      <c r="I64" s="270"/>
      <c r="J64" s="271"/>
      <c r="K64" s="272"/>
      <c r="L64" s="391"/>
      <c r="M64" s="392"/>
      <c r="N64" s="392"/>
      <c r="O64" s="7"/>
      <c r="P64" s="32"/>
      <c r="Q64" s="35"/>
      <c r="R64" s="7"/>
      <c r="S64" s="397"/>
      <c r="T64" s="398"/>
      <c r="U64" s="398"/>
      <c r="V64" s="7"/>
      <c r="W64" s="37"/>
      <c r="X64" s="35"/>
      <c r="Y64" s="7"/>
      <c r="Z64" s="391"/>
      <c r="AA64" s="392"/>
      <c r="AB64" s="392"/>
      <c r="AC64" s="7"/>
      <c r="AD64" s="32"/>
      <c r="AE64" s="35"/>
      <c r="AF64" s="7"/>
      <c r="AG64" s="391"/>
      <c r="AH64" s="392"/>
      <c r="AI64" s="392"/>
      <c r="AJ64" s="7"/>
      <c r="AK64" s="32"/>
      <c r="AL64" s="35"/>
      <c r="AM64" s="7"/>
      <c r="AN64" s="11"/>
      <c r="AO64" s="7"/>
      <c r="AP64" s="11"/>
      <c r="AQ64" s="7"/>
      <c r="AR64" s="11"/>
      <c r="AS64" s="7"/>
      <c r="AT64" s="7"/>
      <c r="AU64" s="7"/>
      <c r="AV64" s="7"/>
      <c r="AW64" s="7"/>
      <c r="AX64" s="11" t="s">
        <v>224</v>
      </c>
      <c r="AY64" s="71" t="s">
        <v>224</v>
      </c>
      <c r="AZ64" s="1"/>
      <c r="BA64" s="1"/>
      <c r="BB64" s="25"/>
      <c r="BC64" s="1"/>
      <c r="BD64" s="1"/>
      <c r="BP64" s="16"/>
      <c r="BQ64" s="26" t="str">
        <f t="shared" si="0"/>
        <v/>
      </c>
      <c r="BR64" s="27" t="str">
        <f t="shared" si="1"/>
        <v/>
      </c>
      <c r="BS64" s="27" t="str">
        <f t="shared" si="2"/>
        <v/>
      </c>
      <c r="BT64" s="26" t="str">
        <f t="shared" si="3"/>
        <v/>
      </c>
      <c r="BU64" s="27" t="str">
        <f t="shared" si="4"/>
        <v/>
      </c>
      <c r="BV64" s="26" t="e">
        <f>IF(AND(#REF!="",#REF!="",#REF!="",#REF!=""),"",SUM(#REF!,#REF!,#REF!,#REF!,#REF!))</f>
        <v>#REF!</v>
      </c>
      <c r="BW64" s="27" t="str">
        <f t="shared" si="5"/>
        <v/>
      </c>
      <c r="BX64" s="26" t="str">
        <f t="shared" si="6"/>
        <v/>
      </c>
      <c r="BY64" s="27" t="str">
        <f t="shared" si="7"/>
        <v/>
      </c>
      <c r="BZ64" s="26" t="str">
        <f t="shared" si="8"/>
        <v/>
      </c>
      <c r="CA64" s="27" t="str">
        <f t="shared" si="9"/>
        <v/>
      </c>
      <c r="CB64" s="26" t="e">
        <f>IF(AND(#REF!="",#REF!="",#REF!="",#REF!=""),"",SUM(#REF!,#REF!,#REF!,#REF!,#REF!))</f>
        <v>#REF!</v>
      </c>
      <c r="CC64" s="27" t="str">
        <f t="shared" si="10"/>
        <v/>
      </c>
      <c r="CD64" s="24"/>
      <c r="CE64" s="24"/>
    </row>
    <row r="65" spans="1:83">
      <c r="A65" s="263">
        <v>59</v>
      </c>
      <c r="B65" s="264"/>
      <c r="C65" s="265"/>
      <c r="D65" s="266"/>
      <c r="E65" s="267"/>
      <c r="F65" s="268"/>
      <c r="G65" s="268"/>
      <c r="H65" s="269"/>
      <c r="I65" s="270"/>
      <c r="J65" s="271"/>
      <c r="K65" s="272"/>
      <c r="L65" s="391"/>
      <c r="M65" s="392"/>
      <c r="N65" s="392"/>
      <c r="O65" s="7"/>
      <c r="P65" s="32"/>
      <c r="Q65" s="35"/>
      <c r="R65" s="7"/>
      <c r="S65" s="397"/>
      <c r="T65" s="398"/>
      <c r="U65" s="398"/>
      <c r="V65" s="7"/>
      <c r="W65" s="37"/>
      <c r="X65" s="35"/>
      <c r="Y65" s="7"/>
      <c r="Z65" s="391"/>
      <c r="AA65" s="392"/>
      <c r="AB65" s="392"/>
      <c r="AC65" s="7"/>
      <c r="AD65" s="32"/>
      <c r="AE65" s="35"/>
      <c r="AF65" s="7"/>
      <c r="AG65" s="391"/>
      <c r="AH65" s="392"/>
      <c r="AI65" s="392"/>
      <c r="AJ65" s="7"/>
      <c r="AK65" s="32"/>
      <c r="AL65" s="35"/>
      <c r="AM65" s="7"/>
      <c r="AN65" s="11"/>
      <c r="AO65" s="7"/>
      <c r="AP65" s="11"/>
      <c r="AQ65" s="7"/>
      <c r="AR65" s="11"/>
      <c r="AS65" s="7"/>
      <c r="AT65" s="7"/>
      <c r="AU65" s="7"/>
      <c r="AV65" s="7"/>
      <c r="AW65" s="7"/>
      <c r="AX65" s="11" t="s">
        <v>224</v>
      </c>
      <c r="AY65" s="71" t="s">
        <v>224</v>
      </c>
      <c r="AZ65" s="1"/>
      <c r="BA65" s="1"/>
      <c r="BB65" s="25"/>
      <c r="BC65" s="1"/>
      <c r="BD65" s="1"/>
      <c r="BP65" s="16"/>
      <c r="BQ65" s="26" t="str">
        <f t="shared" si="0"/>
        <v/>
      </c>
      <c r="BR65" s="27" t="str">
        <f t="shared" si="1"/>
        <v/>
      </c>
      <c r="BS65" s="27" t="str">
        <f t="shared" si="2"/>
        <v/>
      </c>
      <c r="BT65" s="26" t="str">
        <f t="shared" si="3"/>
        <v/>
      </c>
      <c r="BU65" s="27" t="str">
        <f t="shared" si="4"/>
        <v/>
      </c>
      <c r="BV65" s="26" t="e">
        <f>IF(AND(#REF!="",#REF!="",#REF!="",#REF!=""),"",SUM(#REF!,#REF!,#REF!,#REF!,#REF!))</f>
        <v>#REF!</v>
      </c>
      <c r="BW65" s="27" t="str">
        <f t="shared" si="5"/>
        <v/>
      </c>
      <c r="BX65" s="26" t="str">
        <f t="shared" si="6"/>
        <v/>
      </c>
      <c r="BY65" s="27" t="str">
        <f t="shared" si="7"/>
        <v/>
      </c>
      <c r="BZ65" s="26" t="str">
        <f t="shared" si="8"/>
        <v/>
      </c>
      <c r="CA65" s="27" t="str">
        <f t="shared" si="9"/>
        <v/>
      </c>
      <c r="CB65" s="26" t="e">
        <f>IF(AND(#REF!="",#REF!="",#REF!="",#REF!=""),"",SUM(#REF!,#REF!,#REF!,#REF!,#REF!))</f>
        <v>#REF!</v>
      </c>
      <c r="CC65" s="27" t="str">
        <f t="shared" si="10"/>
        <v/>
      </c>
      <c r="CD65" s="24"/>
      <c r="CE65" s="24"/>
    </row>
    <row r="66" spans="1:83">
      <c r="A66" s="263">
        <v>60</v>
      </c>
      <c r="B66" s="264"/>
      <c r="C66" s="265"/>
      <c r="D66" s="266"/>
      <c r="E66" s="267"/>
      <c r="F66" s="268"/>
      <c r="G66" s="268"/>
      <c r="H66" s="269"/>
      <c r="I66" s="270"/>
      <c r="J66" s="271"/>
      <c r="K66" s="272"/>
      <c r="L66" s="391"/>
      <c r="M66" s="392"/>
      <c r="N66" s="392"/>
      <c r="O66" s="7"/>
      <c r="P66" s="32"/>
      <c r="Q66" s="35"/>
      <c r="R66" s="7"/>
      <c r="S66" s="397"/>
      <c r="T66" s="398"/>
      <c r="U66" s="398"/>
      <c r="V66" s="7"/>
      <c r="W66" s="37"/>
      <c r="X66" s="35"/>
      <c r="Y66" s="7"/>
      <c r="Z66" s="391"/>
      <c r="AA66" s="392"/>
      <c r="AB66" s="392"/>
      <c r="AC66" s="7"/>
      <c r="AD66" s="32"/>
      <c r="AE66" s="35"/>
      <c r="AF66" s="7"/>
      <c r="AG66" s="391"/>
      <c r="AH66" s="392"/>
      <c r="AI66" s="392"/>
      <c r="AJ66" s="7"/>
      <c r="AK66" s="32"/>
      <c r="AL66" s="35"/>
      <c r="AM66" s="7"/>
      <c r="AN66" s="11"/>
      <c r="AO66" s="7"/>
      <c r="AP66" s="11"/>
      <c r="AQ66" s="7"/>
      <c r="AR66" s="11"/>
      <c r="AS66" s="7"/>
      <c r="AT66" s="7"/>
      <c r="AU66" s="7"/>
      <c r="AV66" s="7"/>
      <c r="AW66" s="7"/>
      <c r="AX66" s="11" t="s">
        <v>224</v>
      </c>
      <c r="AY66" s="71" t="s">
        <v>224</v>
      </c>
      <c r="AZ66" s="1"/>
      <c r="BA66" s="1"/>
      <c r="BB66" s="25"/>
      <c r="BC66" s="1"/>
      <c r="BD66" s="1"/>
      <c r="BP66" s="16"/>
      <c r="BQ66" s="26" t="str">
        <f t="shared" si="0"/>
        <v/>
      </c>
      <c r="BR66" s="27" t="str">
        <f t="shared" si="1"/>
        <v/>
      </c>
      <c r="BS66" s="27" t="str">
        <f t="shared" si="2"/>
        <v/>
      </c>
      <c r="BT66" s="26" t="str">
        <f t="shared" si="3"/>
        <v/>
      </c>
      <c r="BU66" s="27" t="str">
        <f t="shared" si="4"/>
        <v/>
      </c>
      <c r="BV66" s="26" t="e">
        <f>IF(AND(#REF!="",#REF!="",#REF!="",#REF!=""),"",SUM(#REF!,#REF!,#REF!,#REF!,#REF!))</f>
        <v>#REF!</v>
      </c>
      <c r="BW66" s="27" t="str">
        <f t="shared" si="5"/>
        <v/>
      </c>
      <c r="BX66" s="26" t="str">
        <f t="shared" si="6"/>
        <v/>
      </c>
      <c r="BY66" s="27" t="str">
        <f t="shared" si="7"/>
        <v/>
      </c>
      <c r="BZ66" s="26" t="str">
        <f t="shared" si="8"/>
        <v/>
      </c>
      <c r="CA66" s="27" t="str">
        <f t="shared" si="9"/>
        <v/>
      </c>
      <c r="CB66" s="26" t="e">
        <f>IF(AND(#REF!="",#REF!="",#REF!="",#REF!=""),"",SUM(#REF!,#REF!,#REF!,#REF!,#REF!))</f>
        <v>#REF!</v>
      </c>
      <c r="CC66" s="27" t="str">
        <f t="shared" si="10"/>
        <v/>
      </c>
      <c r="CD66" s="24"/>
      <c r="CE66" s="24"/>
    </row>
    <row r="67" spans="1:83">
      <c r="A67" s="263">
        <v>61</v>
      </c>
      <c r="B67" s="264"/>
      <c r="C67" s="265"/>
      <c r="D67" s="266"/>
      <c r="E67" s="267"/>
      <c r="F67" s="268"/>
      <c r="G67" s="268"/>
      <c r="H67" s="269"/>
      <c r="I67" s="270"/>
      <c r="J67" s="271"/>
      <c r="K67" s="272"/>
      <c r="L67" s="391"/>
      <c r="M67" s="392"/>
      <c r="N67" s="392"/>
      <c r="O67" s="7"/>
      <c r="P67" s="32"/>
      <c r="Q67" s="35"/>
      <c r="R67" s="7"/>
      <c r="S67" s="397"/>
      <c r="T67" s="398"/>
      <c r="U67" s="398"/>
      <c r="V67" s="7"/>
      <c r="W67" s="37"/>
      <c r="X67" s="35"/>
      <c r="Y67" s="7"/>
      <c r="Z67" s="391"/>
      <c r="AA67" s="392"/>
      <c r="AB67" s="392"/>
      <c r="AC67" s="7"/>
      <c r="AD67" s="32"/>
      <c r="AE67" s="35"/>
      <c r="AF67" s="7"/>
      <c r="AG67" s="391"/>
      <c r="AH67" s="392"/>
      <c r="AI67" s="392"/>
      <c r="AJ67" s="7"/>
      <c r="AK67" s="32"/>
      <c r="AL67" s="35"/>
      <c r="AM67" s="7"/>
      <c r="AN67" s="11"/>
      <c r="AO67" s="7"/>
      <c r="AP67" s="11"/>
      <c r="AQ67" s="7"/>
      <c r="AR67" s="11"/>
      <c r="AS67" s="7"/>
      <c r="AT67" s="7"/>
      <c r="AU67" s="7"/>
      <c r="AV67" s="7"/>
      <c r="AW67" s="7"/>
      <c r="AX67" s="11" t="s">
        <v>224</v>
      </c>
      <c r="AY67" s="71" t="s">
        <v>224</v>
      </c>
      <c r="AZ67" s="1"/>
      <c r="BA67" s="1"/>
      <c r="BB67" s="1"/>
      <c r="BC67" s="1"/>
      <c r="BD67" s="1"/>
      <c r="BP67" s="16"/>
      <c r="BQ67" s="26" t="str">
        <f t="shared" si="0"/>
        <v/>
      </c>
      <c r="BR67" s="27" t="str">
        <f t="shared" si="1"/>
        <v/>
      </c>
      <c r="BS67" s="27" t="str">
        <f t="shared" si="2"/>
        <v/>
      </c>
      <c r="BT67" s="26" t="str">
        <f t="shared" si="3"/>
        <v/>
      </c>
      <c r="BU67" s="27" t="str">
        <f t="shared" si="4"/>
        <v/>
      </c>
      <c r="BV67" s="26" t="e">
        <f>IF(AND(#REF!="",#REF!="",#REF!="",#REF!=""),"",SUM(#REF!,#REF!,#REF!,#REF!,#REF!))</f>
        <v>#REF!</v>
      </c>
      <c r="BW67" s="27" t="str">
        <f t="shared" si="5"/>
        <v/>
      </c>
      <c r="BX67" s="26" t="str">
        <f t="shared" si="6"/>
        <v/>
      </c>
      <c r="BY67" s="27" t="str">
        <f t="shared" si="7"/>
        <v/>
      </c>
      <c r="BZ67" s="26" t="str">
        <f t="shared" si="8"/>
        <v/>
      </c>
      <c r="CA67" s="27" t="str">
        <f t="shared" si="9"/>
        <v/>
      </c>
      <c r="CB67" s="26" t="e">
        <f>IF(AND(#REF!="",#REF!="",#REF!="",#REF!=""),"",SUM(#REF!,#REF!,#REF!,#REF!,#REF!))</f>
        <v>#REF!</v>
      </c>
      <c r="CC67" s="27" t="str">
        <f t="shared" si="10"/>
        <v/>
      </c>
      <c r="CD67" s="24"/>
      <c r="CE67" s="24"/>
    </row>
    <row r="68" spans="1:83">
      <c r="A68" s="263">
        <v>62</v>
      </c>
      <c r="B68" s="264"/>
      <c r="C68" s="265"/>
      <c r="D68" s="266"/>
      <c r="E68" s="267"/>
      <c r="F68" s="268"/>
      <c r="G68" s="268"/>
      <c r="H68" s="269"/>
      <c r="I68" s="270"/>
      <c r="J68" s="271"/>
      <c r="K68" s="272"/>
      <c r="L68" s="391"/>
      <c r="M68" s="392"/>
      <c r="N68" s="392"/>
      <c r="O68" s="7"/>
      <c r="P68" s="32"/>
      <c r="Q68" s="35"/>
      <c r="R68" s="7"/>
      <c r="S68" s="397"/>
      <c r="T68" s="398"/>
      <c r="U68" s="398"/>
      <c r="V68" s="7"/>
      <c r="W68" s="37"/>
      <c r="X68" s="35"/>
      <c r="Y68" s="7"/>
      <c r="Z68" s="391"/>
      <c r="AA68" s="392"/>
      <c r="AB68" s="392"/>
      <c r="AC68" s="7"/>
      <c r="AD68" s="32"/>
      <c r="AE68" s="35"/>
      <c r="AF68" s="7"/>
      <c r="AG68" s="391"/>
      <c r="AH68" s="392"/>
      <c r="AI68" s="392"/>
      <c r="AJ68" s="7"/>
      <c r="AK68" s="32"/>
      <c r="AL68" s="35"/>
      <c r="AM68" s="7"/>
      <c r="AN68" s="11"/>
      <c r="AO68" s="7"/>
      <c r="AP68" s="11"/>
      <c r="AQ68" s="7"/>
      <c r="AR68" s="11"/>
      <c r="AS68" s="7"/>
      <c r="AT68" s="7"/>
      <c r="AU68" s="7"/>
      <c r="AV68" s="7"/>
      <c r="AW68" s="7"/>
      <c r="AX68" s="11" t="s">
        <v>224</v>
      </c>
      <c r="AY68" s="71" t="s">
        <v>224</v>
      </c>
      <c r="AZ68" s="1"/>
      <c r="BA68" s="1"/>
      <c r="BB68" s="1"/>
      <c r="BC68" s="1"/>
      <c r="BD68" s="1"/>
      <c r="BP68" s="16"/>
      <c r="BQ68" s="26" t="str">
        <f t="shared" si="0"/>
        <v/>
      </c>
      <c r="BR68" s="27" t="str">
        <f t="shared" si="1"/>
        <v/>
      </c>
      <c r="BS68" s="27" t="str">
        <f t="shared" si="2"/>
        <v/>
      </c>
      <c r="BT68" s="26" t="str">
        <f t="shared" si="3"/>
        <v/>
      </c>
      <c r="BU68" s="27" t="str">
        <f t="shared" si="4"/>
        <v/>
      </c>
      <c r="BV68" s="26" t="e">
        <f>IF(AND(#REF!="",#REF!="",#REF!="",#REF!=""),"",SUM(#REF!,#REF!,#REF!,#REF!,#REF!))</f>
        <v>#REF!</v>
      </c>
      <c r="BW68" s="27" t="str">
        <f t="shared" si="5"/>
        <v/>
      </c>
      <c r="BX68" s="26" t="str">
        <f t="shared" si="6"/>
        <v/>
      </c>
      <c r="BY68" s="27" t="str">
        <f t="shared" si="7"/>
        <v/>
      </c>
      <c r="BZ68" s="26" t="str">
        <f t="shared" si="8"/>
        <v/>
      </c>
      <c r="CA68" s="27" t="str">
        <f t="shared" si="9"/>
        <v/>
      </c>
      <c r="CB68" s="26" t="e">
        <f>IF(AND(#REF!="",#REF!="",#REF!="",#REF!=""),"",SUM(#REF!,#REF!,#REF!,#REF!,#REF!))</f>
        <v>#REF!</v>
      </c>
      <c r="CC68" s="27" t="str">
        <f t="shared" si="10"/>
        <v/>
      </c>
      <c r="CD68" s="24"/>
      <c r="CE68" s="24"/>
    </row>
    <row r="69" spans="1:83">
      <c r="A69" s="263">
        <v>63</v>
      </c>
      <c r="B69" s="264"/>
      <c r="C69" s="265"/>
      <c r="D69" s="266"/>
      <c r="E69" s="267"/>
      <c r="F69" s="268"/>
      <c r="G69" s="268"/>
      <c r="H69" s="269"/>
      <c r="I69" s="270"/>
      <c r="J69" s="271"/>
      <c r="K69" s="272"/>
      <c r="L69" s="391"/>
      <c r="M69" s="392"/>
      <c r="N69" s="392"/>
      <c r="O69" s="7"/>
      <c r="P69" s="32"/>
      <c r="Q69" s="35"/>
      <c r="R69" s="7"/>
      <c r="S69" s="397"/>
      <c r="T69" s="398"/>
      <c r="U69" s="398"/>
      <c r="V69" s="7"/>
      <c r="W69" s="37"/>
      <c r="X69" s="35"/>
      <c r="Y69" s="7"/>
      <c r="Z69" s="391"/>
      <c r="AA69" s="392"/>
      <c r="AB69" s="392"/>
      <c r="AC69" s="7"/>
      <c r="AD69" s="32"/>
      <c r="AE69" s="35"/>
      <c r="AF69" s="7"/>
      <c r="AG69" s="391"/>
      <c r="AH69" s="392"/>
      <c r="AI69" s="392"/>
      <c r="AJ69" s="7"/>
      <c r="AK69" s="32"/>
      <c r="AL69" s="35"/>
      <c r="AM69" s="7"/>
      <c r="AN69" s="11"/>
      <c r="AO69" s="7"/>
      <c r="AP69" s="11"/>
      <c r="AQ69" s="7"/>
      <c r="AR69" s="11"/>
      <c r="AS69" s="7"/>
      <c r="AT69" s="7"/>
      <c r="AU69" s="7"/>
      <c r="AV69" s="7"/>
      <c r="AW69" s="7"/>
      <c r="AX69" s="11" t="s">
        <v>224</v>
      </c>
      <c r="AY69" s="71" t="s">
        <v>224</v>
      </c>
      <c r="AZ69" s="1"/>
      <c r="BA69" s="1"/>
      <c r="BB69" s="1"/>
      <c r="BC69" s="1"/>
      <c r="BD69" s="1"/>
      <c r="BP69" s="16"/>
      <c r="BQ69" s="26" t="str">
        <f t="shared" si="0"/>
        <v/>
      </c>
      <c r="BR69" s="27" t="str">
        <f t="shared" si="1"/>
        <v/>
      </c>
      <c r="BS69" s="27" t="str">
        <f t="shared" si="2"/>
        <v/>
      </c>
      <c r="BT69" s="26" t="str">
        <f t="shared" si="3"/>
        <v/>
      </c>
      <c r="BU69" s="27" t="str">
        <f t="shared" si="4"/>
        <v/>
      </c>
      <c r="BV69" s="26" t="e">
        <f>IF(AND(#REF!="",#REF!="",#REF!="",#REF!=""),"",SUM(#REF!,#REF!,#REF!,#REF!,#REF!))</f>
        <v>#REF!</v>
      </c>
      <c r="BW69" s="27" t="str">
        <f t="shared" si="5"/>
        <v/>
      </c>
      <c r="BX69" s="26" t="str">
        <f t="shared" si="6"/>
        <v/>
      </c>
      <c r="BY69" s="27" t="str">
        <f t="shared" si="7"/>
        <v/>
      </c>
      <c r="BZ69" s="26" t="str">
        <f t="shared" si="8"/>
        <v/>
      </c>
      <c r="CA69" s="27" t="str">
        <f t="shared" si="9"/>
        <v/>
      </c>
      <c r="CB69" s="26" t="e">
        <f>IF(AND(#REF!="",#REF!="",#REF!="",#REF!=""),"",SUM(#REF!,#REF!,#REF!,#REF!,#REF!))</f>
        <v>#REF!</v>
      </c>
      <c r="CC69" s="27" t="str">
        <f t="shared" si="10"/>
        <v/>
      </c>
      <c r="CD69" s="24"/>
      <c r="CE69" s="24"/>
    </row>
    <row r="70" spans="1:83">
      <c r="A70" s="263">
        <v>64</v>
      </c>
      <c r="B70" s="264"/>
      <c r="C70" s="265"/>
      <c r="D70" s="266"/>
      <c r="E70" s="267"/>
      <c r="F70" s="268"/>
      <c r="G70" s="268"/>
      <c r="H70" s="269"/>
      <c r="I70" s="270"/>
      <c r="J70" s="271"/>
      <c r="K70" s="272"/>
      <c r="L70" s="391"/>
      <c r="M70" s="392"/>
      <c r="N70" s="392"/>
      <c r="O70" s="7"/>
      <c r="P70" s="32"/>
      <c r="Q70" s="35"/>
      <c r="R70" s="7"/>
      <c r="S70" s="397"/>
      <c r="T70" s="398"/>
      <c r="U70" s="398"/>
      <c r="V70" s="7"/>
      <c r="W70" s="37"/>
      <c r="X70" s="35"/>
      <c r="Y70" s="7"/>
      <c r="Z70" s="391"/>
      <c r="AA70" s="392"/>
      <c r="AB70" s="392"/>
      <c r="AC70" s="7"/>
      <c r="AD70" s="32"/>
      <c r="AE70" s="35"/>
      <c r="AF70" s="7"/>
      <c r="AG70" s="391"/>
      <c r="AH70" s="392"/>
      <c r="AI70" s="392"/>
      <c r="AJ70" s="7"/>
      <c r="AK70" s="32"/>
      <c r="AL70" s="35"/>
      <c r="AM70" s="7"/>
      <c r="AN70" s="11"/>
      <c r="AO70" s="7"/>
      <c r="AP70" s="11"/>
      <c r="AQ70" s="7"/>
      <c r="AR70" s="11"/>
      <c r="AS70" s="7"/>
      <c r="AT70" s="7"/>
      <c r="AU70" s="7"/>
      <c r="AV70" s="7"/>
      <c r="AW70" s="7"/>
      <c r="AX70" s="11" t="s">
        <v>224</v>
      </c>
      <c r="AY70" s="71" t="s">
        <v>224</v>
      </c>
      <c r="AZ70" s="1"/>
      <c r="BA70" s="1"/>
      <c r="BB70" s="1"/>
      <c r="BC70" s="1"/>
      <c r="BD70" s="1"/>
      <c r="BP70" s="16"/>
      <c r="BQ70" s="26" t="str">
        <f t="shared" si="0"/>
        <v/>
      </c>
      <c r="BR70" s="27" t="str">
        <f t="shared" si="1"/>
        <v/>
      </c>
      <c r="BS70" s="27" t="str">
        <f t="shared" si="2"/>
        <v/>
      </c>
      <c r="BT70" s="26" t="str">
        <f t="shared" si="3"/>
        <v/>
      </c>
      <c r="BU70" s="27" t="str">
        <f t="shared" si="4"/>
        <v/>
      </c>
      <c r="BV70" s="26" t="e">
        <f>IF(AND(#REF!="",#REF!="",#REF!="",#REF!=""),"",SUM(#REF!,#REF!,#REF!,#REF!,#REF!))</f>
        <v>#REF!</v>
      </c>
      <c r="BW70" s="27" t="str">
        <f t="shared" si="5"/>
        <v/>
      </c>
      <c r="BX70" s="26" t="str">
        <f t="shared" si="6"/>
        <v/>
      </c>
      <c r="BY70" s="27" t="str">
        <f t="shared" si="7"/>
        <v/>
      </c>
      <c r="BZ70" s="26" t="str">
        <f t="shared" si="8"/>
        <v/>
      </c>
      <c r="CA70" s="27" t="str">
        <f t="shared" si="9"/>
        <v/>
      </c>
      <c r="CB70" s="26" t="e">
        <f>IF(AND(#REF!="",#REF!="",#REF!="",#REF!=""),"",SUM(#REF!,#REF!,#REF!,#REF!,#REF!))</f>
        <v>#REF!</v>
      </c>
      <c r="CC70" s="27" t="str">
        <f t="shared" si="10"/>
        <v/>
      </c>
      <c r="CD70" s="24"/>
      <c r="CE70" s="24"/>
    </row>
    <row r="71" spans="1:83">
      <c r="A71" s="263">
        <v>65</v>
      </c>
      <c r="B71" s="264"/>
      <c r="C71" s="265"/>
      <c r="D71" s="266"/>
      <c r="E71" s="267"/>
      <c r="F71" s="268"/>
      <c r="G71" s="268"/>
      <c r="H71" s="269"/>
      <c r="I71" s="270"/>
      <c r="J71" s="271"/>
      <c r="K71" s="272"/>
      <c r="L71" s="391"/>
      <c r="M71" s="392"/>
      <c r="N71" s="392"/>
      <c r="O71" s="7"/>
      <c r="P71" s="32"/>
      <c r="Q71" s="35"/>
      <c r="R71" s="7"/>
      <c r="S71" s="397"/>
      <c r="T71" s="398"/>
      <c r="U71" s="398"/>
      <c r="V71" s="7"/>
      <c r="W71" s="37"/>
      <c r="X71" s="35"/>
      <c r="Y71" s="7"/>
      <c r="Z71" s="391"/>
      <c r="AA71" s="392"/>
      <c r="AB71" s="392"/>
      <c r="AC71" s="7"/>
      <c r="AD71" s="32"/>
      <c r="AE71" s="35"/>
      <c r="AF71" s="7"/>
      <c r="AG71" s="391"/>
      <c r="AH71" s="392"/>
      <c r="AI71" s="392"/>
      <c r="AJ71" s="7"/>
      <c r="AK71" s="32"/>
      <c r="AL71" s="35"/>
      <c r="AM71" s="7"/>
      <c r="AN71" s="11"/>
      <c r="AO71" s="7"/>
      <c r="AP71" s="11"/>
      <c r="AQ71" s="7"/>
      <c r="AR71" s="11"/>
      <c r="AS71" s="7"/>
      <c r="AT71" s="7"/>
      <c r="AU71" s="7"/>
      <c r="AV71" s="7"/>
      <c r="AW71" s="7"/>
      <c r="AX71" s="11" t="s">
        <v>224</v>
      </c>
      <c r="AY71" s="71" t="s">
        <v>224</v>
      </c>
      <c r="AZ71" s="1"/>
      <c r="BA71" s="1"/>
      <c r="BB71" s="1"/>
      <c r="BC71" s="1"/>
      <c r="BD71" s="1"/>
      <c r="BP71" s="16"/>
      <c r="BQ71" s="26" t="str">
        <f t="shared" si="0"/>
        <v/>
      </c>
      <c r="BR71" s="27" t="str">
        <f t="shared" si="1"/>
        <v/>
      </c>
      <c r="BS71" s="27" t="str">
        <f t="shared" si="2"/>
        <v/>
      </c>
      <c r="BT71" s="26" t="str">
        <f t="shared" si="3"/>
        <v/>
      </c>
      <c r="BU71" s="27" t="str">
        <f t="shared" si="4"/>
        <v/>
      </c>
      <c r="BV71" s="26" t="e">
        <f>IF(AND(#REF!="",#REF!="",#REF!="",#REF!=""),"",SUM(#REF!,#REF!,#REF!,#REF!,#REF!))</f>
        <v>#REF!</v>
      </c>
      <c r="BW71" s="27" t="str">
        <f t="shared" si="5"/>
        <v/>
      </c>
      <c r="BX71" s="26" t="str">
        <f t="shared" si="6"/>
        <v/>
      </c>
      <c r="BY71" s="27" t="str">
        <f t="shared" si="7"/>
        <v/>
      </c>
      <c r="BZ71" s="26" t="str">
        <f t="shared" si="8"/>
        <v/>
      </c>
      <c r="CA71" s="27" t="str">
        <f t="shared" si="9"/>
        <v/>
      </c>
      <c r="CB71" s="26" t="e">
        <f>IF(AND(#REF!="",#REF!="",#REF!="",#REF!=""),"",SUM(#REF!,#REF!,#REF!,#REF!,#REF!))</f>
        <v>#REF!</v>
      </c>
      <c r="CC71" s="27" t="str">
        <f t="shared" si="10"/>
        <v/>
      </c>
      <c r="CD71" s="24"/>
      <c r="CE71" s="24"/>
    </row>
    <row r="72" spans="1:83">
      <c r="A72" s="263">
        <v>66</v>
      </c>
      <c r="B72" s="264"/>
      <c r="C72" s="265"/>
      <c r="D72" s="266"/>
      <c r="E72" s="267"/>
      <c r="F72" s="268"/>
      <c r="G72" s="268"/>
      <c r="H72" s="269"/>
      <c r="I72" s="270"/>
      <c r="J72" s="271"/>
      <c r="K72" s="272"/>
      <c r="L72" s="391"/>
      <c r="M72" s="392"/>
      <c r="N72" s="392"/>
      <c r="O72" s="7"/>
      <c r="P72" s="32"/>
      <c r="Q72" s="35"/>
      <c r="R72" s="7"/>
      <c r="S72" s="397"/>
      <c r="T72" s="398"/>
      <c r="U72" s="398"/>
      <c r="V72" s="7"/>
      <c r="W72" s="37"/>
      <c r="X72" s="35"/>
      <c r="Y72" s="7"/>
      <c r="Z72" s="391"/>
      <c r="AA72" s="392"/>
      <c r="AB72" s="392"/>
      <c r="AC72" s="7"/>
      <c r="AD72" s="32"/>
      <c r="AE72" s="35"/>
      <c r="AF72" s="7"/>
      <c r="AG72" s="391"/>
      <c r="AH72" s="392"/>
      <c r="AI72" s="392"/>
      <c r="AJ72" s="7"/>
      <c r="AK72" s="32"/>
      <c r="AL72" s="35"/>
      <c r="AM72" s="7"/>
      <c r="AN72" s="11"/>
      <c r="AO72" s="7"/>
      <c r="AP72" s="11"/>
      <c r="AQ72" s="7"/>
      <c r="AR72" s="11"/>
      <c r="AS72" s="7"/>
      <c r="AT72" s="7"/>
      <c r="AU72" s="7"/>
      <c r="AV72" s="7"/>
      <c r="AW72" s="7"/>
      <c r="AX72" s="11" t="s">
        <v>224</v>
      </c>
      <c r="AY72" s="71" t="s">
        <v>224</v>
      </c>
      <c r="AZ72" s="1"/>
      <c r="BA72" s="1"/>
      <c r="BB72" s="1"/>
      <c r="BC72" s="1"/>
      <c r="BD72" s="1"/>
      <c r="BP72" s="16"/>
      <c r="BQ72" s="26" t="str">
        <f t="shared" ref="BQ72:BQ135" si="11">IF(I72="","",I72)</f>
        <v/>
      </c>
      <c r="BR72" s="27" t="str">
        <f t="shared" ref="BR72:BR135" si="12">IF(AND(L72="",M72="",N72="",P72=""),"",SUM(L72,M72,N72,O72,P72))</f>
        <v/>
      </c>
      <c r="BS72" s="27" t="str">
        <f t="shared" ref="BS72:BS135" si="13">IFERROR(IF(BR72="","",ROUNDUP(BR72*20%,0)),"")</f>
        <v/>
      </c>
      <c r="BT72" s="26" t="str">
        <f t="shared" ref="BT72:BT135" si="14">IF(AND(S72="",T72="",U72="",W72=""),"",SUM(S72,T72,U72,V72,W72))</f>
        <v/>
      </c>
      <c r="BU72" s="27" t="str">
        <f t="shared" ref="BU72:BU135" si="15">IFERROR(IF(BT72="","",ROUNDUP(BT72*20%,0)),"")</f>
        <v/>
      </c>
      <c r="BV72" s="26" t="e">
        <f>IF(AND(#REF!="",#REF!="",#REF!="",#REF!=""),"",SUM(#REF!,#REF!,#REF!,#REF!,#REF!))</f>
        <v>#REF!</v>
      </c>
      <c r="BW72" s="27" t="str">
        <f t="shared" ref="BW72:BW135" si="16">IFERROR(IF(BV72="","",ROUNDUP(BV72*20%,0)),"")</f>
        <v/>
      </c>
      <c r="BX72" s="26" t="str">
        <f t="shared" ref="BX72:BX135" si="17">IF(AND(Z72="",AA72="",AB72="",AD72=""),"",SUM(Z72,AA72,AB72,AC72,AD72))</f>
        <v/>
      </c>
      <c r="BY72" s="27" t="str">
        <f t="shared" ref="BY72:BY135" si="18">IFERROR(IF(BX72="","",ROUNDUP(BX72*20%,0)),"")</f>
        <v/>
      </c>
      <c r="BZ72" s="26" t="str">
        <f t="shared" ref="BZ72:BZ135" si="19">IF(AND(AG72="",AH72="",AI72="",AK72=""),"",SUM(AG72,AH72,AI72,AJ72,AK72))</f>
        <v/>
      </c>
      <c r="CA72" s="27" t="str">
        <f t="shared" ref="CA72:CA135" si="20">IFERROR(IF(BZ72="","",ROUNDUP(BZ72*20%,0)),"")</f>
        <v/>
      </c>
      <c r="CB72" s="26" t="e">
        <f>IF(AND(#REF!="",#REF!="",#REF!="",#REF!=""),"",SUM(#REF!,#REF!,#REF!,#REF!,#REF!))</f>
        <v>#REF!</v>
      </c>
      <c r="CC72" s="27" t="str">
        <f t="shared" ref="CC72:CC135" si="21">IFERROR(IF(CB72="","",ROUNDUP(CB72*20%,0)),"")</f>
        <v/>
      </c>
      <c r="CD72" s="24"/>
      <c r="CE72" s="24"/>
    </row>
    <row r="73" spans="1:83">
      <c r="A73" s="263">
        <v>67</v>
      </c>
      <c r="B73" s="264"/>
      <c r="C73" s="265"/>
      <c r="D73" s="266"/>
      <c r="E73" s="267"/>
      <c r="F73" s="268"/>
      <c r="G73" s="268"/>
      <c r="H73" s="269"/>
      <c r="I73" s="270"/>
      <c r="J73" s="271"/>
      <c r="K73" s="272"/>
      <c r="L73" s="391"/>
      <c r="M73" s="392"/>
      <c r="N73" s="392"/>
      <c r="O73" s="7"/>
      <c r="P73" s="32"/>
      <c r="Q73" s="35"/>
      <c r="R73" s="7"/>
      <c r="S73" s="397"/>
      <c r="T73" s="398"/>
      <c r="U73" s="398"/>
      <c r="V73" s="7"/>
      <c r="W73" s="37"/>
      <c r="X73" s="35"/>
      <c r="Y73" s="7"/>
      <c r="Z73" s="391"/>
      <c r="AA73" s="392"/>
      <c r="AB73" s="392"/>
      <c r="AC73" s="7"/>
      <c r="AD73" s="32"/>
      <c r="AE73" s="35"/>
      <c r="AF73" s="7"/>
      <c r="AG73" s="391"/>
      <c r="AH73" s="392"/>
      <c r="AI73" s="392"/>
      <c r="AJ73" s="7"/>
      <c r="AK73" s="32"/>
      <c r="AL73" s="35"/>
      <c r="AM73" s="7"/>
      <c r="AN73" s="11"/>
      <c r="AO73" s="7"/>
      <c r="AP73" s="11"/>
      <c r="AQ73" s="7"/>
      <c r="AR73" s="11"/>
      <c r="AS73" s="7"/>
      <c r="AT73" s="7"/>
      <c r="AU73" s="7"/>
      <c r="AV73" s="7"/>
      <c r="AW73" s="7"/>
      <c r="AX73" s="11" t="s">
        <v>224</v>
      </c>
      <c r="AY73" s="71" t="s">
        <v>224</v>
      </c>
      <c r="AZ73" s="1"/>
      <c r="BA73" s="1"/>
      <c r="BB73" s="1"/>
      <c r="BC73" s="1"/>
      <c r="BD73" s="1"/>
      <c r="BP73" s="16"/>
      <c r="BQ73" s="26" t="str">
        <f t="shared" si="11"/>
        <v/>
      </c>
      <c r="BR73" s="27" t="str">
        <f t="shared" si="12"/>
        <v/>
      </c>
      <c r="BS73" s="27" t="str">
        <f t="shared" si="13"/>
        <v/>
      </c>
      <c r="BT73" s="26" t="str">
        <f t="shared" si="14"/>
        <v/>
      </c>
      <c r="BU73" s="27" t="str">
        <f t="shared" si="15"/>
        <v/>
      </c>
      <c r="BV73" s="26" t="e">
        <f>IF(AND(#REF!="",#REF!="",#REF!="",#REF!=""),"",SUM(#REF!,#REF!,#REF!,#REF!,#REF!))</f>
        <v>#REF!</v>
      </c>
      <c r="BW73" s="27" t="str">
        <f t="shared" si="16"/>
        <v/>
      </c>
      <c r="BX73" s="26" t="str">
        <f t="shared" si="17"/>
        <v/>
      </c>
      <c r="BY73" s="27" t="str">
        <f t="shared" si="18"/>
        <v/>
      </c>
      <c r="BZ73" s="26" t="str">
        <f t="shared" si="19"/>
        <v/>
      </c>
      <c r="CA73" s="27" t="str">
        <f t="shared" si="20"/>
        <v/>
      </c>
      <c r="CB73" s="26" t="e">
        <f>IF(AND(#REF!="",#REF!="",#REF!="",#REF!=""),"",SUM(#REF!,#REF!,#REF!,#REF!,#REF!))</f>
        <v>#REF!</v>
      </c>
      <c r="CC73" s="27" t="str">
        <f t="shared" si="21"/>
        <v/>
      </c>
      <c r="CD73" s="24"/>
      <c r="CE73" s="24"/>
    </row>
    <row r="74" spans="1:83">
      <c r="A74" s="263">
        <v>68</v>
      </c>
      <c r="B74" s="264"/>
      <c r="C74" s="265"/>
      <c r="D74" s="266"/>
      <c r="E74" s="267"/>
      <c r="F74" s="268"/>
      <c r="G74" s="268"/>
      <c r="H74" s="269"/>
      <c r="I74" s="270"/>
      <c r="J74" s="271"/>
      <c r="K74" s="272"/>
      <c r="L74" s="391"/>
      <c r="M74" s="392"/>
      <c r="N74" s="392"/>
      <c r="O74" s="7"/>
      <c r="P74" s="32"/>
      <c r="Q74" s="35"/>
      <c r="R74" s="7"/>
      <c r="S74" s="397"/>
      <c r="T74" s="398"/>
      <c r="U74" s="398"/>
      <c r="V74" s="7"/>
      <c r="W74" s="37"/>
      <c r="X74" s="35"/>
      <c r="Y74" s="7"/>
      <c r="Z74" s="391"/>
      <c r="AA74" s="392"/>
      <c r="AB74" s="392"/>
      <c r="AC74" s="7"/>
      <c r="AD74" s="32"/>
      <c r="AE74" s="35"/>
      <c r="AF74" s="7"/>
      <c r="AG74" s="391"/>
      <c r="AH74" s="392"/>
      <c r="AI74" s="392"/>
      <c r="AJ74" s="7"/>
      <c r="AK74" s="32"/>
      <c r="AL74" s="35"/>
      <c r="AM74" s="7"/>
      <c r="AN74" s="11"/>
      <c r="AO74" s="7"/>
      <c r="AP74" s="11"/>
      <c r="AQ74" s="7"/>
      <c r="AR74" s="11"/>
      <c r="AS74" s="7"/>
      <c r="AT74" s="7"/>
      <c r="AU74" s="7"/>
      <c r="AV74" s="7"/>
      <c r="AW74" s="7"/>
      <c r="AX74" s="11" t="s">
        <v>224</v>
      </c>
      <c r="AY74" s="71" t="s">
        <v>224</v>
      </c>
      <c r="AZ74" s="1"/>
      <c r="BA74" s="1"/>
      <c r="BB74" s="1"/>
      <c r="BC74" s="1"/>
      <c r="BD74" s="1"/>
      <c r="BP74" s="16"/>
      <c r="BQ74" s="26" t="str">
        <f t="shared" si="11"/>
        <v/>
      </c>
      <c r="BR74" s="27" t="str">
        <f t="shared" si="12"/>
        <v/>
      </c>
      <c r="BS74" s="27" t="str">
        <f t="shared" si="13"/>
        <v/>
      </c>
      <c r="BT74" s="26" t="str">
        <f t="shared" si="14"/>
        <v/>
      </c>
      <c r="BU74" s="27" t="str">
        <f t="shared" si="15"/>
        <v/>
      </c>
      <c r="BV74" s="26" t="e">
        <f>IF(AND(#REF!="",#REF!="",#REF!="",#REF!=""),"",SUM(#REF!,#REF!,#REF!,#REF!,#REF!))</f>
        <v>#REF!</v>
      </c>
      <c r="BW74" s="27" t="str">
        <f t="shared" si="16"/>
        <v/>
      </c>
      <c r="BX74" s="26" t="str">
        <f t="shared" si="17"/>
        <v/>
      </c>
      <c r="BY74" s="27" t="str">
        <f t="shared" si="18"/>
        <v/>
      </c>
      <c r="BZ74" s="26" t="str">
        <f t="shared" si="19"/>
        <v/>
      </c>
      <c r="CA74" s="27" t="str">
        <f t="shared" si="20"/>
        <v/>
      </c>
      <c r="CB74" s="26" t="e">
        <f>IF(AND(#REF!="",#REF!="",#REF!="",#REF!=""),"",SUM(#REF!,#REF!,#REF!,#REF!,#REF!))</f>
        <v>#REF!</v>
      </c>
      <c r="CC74" s="27" t="str">
        <f t="shared" si="21"/>
        <v/>
      </c>
      <c r="CD74" s="24"/>
      <c r="CE74" s="24"/>
    </row>
    <row r="75" spans="1:83">
      <c r="A75" s="263">
        <v>69</v>
      </c>
      <c r="B75" s="264"/>
      <c r="C75" s="265"/>
      <c r="D75" s="266"/>
      <c r="E75" s="267"/>
      <c r="F75" s="268"/>
      <c r="G75" s="268"/>
      <c r="H75" s="269"/>
      <c r="I75" s="270"/>
      <c r="J75" s="271"/>
      <c r="K75" s="272"/>
      <c r="L75" s="391"/>
      <c r="M75" s="392"/>
      <c r="N75" s="392"/>
      <c r="O75" s="7"/>
      <c r="P75" s="32"/>
      <c r="Q75" s="35"/>
      <c r="R75" s="7"/>
      <c r="S75" s="397"/>
      <c r="T75" s="398"/>
      <c r="U75" s="398"/>
      <c r="V75" s="7"/>
      <c r="W75" s="37"/>
      <c r="X75" s="35"/>
      <c r="Y75" s="7"/>
      <c r="Z75" s="391"/>
      <c r="AA75" s="392"/>
      <c r="AB75" s="392"/>
      <c r="AC75" s="7"/>
      <c r="AD75" s="32"/>
      <c r="AE75" s="35"/>
      <c r="AF75" s="7"/>
      <c r="AG75" s="391"/>
      <c r="AH75" s="392"/>
      <c r="AI75" s="392"/>
      <c r="AJ75" s="7"/>
      <c r="AK75" s="32"/>
      <c r="AL75" s="35"/>
      <c r="AM75" s="7"/>
      <c r="AN75" s="11"/>
      <c r="AO75" s="7"/>
      <c r="AP75" s="11"/>
      <c r="AQ75" s="7"/>
      <c r="AR75" s="11"/>
      <c r="AS75" s="7"/>
      <c r="AT75" s="7"/>
      <c r="AU75" s="7"/>
      <c r="AV75" s="7"/>
      <c r="AW75" s="7"/>
      <c r="AX75" s="11" t="s">
        <v>224</v>
      </c>
      <c r="AY75" s="71" t="s">
        <v>224</v>
      </c>
      <c r="AZ75" s="1"/>
      <c r="BA75" s="1"/>
      <c r="BB75" s="1"/>
      <c r="BC75" s="1"/>
      <c r="BD75" s="1"/>
      <c r="BP75" s="16"/>
      <c r="BQ75" s="26" t="str">
        <f t="shared" si="11"/>
        <v/>
      </c>
      <c r="BR75" s="27" t="str">
        <f t="shared" si="12"/>
        <v/>
      </c>
      <c r="BS75" s="27" t="str">
        <f t="shared" si="13"/>
        <v/>
      </c>
      <c r="BT75" s="26" t="str">
        <f t="shared" si="14"/>
        <v/>
      </c>
      <c r="BU75" s="27" t="str">
        <f t="shared" si="15"/>
        <v/>
      </c>
      <c r="BV75" s="26" t="e">
        <f>IF(AND(#REF!="",#REF!="",#REF!="",#REF!=""),"",SUM(#REF!,#REF!,#REF!,#REF!,#REF!))</f>
        <v>#REF!</v>
      </c>
      <c r="BW75" s="27" t="str">
        <f t="shared" si="16"/>
        <v/>
      </c>
      <c r="BX75" s="26" t="str">
        <f t="shared" si="17"/>
        <v/>
      </c>
      <c r="BY75" s="27" t="str">
        <f t="shared" si="18"/>
        <v/>
      </c>
      <c r="BZ75" s="26" t="str">
        <f t="shared" si="19"/>
        <v/>
      </c>
      <c r="CA75" s="27" t="str">
        <f t="shared" si="20"/>
        <v/>
      </c>
      <c r="CB75" s="26" t="e">
        <f>IF(AND(#REF!="",#REF!="",#REF!="",#REF!=""),"",SUM(#REF!,#REF!,#REF!,#REF!,#REF!))</f>
        <v>#REF!</v>
      </c>
      <c r="CC75" s="27" t="str">
        <f t="shared" si="21"/>
        <v/>
      </c>
      <c r="CD75" s="24"/>
      <c r="CE75" s="24"/>
    </row>
    <row r="76" spans="1:83">
      <c r="A76" s="263">
        <v>70</v>
      </c>
      <c r="B76" s="264"/>
      <c r="C76" s="265"/>
      <c r="D76" s="266"/>
      <c r="E76" s="267"/>
      <c r="F76" s="268"/>
      <c r="G76" s="268"/>
      <c r="H76" s="269"/>
      <c r="I76" s="270"/>
      <c r="J76" s="271"/>
      <c r="K76" s="272"/>
      <c r="L76" s="391"/>
      <c r="M76" s="392"/>
      <c r="N76" s="392"/>
      <c r="O76" s="7"/>
      <c r="P76" s="32"/>
      <c r="Q76" s="35"/>
      <c r="R76" s="7"/>
      <c r="S76" s="397"/>
      <c r="T76" s="398"/>
      <c r="U76" s="398"/>
      <c r="V76" s="7"/>
      <c r="W76" s="37"/>
      <c r="X76" s="35"/>
      <c r="Y76" s="7"/>
      <c r="Z76" s="391"/>
      <c r="AA76" s="392"/>
      <c r="AB76" s="392"/>
      <c r="AC76" s="7"/>
      <c r="AD76" s="32"/>
      <c r="AE76" s="35"/>
      <c r="AF76" s="7"/>
      <c r="AG76" s="391"/>
      <c r="AH76" s="392"/>
      <c r="AI76" s="392"/>
      <c r="AJ76" s="7"/>
      <c r="AK76" s="32"/>
      <c r="AL76" s="35"/>
      <c r="AM76" s="7"/>
      <c r="AN76" s="11"/>
      <c r="AO76" s="7"/>
      <c r="AP76" s="11"/>
      <c r="AQ76" s="7"/>
      <c r="AR76" s="11"/>
      <c r="AS76" s="7"/>
      <c r="AT76" s="7"/>
      <c r="AU76" s="7"/>
      <c r="AV76" s="7"/>
      <c r="AW76" s="7"/>
      <c r="AX76" s="11" t="s">
        <v>224</v>
      </c>
      <c r="AY76" s="71" t="s">
        <v>224</v>
      </c>
      <c r="AZ76" s="1"/>
      <c r="BA76" s="1"/>
      <c r="BB76" s="1"/>
      <c r="BC76" s="1"/>
      <c r="BD76" s="1"/>
      <c r="BP76" s="16"/>
      <c r="BQ76" s="26" t="str">
        <f t="shared" si="11"/>
        <v/>
      </c>
      <c r="BR76" s="27" t="str">
        <f t="shared" si="12"/>
        <v/>
      </c>
      <c r="BS76" s="27" t="str">
        <f t="shared" si="13"/>
        <v/>
      </c>
      <c r="BT76" s="26" t="str">
        <f t="shared" si="14"/>
        <v/>
      </c>
      <c r="BU76" s="27" t="str">
        <f t="shared" si="15"/>
        <v/>
      </c>
      <c r="BV76" s="26" t="e">
        <f>IF(AND(#REF!="",#REF!="",#REF!="",#REF!=""),"",SUM(#REF!,#REF!,#REF!,#REF!,#REF!))</f>
        <v>#REF!</v>
      </c>
      <c r="BW76" s="27" t="str">
        <f t="shared" si="16"/>
        <v/>
      </c>
      <c r="BX76" s="26" t="str">
        <f t="shared" si="17"/>
        <v/>
      </c>
      <c r="BY76" s="27" t="str">
        <f t="shared" si="18"/>
        <v/>
      </c>
      <c r="BZ76" s="26" t="str">
        <f t="shared" si="19"/>
        <v/>
      </c>
      <c r="CA76" s="27" t="str">
        <f t="shared" si="20"/>
        <v/>
      </c>
      <c r="CB76" s="26" t="e">
        <f>IF(AND(#REF!="",#REF!="",#REF!="",#REF!=""),"",SUM(#REF!,#REF!,#REF!,#REF!,#REF!))</f>
        <v>#REF!</v>
      </c>
      <c r="CC76" s="27" t="str">
        <f t="shared" si="21"/>
        <v/>
      </c>
      <c r="CD76" s="24"/>
      <c r="CE76" s="24"/>
    </row>
    <row r="77" spans="1:83">
      <c r="A77" s="263">
        <v>71</v>
      </c>
      <c r="B77" s="264"/>
      <c r="C77" s="265"/>
      <c r="D77" s="266"/>
      <c r="E77" s="267"/>
      <c r="F77" s="268"/>
      <c r="G77" s="268"/>
      <c r="H77" s="269"/>
      <c r="I77" s="270"/>
      <c r="J77" s="271"/>
      <c r="K77" s="272"/>
      <c r="L77" s="391"/>
      <c r="M77" s="392"/>
      <c r="N77" s="392"/>
      <c r="O77" s="7"/>
      <c r="P77" s="32"/>
      <c r="Q77" s="35"/>
      <c r="R77" s="7"/>
      <c r="S77" s="397"/>
      <c r="T77" s="398"/>
      <c r="U77" s="398"/>
      <c r="V77" s="7"/>
      <c r="W77" s="37"/>
      <c r="X77" s="35"/>
      <c r="Y77" s="7"/>
      <c r="Z77" s="391"/>
      <c r="AA77" s="392"/>
      <c r="AB77" s="392"/>
      <c r="AC77" s="7"/>
      <c r="AD77" s="32"/>
      <c r="AE77" s="35"/>
      <c r="AF77" s="7"/>
      <c r="AG77" s="391"/>
      <c r="AH77" s="392"/>
      <c r="AI77" s="392"/>
      <c r="AJ77" s="7"/>
      <c r="AK77" s="32"/>
      <c r="AL77" s="35"/>
      <c r="AM77" s="7"/>
      <c r="AN77" s="11"/>
      <c r="AO77" s="7"/>
      <c r="AP77" s="11"/>
      <c r="AQ77" s="7"/>
      <c r="AR77" s="11"/>
      <c r="AS77" s="7"/>
      <c r="AT77" s="7"/>
      <c r="AU77" s="7"/>
      <c r="AV77" s="7"/>
      <c r="AW77" s="7"/>
      <c r="AX77" s="11" t="s">
        <v>224</v>
      </c>
      <c r="AY77" s="71" t="s">
        <v>224</v>
      </c>
      <c r="AZ77" s="1"/>
      <c r="BA77" s="1"/>
      <c r="BB77" s="1"/>
      <c r="BC77" s="1"/>
      <c r="BD77" s="1"/>
      <c r="BP77" s="16"/>
      <c r="BQ77" s="26" t="str">
        <f t="shared" si="11"/>
        <v/>
      </c>
      <c r="BR77" s="27" t="str">
        <f t="shared" si="12"/>
        <v/>
      </c>
      <c r="BS77" s="27" t="str">
        <f t="shared" si="13"/>
        <v/>
      </c>
      <c r="BT77" s="26" t="str">
        <f t="shared" si="14"/>
        <v/>
      </c>
      <c r="BU77" s="27" t="str">
        <f t="shared" si="15"/>
        <v/>
      </c>
      <c r="BV77" s="26" t="e">
        <f>IF(AND(#REF!="",#REF!="",#REF!="",#REF!=""),"",SUM(#REF!,#REF!,#REF!,#REF!,#REF!))</f>
        <v>#REF!</v>
      </c>
      <c r="BW77" s="27" t="str">
        <f t="shared" si="16"/>
        <v/>
      </c>
      <c r="BX77" s="26" t="str">
        <f t="shared" si="17"/>
        <v/>
      </c>
      <c r="BY77" s="27" t="str">
        <f t="shared" si="18"/>
        <v/>
      </c>
      <c r="BZ77" s="26" t="str">
        <f t="shared" si="19"/>
        <v/>
      </c>
      <c r="CA77" s="27" t="str">
        <f t="shared" si="20"/>
        <v/>
      </c>
      <c r="CB77" s="26" t="e">
        <f>IF(AND(#REF!="",#REF!="",#REF!="",#REF!=""),"",SUM(#REF!,#REF!,#REF!,#REF!,#REF!))</f>
        <v>#REF!</v>
      </c>
      <c r="CC77" s="27" t="str">
        <f t="shared" si="21"/>
        <v/>
      </c>
      <c r="CD77" s="24"/>
      <c r="CE77" s="24"/>
    </row>
    <row r="78" spans="1:83">
      <c r="A78" s="263">
        <v>72</v>
      </c>
      <c r="B78" s="264"/>
      <c r="C78" s="265"/>
      <c r="D78" s="266"/>
      <c r="E78" s="267"/>
      <c r="F78" s="268"/>
      <c r="G78" s="268"/>
      <c r="H78" s="269"/>
      <c r="I78" s="270"/>
      <c r="J78" s="271"/>
      <c r="K78" s="272"/>
      <c r="L78" s="391"/>
      <c r="M78" s="392"/>
      <c r="N78" s="392"/>
      <c r="O78" s="7"/>
      <c r="P78" s="32"/>
      <c r="Q78" s="35"/>
      <c r="R78" s="7"/>
      <c r="S78" s="397"/>
      <c r="T78" s="398"/>
      <c r="U78" s="398"/>
      <c r="V78" s="7"/>
      <c r="W78" s="37"/>
      <c r="X78" s="35"/>
      <c r="Y78" s="7"/>
      <c r="Z78" s="391"/>
      <c r="AA78" s="392"/>
      <c r="AB78" s="392"/>
      <c r="AC78" s="7"/>
      <c r="AD78" s="32"/>
      <c r="AE78" s="35"/>
      <c r="AF78" s="7"/>
      <c r="AG78" s="391"/>
      <c r="AH78" s="392"/>
      <c r="AI78" s="392"/>
      <c r="AJ78" s="7"/>
      <c r="AK78" s="32"/>
      <c r="AL78" s="35"/>
      <c r="AM78" s="7"/>
      <c r="AN78" s="11"/>
      <c r="AO78" s="7"/>
      <c r="AP78" s="11"/>
      <c r="AQ78" s="7"/>
      <c r="AR78" s="11"/>
      <c r="AS78" s="7"/>
      <c r="AT78" s="7"/>
      <c r="AU78" s="7"/>
      <c r="AV78" s="7"/>
      <c r="AW78" s="7"/>
      <c r="AX78" s="11" t="s">
        <v>224</v>
      </c>
      <c r="AY78" s="71" t="s">
        <v>224</v>
      </c>
      <c r="AZ78" s="1"/>
      <c r="BA78" s="1"/>
      <c r="BB78" s="1"/>
      <c r="BC78" s="1"/>
      <c r="BD78" s="1"/>
      <c r="BP78" s="16"/>
      <c r="BQ78" s="26" t="str">
        <f t="shared" si="11"/>
        <v/>
      </c>
      <c r="BR78" s="27" t="str">
        <f t="shared" si="12"/>
        <v/>
      </c>
      <c r="BS78" s="27" t="str">
        <f t="shared" si="13"/>
        <v/>
      </c>
      <c r="BT78" s="26" t="str">
        <f t="shared" si="14"/>
        <v/>
      </c>
      <c r="BU78" s="27" t="str">
        <f t="shared" si="15"/>
        <v/>
      </c>
      <c r="BV78" s="26" t="e">
        <f>IF(AND(#REF!="",#REF!="",#REF!="",#REF!=""),"",SUM(#REF!,#REF!,#REF!,#REF!,#REF!))</f>
        <v>#REF!</v>
      </c>
      <c r="BW78" s="27" t="str">
        <f t="shared" si="16"/>
        <v/>
      </c>
      <c r="BX78" s="26" t="str">
        <f t="shared" si="17"/>
        <v/>
      </c>
      <c r="BY78" s="27" t="str">
        <f t="shared" si="18"/>
        <v/>
      </c>
      <c r="BZ78" s="26" t="str">
        <f t="shared" si="19"/>
        <v/>
      </c>
      <c r="CA78" s="27" t="str">
        <f t="shared" si="20"/>
        <v/>
      </c>
      <c r="CB78" s="26" t="e">
        <f>IF(AND(#REF!="",#REF!="",#REF!="",#REF!=""),"",SUM(#REF!,#REF!,#REF!,#REF!,#REF!))</f>
        <v>#REF!</v>
      </c>
      <c r="CC78" s="27" t="str">
        <f t="shared" si="21"/>
        <v/>
      </c>
      <c r="CD78" s="24"/>
      <c r="CE78" s="24"/>
    </row>
    <row r="79" spans="1:83">
      <c r="A79" s="263">
        <v>73</v>
      </c>
      <c r="B79" s="264"/>
      <c r="C79" s="265"/>
      <c r="D79" s="266"/>
      <c r="E79" s="267"/>
      <c r="F79" s="268"/>
      <c r="G79" s="268"/>
      <c r="H79" s="269"/>
      <c r="I79" s="270"/>
      <c r="J79" s="271"/>
      <c r="K79" s="272"/>
      <c r="L79" s="391"/>
      <c r="M79" s="392"/>
      <c r="N79" s="392"/>
      <c r="O79" s="7"/>
      <c r="P79" s="32"/>
      <c r="Q79" s="35"/>
      <c r="R79" s="7"/>
      <c r="S79" s="397"/>
      <c r="T79" s="398"/>
      <c r="U79" s="398"/>
      <c r="V79" s="7"/>
      <c r="W79" s="37"/>
      <c r="X79" s="35"/>
      <c r="Y79" s="7"/>
      <c r="Z79" s="391"/>
      <c r="AA79" s="392"/>
      <c r="AB79" s="392"/>
      <c r="AC79" s="7"/>
      <c r="AD79" s="32"/>
      <c r="AE79" s="35"/>
      <c r="AF79" s="7"/>
      <c r="AG79" s="391"/>
      <c r="AH79" s="392"/>
      <c r="AI79" s="392"/>
      <c r="AJ79" s="7"/>
      <c r="AK79" s="32"/>
      <c r="AL79" s="35"/>
      <c r="AM79" s="7"/>
      <c r="AN79" s="11"/>
      <c r="AO79" s="7"/>
      <c r="AP79" s="11"/>
      <c r="AQ79" s="7"/>
      <c r="AR79" s="11"/>
      <c r="AS79" s="7"/>
      <c r="AT79" s="7"/>
      <c r="AU79" s="7"/>
      <c r="AV79" s="7"/>
      <c r="AW79" s="7"/>
      <c r="AX79" s="11" t="s">
        <v>224</v>
      </c>
      <c r="AY79" s="71" t="s">
        <v>224</v>
      </c>
      <c r="AZ79" s="1"/>
      <c r="BA79" s="1"/>
      <c r="BB79" s="1"/>
      <c r="BC79" s="1"/>
      <c r="BD79" s="1"/>
      <c r="BP79" s="16"/>
      <c r="BQ79" s="26" t="str">
        <f t="shared" si="11"/>
        <v/>
      </c>
      <c r="BR79" s="27" t="str">
        <f t="shared" si="12"/>
        <v/>
      </c>
      <c r="BS79" s="27" t="str">
        <f t="shared" si="13"/>
        <v/>
      </c>
      <c r="BT79" s="26" t="str">
        <f t="shared" si="14"/>
        <v/>
      </c>
      <c r="BU79" s="27" t="str">
        <f t="shared" si="15"/>
        <v/>
      </c>
      <c r="BV79" s="26" t="e">
        <f>IF(AND(#REF!="",#REF!="",#REF!="",#REF!=""),"",SUM(#REF!,#REF!,#REF!,#REF!,#REF!))</f>
        <v>#REF!</v>
      </c>
      <c r="BW79" s="27" t="str">
        <f t="shared" si="16"/>
        <v/>
      </c>
      <c r="BX79" s="26" t="str">
        <f t="shared" si="17"/>
        <v/>
      </c>
      <c r="BY79" s="27" t="str">
        <f t="shared" si="18"/>
        <v/>
      </c>
      <c r="BZ79" s="26" t="str">
        <f t="shared" si="19"/>
        <v/>
      </c>
      <c r="CA79" s="27" t="str">
        <f t="shared" si="20"/>
        <v/>
      </c>
      <c r="CB79" s="26" t="e">
        <f>IF(AND(#REF!="",#REF!="",#REF!="",#REF!=""),"",SUM(#REF!,#REF!,#REF!,#REF!,#REF!))</f>
        <v>#REF!</v>
      </c>
      <c r="CC79" s="27" t="str">
        <f t="shared" si="21"/>
        <v/>
      </c>
      <c r="CD79" s="24"/>
      <c r="CE79" s="24"/>
    </row>
    <row r="80" spans="1:83">
      <c r="A80" s="263">
        <v>74</v>
      </c>
      <c r="B80" s="264"/>
      <c r="C80" s="265"/>
      <c r="D80" s="266"/>
      <c r="E80" s="267"/>
      <c r="F80" s="268"/>
      <c r="G80" s="268"/>
      <c r="H80" s="269"/>
      <c r="I80" s="270"/>
      <c r="J80" s="271"/>
      <c r="K80" s="272"/>
      <c r="L80" s="391"/>
      <c r="M80" s="392"/>
      <c r="N80" s="392"/>
      <c r="O80" s="7"/>
      <c r="P80" s="32"/>
      <c r="Q80" s="35"/>
      <c r="R80" s="7"/>
      <c r="S80" s="397"/>
      <c r="T80" s="398"/>
      <c r="U80" s="398"/>
      <c r="V80" s="7"/>
      <c r="W80" s="37"/>
      <c r="X80" s="35"/>
      <c r="Y80" s="7"/>
      <c r="Z80" s="391"/>
      <c r="AA80" s="392"/>
      <c r="AB80" s="392"/>
      <c r="AC80" s="7"/>
      <c r="AD80" s="32"/>
      <c r="AE80" s="35"/>
      <c r="AF80" s="7"/>
      <c r="AG80" s="391"/>
      <c r="AH80" s="392"/>
      <c r="AI80" s="392"/>
      <c r="AJ80" s="7"/>
      <c r="AK80" s="32"/>
      <c r="AL80" s="35"/>
      <c r="AM80" s="7"/>
      <c r="AN80" s="11"/>
      <c r="AO80" s="7"/>
      <c r="AP80" s="11"/>
      <c r="AQ80" s="7"/>
      <c r="AR80" s="11"/>
      <c r="AS80" s="7"/>
      <c r="AT80" s="7"/>
      <c r="AU80" s="7"/>
      <c r="AV80" s="7"/>
      <c r="AW80" s="7"/>
      <c r="AX80" s="11" t="s">
        <v>224</v>
      </c>
      <c r="AY80" s="71" t="s">
        <v>224</v>
      </c>
      <c r="AZ80" s="1"/>
      <c r="BA80" s="1"/>
      <c r="BB80" s="1"/>
      <c r="BC80" s="1"/>
      <c r="BD80" s="1"/>
      <c r="BP80" s="16"/>
      <c r="BQ80" s="26" t="str">
        <f t="shared" si="11"/>
        <v/>
      </c>
      <c r="BR80" s="27" t="str">
        <f t="shared" si="12"/>
        <v/>
      </c>
      <c r="BS80" s="27" t="str">
        <f t="shared" si="13"/>
        <v/>
      </c>
      <c r="BT80" s="26" t="str">
        <f t="shared" si="14"/>
        <v/>
      </c>
      <c r="BU80" s="27" t="str">
        <f t="shared" si="15"/>
        <v/>
      </c>
      <c r="BV80" s="26" t="e">
        <f>IF(AND(#REF!="",#REF!="",#REF!="",#REF!=""),"",SUM(#REF!,#REF!,#REF!,#REF!,#REF!))</f>
        <v>#REF!</v>
      </c>
      <c r="BW80" s="27" t="str">
        <f t="shared" si="16"/>
        <v/>
      </c>
      <c r="BX80" s="26" t="str">
        <f t="shared" si="17"/>
        <v/>
      </c>
      <c r="BY80" s="27" t="str">
        <f t="shared" si="18"/>
        <v/>
      </c>
      <c r="BZ80" s="26" t="str">
        <f t="shared" si="19"/>
        <v/>
      </c>
      <c r="CA80" s="27" t="str">
        <f t="shared" si="20"/>
        <v/>
      </c>
      <c r="CB80" s="26" t="e">
        <f>IF(AND(#REF!="",#REF!="",#REF!="",#REF!=""),"",SUM(#REF!,#REF!,#REF!,#REF!,#REF!))</f>
        <v>#REF!</v>
      </c>
      <c r="CC80" s="27" t="str">
        <f t="shared" si="21"/>
        <v/>
      </c>
      <c r="CD80" s="24"/>
      <c r="CE80" s="24"/>
    </row>
    <row r="81" spans="1:83">
      <c r="A81" s="263">
        <v>75</v>
      </c>
      <c r="B81" s="264"/>
      <c r="C81" s="265"/>
      <c r="D81" s="266"/>
      <c r="E81" s="267"/>
      <c r="F81" s="268"/>
      <c r="G81" s="268"/>
      <c r="H81" s="269"/>
      <c r="I81" s="270"/>
      <c r="J81" s="271"/>
      <c r="K81" s="272"/>
      <c r="L81" s="391"/>
      <c r="M81" s="392"/>
      <c r="N81" s="392"/>
      <c r="O81" s="7"/>
      <c r="P81" s="32"/>
      <c r="Q81" s="35"/>
      <c r="R81" s="7"/>
      <c r="S81" s="397"/>
      <c r="T81" s="398"/>
      <c r="U81" s="398"/>
      <c r="V81" s="7"/>
      <c r="W81" s="37"/>
      <c r="X81" s="35"/>
      <c r="Y81" s="7"/>
      <c r="Z81" s="391"/>
      <c r="AA81" s="392"/>
      <c r="AB81" s="392"/>
      <c r="AC81" s="7"/>
      <c r="AD81" s="32"/>
      <c r="AE81" s="35"/>
      <c r="AF81" s="7"/>
      <c r="AG81" s="391"/>
      <c r="AH81" s="392"/>
      <c r="AI81" s="392"/>
      <c r="AJ81" s="7"/>
      <c r="AK81" s="32"/>
      <c r="AL81" s="35"/>
      <c r="AM81" s="7"/>
      <c r="AN81" s="11"/>
      <c r="AO81" s="7"/>
      <c r="AP81" s="11"/>
      <c r="AQ81" s="7"/>
      <c r="AR81" s="11"/>
      <c r="AS81" s="7"/>
      <c r="AT81" s="7"/>
      <c r="AU81" s="7"/>
      <c r="AV81" s="7"/>
      <c r="AW81" s="7"/>
      <c r="AX81" s="11" t="s">
        <v>224</v>
      </c>
      <c r="AY81" s="71" t="s">
        <v>224</v>
      </c>
      <c r="AZ81" s="1"/>
      <c r="BA81" s="1"/>
      <c r="BB81" s="1"/>
      <c r="BC81" s="1"/>
      <c r="BD81" s="1"/>
      <c r="BP81" s="16"/>
      <c r="BQ81" s="26" t="str">
        <f t="shared" si="11"/>
        <v/>
      </c>
      <c r="BR81" s="27" t="str">
        <f t="shared" si="12"/>
        <v/>
      </c>
      <c r="BS81" s="27" t="str">
        <f t="shared" si="13"/>
        <v/>
      </c>
      <c r="BT81" s="26" t="str">
        <f t="shared" si="14"/>
        <v/>
      </c>
      <c r="BU81" s="27" t="str">
        <f t="shared" si="15"/>
        <v/>
      </c>
      <c r="BV81" s="26" t="e">
        <f>IF(AND(#REF!="",#REF!="",#REF!="",#REF!=""),"",SUM(#REF!,#REF!,#REF!,#REF!,#REF!))</f>
        <v>#REF!</v>
      </c>
      <c r="BW81" s="27" t="str">
        <f t="shared" si="16"/>
        <v/>
      </c>
      <c r="BX81" s="26" t="str">
        <f t="shared" si="17"/>
        <v/>
      </c>
      <c r="BY81" s="27" t="str">
        <f t="shared" si="18"/>
        <v/>
      </c>
      <c r="BZ81" s="26" t="str">
        <f t="shared" si="19"/>
        <v/>
      </c>
      <c r="CA81" s="27" t="str">
        <f t="shared" si="20"/>
        <v/>
      </c>
      <c r="CB81" s="26" t="e">
        <f>IF(AND(#REF!="",#REF!="",#REF!="",#REF!=""),"",SUM(#REF!,#REF!,#REF!,#REF!,#REF!))</f>
        <v>#REF!</v>
      </c>
      <c r="CC81" s="27" t="str">
        <f t="shared" si="21"/>
        <v/>
      </c>
      <c r="CD81" s="24"/>
      <c r="CE81" s="24"/>
    </row>
    <row r="82" spans="1:83">
      <c r="A82" s="263">
        <v>76</v>
      </c>
      <c r="B82" s="264"/>
      <c r="C82" s="265"/>
      <c r="D82" s="266"/>
      <c r="E82" s="267"/>
      <c r="F82" s="268"/>
      <c r="G82" s="268"/>
      <c r="H82" s="269"/>
      <c r="I82" s="270"/>
      <c r="J82" s="271"/>
      <c r="K82" s="272"/>
      <c r="L82" s="391"/>
      <c r="M82" s="392"/>
      <c r="N82" s="392"/>
      <c r="O82" s="7"/>
      <c r="P82" s="32"/>
      <c r="Q82" s="35"/>
      <c r="R82" s="7"/>
      <c r="S82" s="397"/>
      <c r="T82" s="398"/>
      <c r="U82" s="398"/>
      <c r="V82" s="7"/>
      <c r="W82" s="37"/>
      <c r="X82" s="35"/>
      <c r="Y82" s="7"/>
      <c r="Z82" s="391"/>
      <c r="AA82" s="392"/>
      <c r="AB82" s="392"/>
      <c r="AC82" s="7"/>
      <c r="AD82" s="32"/>
      <c r="AE82" s="35"/>
      <c r="AF82" s="7"/>
      <c r="AG82" s="391"/>
      <c r="AH82" s="392"/>
      <c r="AI82" s="392"/>
      <c r="AJ82" s="7"/>
      <c r="AK82" s="32"/>
      <c r="AL82" s="35"/>
      <c r="AM82" s="7"/>
      <c r="AN82" s="11"/>
      <c r="AO82" s="7"/>
      <c r="AP82" s="11"/>
      <c r="AQ82" s="7"/>
      <c r="AR82" s="11"/>
      <c r="AS82" s="7"/>
      <c r="AT82" s="7"/>
      <c r="AU82" s="7"/>
      <c r="AV82" s="7"/>
      <c r="AW82" s="7"/>
      <c r="AX82" s="11" t="s">
        <v>224</v>
      </c>
      <c r="AY82" s="71" t="s">
        <v>224</v>
      </c>
      <c r="AZ82" s="1"/>
      <c r="BA82" s="1"/>
      <c r="BB82" s="1"/>
      <c r="BC82" s="1"/>
      <c r="BD82" s="1"/>
      <c r="BP82" s="16"/>
      <c r="BQ82" s="26" t="str">
        <f t="shared" si="11"/>
        <v/>
      </c>
      <c r="BR82" s="27" t="str">
        <f t="shared" si="12"/>
        <v/>
      </c>
      <c r="BS82" s="27" t="str">
        <f t="shared" si="13"/>
        <v/>
      </c>
      <c r="BT82" s="26" t="str">
        <f t="shared" si="14"/>
        <v/>
      </c>
      <c r="BU82" s="27" t="str">
        <f t="shared" si="15"/>
        <v/>
      </c>
      <c r="BV82" s="26" t="e">
        <f>IF(AND(#REF!="",#REF!="",#REF!="",#REF!=""),"",SUM(#REF!,#REF!,#REF!,#REF!,#REF!))</f>
        <v>#REF!</v>
      </c>
      <c r="BW82" s="27" t="str">
        <f t="shared" si="16"/>
        <v/>
      </c>
      <c r="BX82" s="26" t="str">
        <f t="shared" si="17"/>
        <v/>
      </c>
      <c r="BY82" s="27" t="str">
        <f t="shared" si="18"/>
        <v/>
      </c>
      <c r="BZ82" s="26" t="str">
        <f t="shared" si="19"/>
        <v/>
      </c>
      <c r="CA82" s="27" t="str">
        <f t="shared" si="20"/>
        <v/>
      </c>
      <c r="CB82" s="26" t="e">
        <f>IF(AND(#REF!="",#REF!="",#REF!="",#REF!=""),"",SUM(#REF!,#REF!,#REF!,#REF!,#REF!))</f>
        <v>#REF!</v>
      </c>
      <c r="CC82" s="27" t="str">
        <f t="shared" si="21"/>
        <v/>
      </c>
      <c r="CD82" s="24"/>
      <c r="CE82" s="24"/>
    </row>
    <row r="83" spans="1:83">
      <c r="A83" s="263">
        <v>77</v>
      </c>
      <c r="B83" s="264"/>
      <c r="C83" s="265"/>
      <c r="D83" s="266"/>
      <c r="E83" s="267"/>
      <c r="F83" s="268"/>
      <c r="G83" s="268"/>
      <c r="H83" s="269"/>
      <c r="I83" s="270"/>
      <c r="J83" s="271"/>
      <c r="K83" s="272"/>
      <c r="L83" s="391"/>
      <c r="M83" s="392"/>
      <c r="N83" s="392"/>
      <c r="O83" s="7"/>
      <c r="P83" s="32"/>
      <c r="Q83" s="35"/>
      <c r="R83" s="7"/>
      <c r="S83" s="397"/>
      <c r="T83" s="398"/>
      <c r="U83" s="398"/>
      <c r="V83" s="7"/>
      <c r="W83" s="37"/>
      <c r="X83" s="35"/>
      <c r="Y83" s="7"/>
      <c r="Z83" s="391"/>
      <c r="AA83" s="392"/>
      <c r="AB83" s="392"/>
      <c r="AC83" s="7"/>
      <c r="AD83" s="32"/>
      <c r="AE83" s="35"/>
      <c r="AF83" s="7"/>
      <c r="AG83" s="391"/>
      <c r="AH83" s="392"/>
      <c r="AI83" s="392"/>
      <c r="AJ83" s="7"/>
      <c r="AK83" s="32"/>
      <c r="AL83" s="35"/>
      <c r="AM83" s="7"/>
      <c r="AN83" s="11"/>
      <c r="AO83" s="7"/>
      <c r="AP83" s="11"/>
      <c r="AQ83" s="7"/>
      <c r="AR83" s="11"/>
      <c r="AS83" s="7"/>
      <c r="AT83" s="7"/>
      <c r="AU83" s="7"/>
      <c r="AV83" s="7"/>
      <c r="AW83" s="7"/>
      <c r="AX83" s="11" t="s">
        <v>224</v>
      </c>
      <c r="AY83" s="71" t="s">
        <v>224</v>
      </c>
      <c r="AZ83" s="1"/>
      <c r="BA83" s="1"/>
      <c r="BB83" s="1"/>
      <c r="BC83" s="1"/>
      <c r="BD83" s="1"/>
      <c r="BP83" s="16"/>
      <c r="BQ83" s="26" t="str">
        <f t="shared" si="11"/>
        <v/>
      </c>
      <c r="BR83" s="27" t="str">
        <f t="shared" si="12"/>
        <v/>
      </c>
      <c r="BS83" s="27" t="str">
        <f t="shared" si="13"/>
        <v/>
      </c>
      <c r="BT83" s="26" t="str">
        <f t="shared" si="14"/>
        <v/>
      </c>
      <c r="BU83" s="27" t="str">
        <f t="shared" si="15"/>
        <v/>
      </c>
      <c r="BV83" s="26" t="e">
        <f>IF(AND(#REF!="",#REF!="",#REF!="",#REF!=""),"",SUM(#REF!,#REF!,#REF!,#REF!,#REF!))</f>
        <v>#REF!</v>
      </c>
      <c r="BW83" s="27" t="str">
        <f t="shared" si="16"/>
        <v/>
      </c>
      <c r="BX83" s="26" t="str">
        <f t="shared" si="17"/>
        <v/>
      </c>
      <c r="BY83" s="27" t="str">
        <f t="shared" si="18"/>
        <v/>
      </c>
      <c r="BZ83" s="26" t="str">
        <f t="shared" si="19"/>
        <v/>
      </c>
      <c r="CA83" s="27" t="str">
        <f t="shared" si="20"/>
        <v/>
      </c>
      <c r="CB83" s="26" t="e">
        <f>IF(AND(#REF!="",#REF!="",#REF!="",#REF!=""),"",SUM(#REF!,#REF!,#REF!,#REF!,#REF!))</f>
        <v>#REF!</v>
      </c>
      <c r="CC83" s="27" t="str">
        <f t="shared" si="21"/>
        <v/>
      </c>
      <c r="CD83" s="24"/>
      <c r="CE83" s="24"/>
    </row>
    <row r="84" spans="1:83">
      <c r="A84" s="263">
        <v>78</v>
      </c>
      <c r="B84" s="264"/>
      <c r="C84" s="265"/>
      <c r="D84" s="266"/>
      <c r="E84" s="267"/>
      <c r="F84" s="268"/>
      <c r="G84" s="268"/>
      <c r="H84" s="269"/>
      <c r="I84" s="270"/>
      <c r="J84" s="271"/>
      <c r="K84" s="272"/>
      <c r="L84" s="391"/>
      <c r="M84" s="392"/>
      <c r="N84" s="392"/>
      <c r="O84" s="7"/>
      <c r="P84" s="32"/>
      <c r="Q84" s="35"/>
      <c r="R84" s="7"/>
      <c r="S84" s="397"/>
      <c r="T84" s="398"/>
      <c r="U84" s="398"/>
      <c r="V84" s="7"/>
      <c r="W84" s="37"/>
      <c r="X84" s="35"/>
      <c r="Y84" s="7"/>
      <c r="Z84" s="391"/>
      <c r="AA84" s="392"/>
      <c r="AB84" s="392"/>
      <c r="AC84" s="7"/>
      <c r="AD84" s="32"/>
      <c r="AE84" s="35"/>
      <c r="AF84" s="7"/>
      <c r="AG84" s="391"/>
      <c r="AH84" s="392"/>
      <c r="AI84" s="392"/>
      <c r="AJ84" s="7"/>
      <c r="AK84" s="32"/>
      <c r="AL84" s="35"/>
      <c r="AM84" s="7"/>
      <c r="AN84" s="11"/>
      <c r="AO84" s="7"/>
      <c r="AP84" s="11"/>
      <c r="AQ84" s="7"/>
      <c r="AR84" s="11"/>
      <c r="AS84" s="7"/>
      <c r="AT84" s="7"/>
      <c r="AU84" s="7"/>
      <c r="AV84" s="7"/>
      <c r="AW84" s="7"/>
      <c r="AX84" s="11" t="s">
        <v>224</v>
      </c>
      <c r="AY84" s="71" t="s">
        <v>224</v>
      </c>
      <c r="AZ84" s="1"/>
      <c r="BA84" s="1"/>
      <c r="BB84" s="1"/>
      <c r="BC84" s="1"/>
      <c r="BD84" s="1"/>
      <c r="BP84" s="16"/>
      <c r="BQ84" s="26" t="str">
        <f t="shared" si="11"/>
        <v/>
      </c>
      <c r="BR84" s="27" t="str">
        <f t="shared" si="12"/>
        <v/>
      </c>
      <c r="BS84" s="27" t="str">
        <f t="shared" si="13"/>
        <v/>
      </c>
      <c r="BT84" s="26" t="str">
        <f t="shared" si="14"/>
        <v/>
      </c>
      <c r="BU84" s="27" t="str">
        <f t="shared" si="15"/>
        <v/>
      </c>
      <c r="BV84" s="26" t="e">
        <f>IF(AND(#REF!="",#REF!="",#REF!="",#REF!=""),"",SUM(#REF!,#REF!,#REF!,#REF!,#REF!))</f>
        <v>#REF!</v>
      </c>
      <c r="BW84" s="27" t="str">
        <f t="shared" si="16"/>
        <v/>
      </c>
      <c r="BX84" s="26" t="str">
        <f t="shared" si="17"/>
        <v/>
      </c>
      <c r="BY84" s="27" t="str">
        <f t="shared" si="18"/>
        <v/>
      </c>
      <c r="BZ84" s="26" t="str">
        <f t="shared" si="19"/>
        <v/>
      </c>
      <c r="CA84" s="27" t="str">
        <f t="shared" si="20"/>
        <v/>
      </c>
      <c r="CB84" s="26" t="e">
        <f>IF(AND(#REF!="",#REF!="",#REF!="",#REF!=""),"",SUM(#REF!,#REF!,#REF!,#REF!,#REF!))</f>
        <v>#REF!</v>
      </c>
      <c r="CC84" s="27" t="str">
        <f t="shared" si="21"/>
        <v/>
      </c>
      <c r="CD84" s="24"/>
      <c r="CE84" s="24"/>
    </row>
    <row r="85" spans="1:83">
      <c r="A85" s="263">
        <v>79</v>
      </c>
      <c r="B85" s="264"/>
      <c r="C85" s="265"/>
      <c r="D85" s="266"/>
      <c r="E85" s="267"/>
      <c r="F85" s="268"/>
      <c r="G85" s="268"/>
      <c r="H85" s="269"/>
      <c r="I85" s="270"/>
      <c r="J85" s="271"/>
      <c r="K85" s="272"/>
      <c r="L85" s="391"/>
      <c r="M85" s="392"/>
      <c r="N85" s="392"/>
      <c r="O85" s="7"/>
      <c r="P85" s="32"/>
      <c r="Q85" s="35"/>
      <c r="R85" s="7"/>
      <c r="S85" s="397"/>
      <c r="T85" s="398"/>
      <c r="U85" s="398"/>
      <c r="V85" s="7"/>
      <c r="W85" s="37"/>
      <c r="X85" s="35"/>
      <c r="Y85" s="7"/>
      <c r="Z85" s="391"/>
      <c r="AA85" s="392"/>
      <c r="AB85" s="392"/>
      <c r="AC85" s="7"/>
      <c r="AD85" s="32"/>
      <c r="AE85" s="35"/>
      <c r="AF85" s="7"/>
      <c r="AG85" s="391"/>
      <c r="AH85" s="392"/>
      <c r="AI85" s="392"/>
      <c r="AJ85" s="7"/>
      <c r="AK85" s="32"/>
      <c r="AL85" s="35"/>
      <c r="AM85" s="7"/>
      <c r="AN85" s="11"/>
      <c r="AO85" s="7"/>
      <c r="AP85" s="11"/>
      <c r="AQ85" s="7"/>
      <c r="AR85" s="11"/>
      <c r="AS85" s="7"/>
      <c r="AT85" s="7"/>
      <c r="AU85" s="7"/>
      <c r="AV85" s="7"/>
      <c r="AW85" s="7"/>
      <c r="AX85" s="11" t="s">
        <v>224</v>
      </c>
      <c r="AY85" s="71" t="s">
        <v>224</v>
      </c>
      <c r="AZ85" s="1"/>
      <c r="BA85" s="1"/>
      <c r="BB85" s="1"/>
      <c r="BC85" s="1"/>
      <c r="BD85" s="1"/>
      <c r="BP85" s="16"/>
      <c r="BQ85" s="26" t="str">
        <f t="shared" si="11"/>
        <v/>
      </c>
      <c r="BR85" s="27" t="str">
        <f t="shared" si="12"/>
        <v/>
      </c>
      <c r="BS85" s="27" t="str">
        <f t="shared" si="13"/>
        <v/>
      </c>
      <c r="BT85" s="26" t="str">
        <f t="shared" si="14"/>
        <v/>
      </c>
      <c r="BU85" s="27" t="str">
        <f t="shared" si="15"/>
        <v/>
      </c>
      <c r="BV85" s="26" t="e">
        <f>IF(AND(#REF!="",#REF!="",#REF!="",#REF!=""),"",SUM(#REF!,#REF!,#REF!,#REF!,#REF!))</f>
        <v>#REF!</v>
      </c>
      <c r="BW85" s="27" t="str">
        <f t="shared" si="16"/>
        <v/>
      </c>
      <c r="BX85" s="26" t="str">
        <f t="shared" si="17"/>
        <v/>
      </c>
      <c r="BY85" s="27" t="str">
        <f t="shared" si="18"/>
        <v/>
      </c>
      <c r="BZ85" s="26" t="str">
        <f t="shared" si="19"/>
        <v/>
      </c>
      <c r="CA85" s="27" t="str">
        <f t="shared" si="20"/>
        <v/>
      </c>
      <c r="CB85" s="26" t="e">
        <f>IF(AND(#REF!="",#REF!="",#REF!="",#REF!=""),"",SUM(#REF!,#REF!,#REF!,#REF!,#REF!))</f>
        <v>#REF!</v>
      </c>
      <c r="CC85" s="27" t="str">
        <f t="shared" si="21"/>
        <v/>
      </c>
      <c r="CD85" s="24"/>
      <c r="CE85" s="24"/>
    </row>
    <row r="86" spans="1:83">
      <c r="A86" s="263">
        <v>80</v>
      </c>
      <c r="B86" s="264"/>
      <c r="C86" s="265"/>
      <c r="D86" s="266"/>
      <c r="E86" s="267"/>
      <c r="F86" s="268"/>
      <c r="G86" s="268"/>
      <c r="H86" s="269"/>
      <c r="I86" s="270"/>
      <c r="J86" s="271"/>
      <c r="K86" s="272"/>
      <c r="L86" s="391"/>
      <c r="M86" s="392"/>
      <c r="N86" s="392"/>
      <c r="O86" s="7"/>
      <c r="P86" s="32"/>
      <c r="Q86" s="35"/>
      <c r="R86" s="7"/>
      <c r="S86" s="397"/>
      <c r="T86" s="398"/>
      <c r="U86" s="398"/>
      <c r="V86" s="7"/>
      <c r="W86" s="37"/>
      <c r="X86" s="35"/>
      <c r="Y86" s="7"/>
      <c r="Z86" s="391"/>
      <c r="AA86" s="392"/>
      <c r="AB86" s="392"/>
      <c r="AC86" s="7"/>
      <c r="AD86" s="32"/>
      <c r="AE86" s="35"/>
      <c r="AF86" s="7"/>
      <c r="AG86" s="391"/>
      <c r="AH86" s="392"/>
      <c r="AI86" s="392"/>
      <c r="AJ86" s="7"/>
      <c r="AK86" s="32"/>
      <c r="AL86" s="35"/>
      <c r="AM86" s="7"/>
      <c r="AN86" s="11"/>
      <c r="AO86" s="7"/>
      <c r="AP86" s="11"/>
      <c r="AQ86" s="7"/>
      <c r="AR86" s="11"/>
      <c r="AS86" s="7"/>
      <c r="AT86" s="7"/>
      <c r="AU86" s="7"/>
      <c r="AV86" s="7"/>
      <c r="AW86" s="7"/>
      <c r="AX86" s="11" t="s">
        <v>224</v>
      </c>
      <c r="AY86" s="71" t="s">
        <v>224</v>
      </c>
      <c r="AZ86" s="1"/>
      <c r="BA86" s="1"/>
      <c r="BB86" s="1"/>
      <c r="BC86" s="1"/>
      <c r="BD86" s="1"/>
      <c r="BP86" s="16"/>
      <c r="BQ86" s="26" t="str">
        <f t="shared" si="11"/>
        <v/>
      </c>
      <c r="BR86" s="27" t="str">
        <f t="shared" si="12"/>
        <v/>
      </c>
      <c r="BS86" s="27" t="str">
        <f t="shared" si="13"/>
        <v/>
      </c>
      <c r="BT86" s="26" t="str">
        <f t="shared" si="14"/>
        <v/>
      </c>
      <c r="BU86" s="27" t="str">
        <f t="shared" si="15"/>
        <v/>
      </c>
      <c r="BV86" s="26" t="e">
        <f>IF(AND(#REF!="",#REF!="",#REF!="",#REF!=""),"",SUM(#REF!,#REF!,#REF!,#REF!,#REF!))</f>
        <v>#REF!</v>
      </c>
      <c r="BW86" s="27" t="str">
        <f t="shared" si="16"/>
        <v/>
      </c>
      <c r="BX86" s="26" t="str">
        <f t="shared" si="17"/>
        <v/>
      </c>
      <c r="BY86" s="27" t="str">
        <f t="shared" si="18"/>
        <v/>
      </c>
      <c r="BZ86" s="26" t="str">
        <f t="shared" si="19"/>
        <v/>
      </c>
      <c r="CA86" s="27" t="str">
        <f t="shared" si="20"/>
        <v/>
      </c>
      <c r="CB86" s="26" t="e">
        <f>IF(AND(#REF!="",#REF!="",#REF!="",#REF!=""),"",SUM(#REF!,#REF!,#REF!,#REF!,#REF!))</f>
        <v>#REF!</v>
      </c>
      <c r="CC86" s="27" t="str">
        <f t="shared" si="21"/>
        <v/>
      </c>
      <c r="CD86" s="24"/>
      <c r="CE86" s="24"/>
    </row>
    <row r="87" spans="1:83">
      <c r="A87" s="263">
        <v>81</v>
      </c>
      <c r="B87" s="264"/>
      <c r="C87" s="265"/>
      <c r="D87" s="266"/>
      <c r="E87" s="267"/>
      <c r="F87" s="268"/>
      <c r="G87" s="268"/>
      <c r="H87" s="269"/>
      <c r="I87" s="270"/>
      <c r="J87" s="271"/>
      <c r="K87" s="272"/>
      <c r="L87" s="391"/>
      <c r="M87" s="392"/>
      <c r="N87" s="392"/>
      <c r="O87" s="7"/>
      <c r="P87" s="32"/>
      <c r="Q87" s="35"/>
      <c r="R87" s="7"/>
      <c r="S87" s="397"/>
      <c r="T87" s="398"/>
      <c r="U87" s="398"/>
      <c r="V87" s="7"/>
      <c r="W87" s="37"/>
      <c r="X87" s="35"/>
      <c r="Y87" s="7"/>
      <c r="Z87" s="391"/>
      <c r="AA87" s="392"/>
      <c r="AB87" s="392"/>
      <c r="AC87" s="7"/>
      <c r="AD87" s="32"/>
      <c r="AE87" s="35"/>
      <c r="AF87" s="7"/>
      <c r="AG87" s="391"/>
      <c r="AH87" s="392"/>
      <c r="AI87" s="392"/>
      <c r="AJ87" s="7"/>
      <c r="AK87" s="32"/>
      <c r="AL87" s="35"/>
      <c r="AM87" s="7"/>
      <c r="AN87" s="11"/>
      <c r="AO87" s="7"/>
      <c r="AP87" s="11"/>
      <c r="AQ87" s="7"/>
      <c r="AR87" s="11"/>
      <c r="AS87" s="7"/>
      <c r="AT87" s="7"/>
      <c r="AU87" s="7"/>
      <c r="AV87" s="7"/>
      <c r="AW87" s="7"/>
      <c r="AX87" s="11" t="s">
        <v>224</v>
      </c>
      <c r="AY87" s="71" t="s">
        <v>224</v>
      </c>
      <c r="AZ87" s="1"/>
      <c r="BA87" s="1"/>
      <c r="BB87" s="1"/>
      <c r="BC87" s="1"/>
      <c r="BD87" s="1"/>
      <c r="BP87" s="16"/>
      <c r="BQ87" s="26" t="str">
        <f t="shared" si="11"/>
        <v/>
      </c>
      <c r="BR87" s="27" t="str">
        <f t="shared" si="12"/>
        <v/>
      </c>
      <c r="BS87" s="27" t="str">
        <f t="shared" si="13"/>
        <v/>
      </c>
      <c r="BT87" s="26" t="str">
        <f t="shared" si="14"/>
        <v/>
      </c>
      <c r="BU87" s="27" t="str">
        <f t="shared" si="15"/>
        <v/>
      </c>
      <c r="BV87" s="26" t="e">
        <f>IF(AND(#REF!="",#REF!="",#REF!="",#REF!=""),"",SUM(#REF!,#REF!,#REF!,#REF!,#REF!))</f>
        <v>#REF!</v>
      </c>
      <c r="BW87" s="27" t="str">
        <f t="shared" si="16"/>
        <v/>
      </c>
      <c r="BX87" s="26" t="str">
        <f t="shared" si="17"/>
        <v/>
      </c>
      <c r="BY87" s="27" t="str">
        <f t="shared" si="18"/>
        <v/>
      </c>
      <c r="BZ87" s="26" t="str">
        <f t="shared" si="19"/>
        <v/>
      </c>
      <c r="CA87" s="27" t="str">
        <f t="shared" si="20"/>
        <v/>
      </c>
      <c r="CB87" s="26" t="e">
        <f>IF(AND(#REF!="",#REF!="",#REF!="",#REF!=""),"",SUM(#REF!,#REF!,#REF!,#REF!,#REF!))</f>
        <v>#REF!</v>
      </c>
      <c r="CC87" s="27" t="str">
        <f t="shared" si="21"/>
        <v/>
      </c>
      <c r="CD87" s="24"/>
      <c r="CE87" s="24"/>
    </row>
    <row r="88" spans="1:83">
      <c r="A88" s="263">
        <v>82</v>
      </c>
      <c r="B88" s="264"/>
      <c r="C88" s="265"/>
      <c r="D88" s="266"/>
      <c r="E88" s="267"/>
      <c r="F88" s="268"/>
      <c r="G88" s="268"/>
      <c r="H88" s="269"/>
      <c r="I88" s="270"/>
      <c r="J88" s="271"/>
      <c r="K88" s="272"/>
      <c r="L88" s="391"/>
      <c r="M88" s="392"/>
      <c r="N88" s="392"/>
      <c r="O88" s="7"/>
      <c r="P88" s="32"/>
      <c r="Q88" s="35"/>
      <c r="R88" s="7"/>
      <c r="S88" s="397"/>
      <c r="T88" s="398"/>
      <c r="U88" s="398"/>
      <c r="V88" s="7"/>
      <c r="W88" s="37"/>
      <c r="X88" s="35"/>
      <c r="Y88" s="7"/>
      <c r="Z88" s="391"/>
      <c r="AA88" s="392"/>
      <c r="AB88" s="392"/>
      <c r="AC88" s="7"/>
      <c r="AD88" s="32"/>
      <c r="AE88" s="35"/>
      <c r="AF88" s="7"/>
      <c r="AG88" s="391"/>
      <c r="AH88" s="392"/>
      <c r="AI88" s="392"/>
      <c r="AJ88" s="7"/>
      <c r="AK88" s="32"/>
      <c r="AL88" s="35"/>
      <c r="AM88" s="7"/>
      <c r="AN88" s="11"/>
      <c r="AO88" s="7"/>
      <c r="AP88" s="11"/>
      <c r="AQ88" s="7"/>
      <c r="AR88" s="11"/>
      <c r="AS88" s="7"/>
      <c r="AT88" s="7"/>
      <c r="AU88" s="7"/>
      <c r="AV88" s="7"/>
      <c r="AW88" s="7"/>
      <c r="AX88" s="11" t="s">
        <v>224</v>
      </c>
      <c r="AY88" s="71" t="s">
        <v>224</v>
      </c>
      <c r="AZ88" s="1"/>
      <c r="BA88" s="1"/>
      <c r="BB88" s="1"/>
      <c r="BC88" s="1"/>
      <c r="BD88" s="1"/>
      <c r="BP88" s="16"/>
      <c r="BQ88" s="26" t="str">
        <f t="shared" si="11"/>
        <v/>
      </c>
      <c r="BR88" s="27" t="str">
        <f t="shared" si="12"/>
        <v/>
      </c>
      <c r="BS88" s="27" t="str">
        <f t="shared" si="13"/>
        <v/>
      </c>
      <c r="BT88" s="26" t="str">
        <f t="shared" si="14"/>
        <v/>
      </c>
      <c r="BU88" s="27" t="str">
        <f t="shared" si="15"/>
        <v/>
      </c>
      <c r="BV88" s="26" t="e">
        <f>IF(AND(#REF!="",#REF!="",#REF!="",#REF!=""),"",SUM(#REF!,#REF!,#REF!,#REF!,#REF!))</f>
        <v>#REF!</v>
      </c>
      <c r="BW88" s="27" t="str">
        <f t="shared" si="16"/>
        <v/>
      </c>
      <c r="BX88" s="26" t="str">
        <f t="shared" si="17"/>
        <v/>
      </c>
      <c r="BY88" s="27" t="str">
        <f t="shared" si="18"/>
        <v/>
      </c>
      <c r="BZ88" s="26" t="str">
        <f t="shared" si="19"/>
        <v/>
      </c>
      <c r="CA88" s="27" t="str">
        <f t="shared" si="20"/>
        <v/>
      </c>
      <c r="CB88" s="26" t="e">
        <f>IF(AND(#REF!="",#REF!="",#REF!="",#REF!=""),"",SUM(#REF!,#REF!,#REF!,#REF!,#REF!))</f>
        <v>#REF!</v>
      </c>
      <c r="CC88" s="27" t="str">
        <f t="shared" si="21"/>
        <v/>
      </c>
      <c r="CD88" s="24"/>
      <c r="CE88" s="24"/>
    </row>
    <row r="89" spans="1:83">
      <c r="A89" s="263">
        <v>83</v>
      </c>
      <c r="B89" s="264"/>
      <c r="C89" s="265"/>
      <c r="D89" s="266"/>
      <c r="E89" s="267"/>
      <c r="F89" s="268"/>
      <c r="G89" s="268"/>
      <c r="H89" s="269"/>
      <c r="I89" s="270"/>
      <c r="J89" s="271"/>
      <c r="K89" s="272"/>
      <c r="L89" s="391"/>
      <c r="M89" s="392"/>
      <c r="N89" s="392"/>
      <c r="O89" s="7"/>
      <c r="P89" s="32"/>
      <c r="Q89" s="35"/>
      <c r="R89" s="7"/>
      <c r="S89" s="397"/>
      <c r="T89" s="398"/>
      <c r="U89" s="398"/>
      <c r="V89" s="7"/>
      <c r="W89" s="37"/>
      <c r="X89" s="35"/>
      <c r="Y89" s="7"/>
      <c r="Z89" s="391"/>
      <c r="AA89" s="392"/>
      <c r="AB89" s="392"/>
      <c r="AC89" s="7"/>
      <c r="AD89" s="32"/>
      <c r="AE89" s="35"/>
      <c r="AF89" s="7"/>
      <c r="AG89" s="391"/>
      <c r="AH89" s="392"/>
      <c r="AI89" s="392"/>
      <c r="AJ89" s="7"/>
      <c r="AK89" s="32"/>
      <c r="AL89" s="35"/>
      <c r="AM89" s="7"/>
      <c r="AN89" s="11"/>
      <c r="AO89" s="7"/>
      <c r="AP89" s="11"/>
      <c r="AQ89" s="7"/>
      <c r="AR89" s="11"/>
      <c r="AS89" s="7"/>
      <c r="AT89" s="7"/>
      <c r="AU89" s="7"/>
      <c r="AV89" s="7"/>
      <c r="AW89" s="7"/>
      <c r="AX89" s="11" t="s">
        <v>224</v>
      </c>
      <c r="AY89" s="71" t="s">
        <v>224</v>
      </c>
      <c r="AZ89" s="1"/>
      <c r="BA89" s="1"/>
      <c r="BB89" s="1"/>
      <c r="BC89" s="1"/>
      <c r="BD89" s="1"/>
      <c r="BP89" s="16"/>
      <c r="BQ89" s="26" t="str">
        <f t="shared" si="11"/>
        <v/>
      </c>
      <c r="BR89" s="27" t="str">
        <f t="shared" si="12"/>
        <v/>
      </c>
      <c r="BS89" s="27" t="str">
        <f t="shared" si="13"/>
        <v/>
      </c>
      <c r="BT89" s="26" t="str">
        <f t="shared" si="14"/>
        <v/>
      </c>
      <c r="BU89" s="27" t="str">
        <f t="shared" si="15"/>
        <v/>
      </c>
      <c r="BV89" s="26" t="e">
        <f>IF(AND(#REF!="",#REF!="",#REF!="",#REF!=""),"",SUM(#REF!,#REF!,#REF!,#REF!,#REF!))</f>
        <v>#REF!</v>
      </c>
      <c r="BW89" s="27" t="str">
        <f t="shared" si="16"/>
        <v/>
      </c>
      <c r="BX89" s="26" t="str">
        <f t="shared" si="17"/>
        <v/>
      </c>
      <c r="BY89" s="27" t="str">
        <f t="shared" si="18"/>
        <v/>
      </c>
      <c r="BZ89" s="26" t="str">
        <f t="shared" si="19"/>
        <v/>
      </c>
      <c r="CA89" s="27" t="str">
        <f t="shared" si="20"/>
        <v/>
      </c>
      <c r="CB89" s="26" t="e">
        <f>IF(AND(#REF!="",#REF!="",#REF!="",#REF!=""),"",SUM(#REF!,#REF!,#REF!,#REF!,#REF!))</f>
        <v>#REF!</v>
      </c>
      <c r="CC89" s="27" t="str">
        <f t="shared" si="21"/>
        <v/>
      </c>
      <c r="CD89" s="24"/>
      <c r="CE89" s="24"/>
    </row>
    <row r="90" spans="1:83">
      <c r="A90" s="263">
        <v>84</v>
      </c>
      <c r="B90" s="264"/>
      <c r="C90" s="265"/>
      <c r="D90" s="266"/>
      <c r="E90" s="267"/>
      <c r="F90" s="268"/>
      <c r="G90" s="268"/>
      <c r="H90" s="269"/>
      <c r="I90" s="270"/>
      <c r="J90" s="271"/>
      <c r="K90" s="272"/>
      <c r="L90" s="391"/>
      <c r="M90" s="392"/>
      <c r="N90" s="392"/>
      <c r="O90" s="7"/>
      <c r="P90" s="32"/>
      <c r="Q90" s="35"/>
      <c r="R90" s="7"/>
      <c r="S90" s="397"/>
      <c r="T90" s="398"/>
      <c r="U90" s="398"/>
      <c r="V90" s="7"/>
      <c r="W90" s="37"/>
      <c r="X90" s="35"/>
      <c r="Y90" s="7"/>
      <c r="Z90" s="391"/>
      <c r="AA90" s="392"/>
      <c r="AB90" s="392"/>
      <c r="AC90" s="7"/>
      <c r="AD90" s="32"/>
      <c r="AE90" s="35"/>
      <c r="AF90" s="7"/>
      <c r="AG90" s="391"/>
      <c r="AH90" s="392"/>
      <c r="AI90" s="392"/>
      <c r="AJ90" s="7"/>
      <c r="AK90" s="32"/>
      <c r="AL90" s="35"/>
      <c r="AM90" s="7"/>
      <c r="AN90" s="11"/>
      <c r="AO90" s="7"/>
      <c r="AP90" s="11"/>
      <c r="AQ90" s="7"/>
      <c r="AR90" s="11"/>
      <c r="AS90" s="7"/>
      <c r="AT90" s="7"/>
      <c r="AU90" s="7"/>
      <c r="AV90" s="7"/>
      <c r="AW90" s="7"/>
      <c r="AX90" s="11" t="s">
        <v>224</v>
      </c>
      <c r="AY90" s="71" t="s">
        <v>224</v>
      </c>
      <c r="AZ90" s="1"/>
      <c r="BA90" s="1"/>
      <c r="BB90" s="1"/>
      <c r="BC90" s="1"/>
      <c r="BD90" s="1"/>
      <c r="BP90" s="16"/>
      <c r="BQ90" s="26" t="str">
        <f t="shared" si="11"/>
        <v/>
      </c>
      <c r="BR90" s="27" t="str">
        <f t="shared" si="12"/>
        <v/>
      </c>
      <c r="BS90" s="27" t="str">
        <f t="shared" si="13"/>
        <v/>
      </c>
      <c r="BT90" s="26" t="str">
        <f t="shared" si="14"/>
        <v/>
      </c>
      <c r="BU90" s="27" t="str">
        <f t="shared" si="15"/>
        <v/>
      </c>
      <c r="BV90" s="26" t="e">
        <f>IF(AND(#REF!="",#REF!="",#REF!="",#REF!=""),"",SUM(#REF!,#REF!,#REF!,#REF!,#REF!))</f>
        <v>#REF!</v>
      </c>
      <c r="BW90" s="27" t="str">
        <f t="shared" si="16"/>
        <v/>
      </c>
      <c r="BX90" s="26" t="str">
        <f t="shared" si="17"/>
        <v/>
      </c>
      <c r="BY90" s="27" t="str">
        <f t="shared" si="18"/>
        <v/>
      </c>
      <c r="BZ90" s="26" t="str">
        <f t="shared" si="19"/>
        <v/>
      </c>
      <c r="CA90" s="27" t="str">
        <f t="shared" si="20"/>
        <v/>
      </c>
      <c r="CB90" s="26" t="e">
        <f>IF(AND(#REF!="",#REF!="",#REF!="",#REF!=""),"",SUM(#REF!,#REF!,#REF!,#REF!,#REF!))</f>
        <v>#REF!</v>
      </c>
      <c r="CC90" s="27" t="str">
        <f t="shared" si="21"/>
        <v/>
      </c>
      <c r="CD90" s="24"/>
      <c r="CE90" s="24"/>
    </row>
    <row r="91" spans="1:83">
      <c r="A91" s="263">
        <v>85</v>
      </c>
      <c r="B91" s="264"/>
      <c r="C91" s="265"/>
      <c r="D91" s="266"/>
      <c r="E91" s="267"/>
      <c r="F91" s="268"/>
      <c r="G91" s="268"/>
      <c r="H91" s="269"/>
      <c r="I91" s="270"/>
      <c r="J91" s="271"/>
      <c r="K91" s="272"/>
      <c r="L91" s="391"/>
      <c r="M91" s="392"/>
      <c r="N91" s="392"/>
      <c r="O91" s="7"/>
      <c r="P91" s="32"/>
      <c r="Q91" s="35"/>
      <c r="R91" s="7"/>
      <c r="S91" s="397"/>
      <c r="T91" s="398"/>
      <c r="U91" s="398"/>
      <c r="V91" s="7"/>
      <c r="W91" s="37"/>
      <c r="X91" s="35"/>
      <c r="Y91" s="7"/>
      <c r="Z91" s="391"/>
      <c r="AA91" s="392"/>
      <c r="AB91" s="392"/>
      <c r="AC91" s="7"/>
      <c r="AD91" s="32"/>
      <c r="AE91" s="35"/>
      <c r="AF91" s="7"/>
      <c r="AG91" s="391"/>
      <c r="AH91" s="392"/>
      <c r="AI91" s="392"/>
      <c r="AJ91" s="7"/>
      <c r="AK91" s="32"/>
      <c r="AL91" s="35"/>
      <c r="AM91" s="7"/>
      <c r="AN91" s="11"/>
      <c r="AO91" s="7"/>
      <c r="AP91" s="11"/>
      <c r="AQ91" s="7"/>
      <c r="AR91" s="11"/>
      <c r="AS91" s="7"/>
      <c r="AT91" s="7"/>
      <c r="AU91" s="7"/>
      <c r="AV91" s="7"/>
      <c r="AW91" s="7"/>
      <c r="AX91" s="11" t="s">
        <v>224</v>
      </c>
      <c r="AY91" s="71" t="s">
        <v>224</v>
      </c>
      <c r="AZ91" s="1"/>
      <c r="BA91" s="1"/>
      <c r="BB91" s="1"/>
      <c r="BC91" s="1"/>
      <c r="BD91" s="1"/>
      <c r="BP91" s="16"/>
      <c r="BQ91" s="26" t="str">
        <f t="shared" si="11"/>
        <v/>
      </c>
      <c r="BR91" s="27" t="str">
        <f t="shared" si="12"/>
        <v/>
      </c>
      <c r="BS91" s="27" t="str">
        <f t="shared" si="13"/>
        <v/>
      </c>
      <c r="BT91" s="26" t="str">
        <f t="shared" si="14"/>
        <v/>
      </c>
      <c r="BU91" s="27" t="str">
        <f t="shared" si="15"/>
        <v/>
      </c>
      <c r="BV91" s="26" t="e">
        <f>IF(AND(#REF!="",#REF!="",#REF!="",#REF!=""),"",SUM(#REF!,#REF!,#REF!,#REF!,#REF!))</f>
        <v>#REF!</v>
      </c>
      <c r="BW91" s="27" t="str">
        <f t="shared" si="16"/>
        <v/>
      </c>
      <c r="BX91" s="26" t="str">
        <f t="shared" si="17"/>
        <v/>
      </c>
      <c r="BY91" s="27" t="str">
        <f t="shared" si="18"/>
        <v/>
      </c>
      <c r="BZ91" s="26" t="str">
        <f t="shared" si="19"/>
        <v/>
      </c>
      <c r="CA91" s="27" t="str">
        <f t="shared" si="20"/>
        <v/>
      </c>
      <c r="CB91" s="26" t="e">
        <f>IF(AND(#REF!="",#REF!="",#REF!="",#REF!=""),"",SUM(#REF!,#REF!,#REF!,#REF!,#REF!))</f>
        <v>#REF!</v>
      </c>
      <c r="CC91" s="27" t="str">
        <f t="shared" si="21"/>
        <v/>
      </c>
      <c r="CD91" s="24"/>
      <c r="CE91" s="24"/>
    </row>
    <row r="92" spans="1:83">
      <c r="A92" s="263">
        <v>86</v>
      </c>
      <c r="B92" s="264"/>
      <c r="C92" s="265"/>
      <c r="D92" s="266"/>
      <c r="E92" s="267"/>
      <c r="F92" s="268"/>
      <c r="G92" s="268"/>
      <c r="H92" s="269"/>
      <c r="I92" s="270"/>
      <c r="J92" s="271"/>
      <c r="K92" s="272"/>
      <c r="L92" s="391"/>
      <c r="M92" s="392"/>
      <c r="N92" s="392"/>
      <c r="O92" s="7"/>
      <c r="P92" s="32"/>
      <c r="Q92" s="35"/>
      <c r="R92" s="7"/>
      <c r="S92" s="397"/>
      <c r="T92" s="398"/>
      <c r="U92" s="398"/>
      <c r="V92" s="7"/>
      <c r="W92" s="37"/>
      <c r="X92" s="35"/>
      <c r="Y92" s="7"/>
      <c r="Z92" s="391"/>
      <c r="AA92" s="392"/>
      <c r="AB92" s="392"/>
      <c r="AC92" s="7"/>
      <c r="AD92" s="32"/>
      <c r="AE92" s="35"/>
      <c r="AF92" s="7"/>
      <c r="AG92" s="391"/>
      <c r="AH92" s="392"/>
      <c r="AI92" s="392"/>
      <c r="AJ92" s="7"/>
      <c r="AK92" s="32"/>
      <c r="AL92" s="35"/>
      <c r="AM92" s="7"/>
      <c r="AN92" s="11"/>
      <c r="AO92" s="7"/>
      <c r="AP92" s="11"/>
      <c r="AQ92" s="7"/>
      <c r="AR92" s="11"/>
      <c r="AS92" s="7"/>
      <c r="AT92" s="7"/>
      <c r="AU92" s="7"/>
      <c r="AV92" s="7"/>
      <c r="AW92" s="7"/>
      <c r="AX92" s="11" t="s">
        <v>224</v>
      </c>
      <c r="AY92" s="71" t="s">
        <v>224</v>
      </c>
      <c r="AZ92" s="1"/>
      <c r="BA92" s="1"/>
      <c r="BB92" s="1"/>
      <c r="BC92" s="1"/>
      <c r="BD92" s="1"/>
      <c r="BP92" s="16"/>
      <c r="BQ92" s="26" t="str">
        <f t="shared" si="11"/>
        <v/>
      </c>
      <c r="BR92" s="27" t="str">
        <f t="shared" si="12"/>
        <v/>
      </c>
      <c r="BS92" s="27" t="str">
        <f t="shared" si="13"/>
        <v/>
      </c>
      <c r="BT92" s="26" t="str">
        <f t="shared" si="14"/>
        <v/>
      </c>
      <c r="BU92" s="27" t="str">
        <f t="shared" si="15"/>
        <v/>
      </c>
      <c r="BV92" s="26" t="e">
        <f>IF(AND(#REF!="",#REF!="",#REF!="",#REF!=""),"",SUM(#REF!,#REF!,#REF!,#REF!,#REF!))</f>
        <v>#REF!</v>
      </c>
      <c r="BW92" s="27" t="str">
        <f t="shared" si="16"/>
        <v/>
      </c>
      <c r="BX92" s="26" t="str">
        <f t="shared" si="17"/>
        <v/>
      </c>
      <c r="BY92" s="27" t="str">
        <f t="shared" si="18"/>
        <v/>
      </c>
      <c r="BZ92" s="26" t="str">
        <f t="shared" si="19"/>
        <v/>
      </c>
      <c r="CA92" s="27" t="str">
        <f t="shared" si="20"/>
        <v/>
      </c>
      <c r="CB92" s="26" t="e">
        <f>IF(AND(#REF!="",#REF!="",#REF!="",#REF!=""),"",SUM(#REF!,#REF!,#REF!,#REF!,#REF!))</f>
        <v>#REF!</v>
      </c>
      <c r="CC92" s="27" t="str">
        <f t="shared" si="21"/>
        <v/>
      </c>
      <c r="CD92" s="24"/>
      <c r="CE92" s="24"/>
    </row>
    <row r="93" spans="1:83">
      <c r="A93" s="263">
        <v>87</v>
      </c>
      <c r="B93" s="264"/>
      <c r="C93" s="265"/>
      <c r="D93" s="266"/>
      <c r="E93" s="267"/>
      <c r="F93" s="268"/>
      <c r="G93" s="268"/>
      <c r="H93" s="269"/>
      <c r="I93" s="270"/>
      <c r="J93" s="271"/>
      <c r="K93" s="272"/>
      <c r="L93" s="391"/>
      <c r="M93" s="392"/>
      <c r="N93" s="392"/>
      <c r="O93" s="7"/>
      <c r="P93" s="32"/>
      <c r="Q93" s="35"/>
      <c r="R93" s="7"/>
      <c r="S93" s="397"/>
      <c r="T93" s="398"/>
      <c r="U93" s="398"/>
      <c r="V93" s="7"/>
      <c r="W93" s="37"/>
      <c r="X93" s="35"/>
      <c r="Y93" s="7"/>
      <c r="Z93" s="391"/>
      <c r="AA93" s="392"/>
      <c r="AB93" s="392"/>
      <c r="AC93" s="7"/>
      <c r="AD93" s="32"/>
      <c r="AE93" s="35"/>
      <c r="AF93" s="7"/>
      <c r="AG93" s="391"/>
      <c r="AH93" s="392"/>
      <c r="AI93" s="392"/>
      <c r="AJ93" s="7"/>
      <c r="AK93" s="32"/>
      <c r="AL93" s="35"/>
      <c r="AM93" s="7"/>
      <c r="AN93" s="11"/>
      <c r="AO93" s="7"/>
      <c r="AP93" s="11"/>
      <c r="AQ93" s="7"/>
      <c r="AR93" s="11"/>
      <c r="AS93" s="7"/>
      <c r="AT93" s="7"/>
      <c r="AU93" s="7"/>
      <c r="AV93" s="7"/>
      <c r="AW93" s="7"/>
      <c r="AX93" s="11" t="s">
        <v>224</v>
      </c>
      <c r="AY93" s="71" t="s">
        <v>224</v>
      </c>
      <c r="AZ93" s="1"/>
      <c r="BA93" s="1"/>
      <c r="BB93" s="1"/>
      <c r="BC93" s="1"/>
      <c r="BD93" s="1"/>
      <c r="BP93" s="16"/>
      <c r="BQ93" s="26" t="str">
        <f t="shared" si="11"/>
        <v/>
      </c>
      <c r="BR93" s="27" t="str">
        <f t="shared" si="12"/>
        <v/>
      </c>
      <c r="BS93" s="27" t="str">
        <f t="shared" si="13"/>
        <v/>
      </c>
      <c r="BT93" s="26" t="str">
        <f t="shared" si="14"/>
        <v/>
      </c>
      <c r="BU93" s="27" t="str">
        <f t="shared" si="15"/>
        <v/>
      </c>
      <c r="BV93" s="26" t="e">
        <f>IF(AND(#REF!="",#REF!="",#REF!="",#REF!=""),"",SUM(#REF!,#REF!,#REF!,#REF!,#REF!))</f>
        <v>#REF!</v>
      </c>
      <c r="BW93" s="27" t="str">
        <f t="shared" si="16"/>
        <v/>
      </c>
      <c r="BX93" s="26" t="str">
        <f t="shared" si="17"/>
        <v/>
      </c>
      <c r="BY93" s="27" t="str">
        <f t="shared" si="18"/>
        <v/>
      </c>
      <c r="BZ93" s="26" t="str">
        <f t="shared" si="19"/>
        <v/>
      </c>
      <c r="CA93" s="27" t="str">
        <f t="shared" si="20"/>
        <v/>
      </c>
      <c r="CB93" s="26" t="e">
        <f>IF(AND(#REF!="",#REF!="",#REF!="",#REF!=""),"",SUM(#REF!,#REF!,#REF!,#REF!,#REF!))</f>
        <v>#REF!</v>
      </c>
      <c r="CC93" s="27" t="str">
        <f t="shared" si="21"/>
        <v/>
      </c>
      <c r="CD93" s="24"/>
      <c r="CE93" s="24"/>
    </row>
    <row r="94" spans="1:83">
      <c r="A94" s="263">
        <v>88</v>
      </c>
      <c r="B94" s="264"/>
      <c r="C94" s="265"/>
      <c r="D94" s="266"/>
      <c r="E94" s="267"/>
      <c r="F94" s="268"/>
      <c r="G94" s="268"/>
      <c r="H94" s="269"/>
      <c r="I94" s="270"/>
      <c r="J94" s="271"/>
      <c r="K94" s="272"/>
      <c r="L94" s="391"/>
      <c r="M94" s="392"/>
      <c r="N94" s="392"/>
      <c r="O94" s="7"/>
      <c r="P94" s="32"/>
      <c r="Q94" s="35"/>
      <c r="R94" s="7"/>
      <c r="S94" s="397"/>
      <c r="T94" s="398"/>
      <c r="U94" s="398"/>
      <c r="V94" s="7"/>
      <c r="W94" s="37"/>
      <c r="X94" s="35"/>
      <c r="Y94" s="7"/>
      <c r="Z94" s="391"/>
      <c r="AA94" s="392"/>
      <c r="AB94" s="392"/>
      <c r="AC94" s="7"/>
      <c r="AD94" s="32"/>
      <c r="AE94" s="35"/>
      <c r="AF94" s="7"/>
      <c r="AG94" s="391"/>
      <c r="AH94" s="392"/>
      <c r="AI94" s="392"/>
      <c r="AJ94" s="7"/>
      <c r="AK94" s="32"/>
      <c r="AL94" s="35"/>
      <c r="AM94" s="7"/>
      <c r="AN94" s="11"/>
      <c r="AO94" s="7"/>
      <c r="AP94" s="11"/>
      <c r="AQ94" s="7"/>
      <c r="AR94" s="11"/>
      <c r="AS94" s="7"/>
      <c r="AT94" s="7"/>
      <c r="AU94" s="7"/>
      <c r="AV94" s="7"/>
      <c r="AW94" s="7"/>
      <c r="AX94" s="11" t="s">
        <v>224</v>
      </c>
      <c r="AY94" s="71" t="s">
        <v>224</v>
      </c>
      <c r="AZ94" s="1"/>
      <c r="BA94" s="1"/>
      <c r="BB94" s="1"/>
      <c r="BC94" s="1"/>
      <c r="BD94" s="1"/>
      <c r="BP94" s="16"/>
      <c r="BQ94" s="26" t="str">
        <f t="shared" si="11"/>
        <v/>
      </c>
      <c r="BR94" s="27" t="str">
        <f t="shared" si="12"/>
        <v/>
      </c>
      <c r="BS94" s="27" t="str">
        <f t="shared" si="13"/>
        <v/>
      </c>
      <c r="BT94" s="26" t="str">
        <f t="shared" si="14"/>
        <v/>
      </c>
      <c r="BU94" s="27" t="str">
        <f t="shared" si="15"/>
        <v/>
      </c>
      <c r="BV94" s="26" t="e">
        <f>IF(AND(#REF!="",#REF!="",#REF!="",#REF!=""),"",SUM(#REF!,#REF!,#REF!,#REF!,#REF!))</f>
        <v>#REF!</v>
      </c>
      <c r="BW94" s="27" t="str">
        <f t="shared" si="16"/>
        <v/>
      </c>
      <c r="BX94" s="26" t="str">
        <f t="shared" si="17"/>
        <v/>
      </c>
      <c r="BY94" s="27" t="str">
        <f t="shared" si="18"/>
        <v/>
      </c>
      <c r="BZ94" s="26" t="str">
        <f t="shared" si="19"/>
        <v/>
      </c>
      <c r="CA94" s="27" t="str">
        <f t="shared" si="20"/>
        <v/>
      </c>
      <c r="CB94" s="26" t="e">
        <f>IF(AND(#REF!="",#REF!="",#REF!="",#REF!=""),"",SUM(#REF!,#REF!,#REF!,#REF!,#REF!))</f>
        <v>#REF!</v>
      </c>
      <c r="CC94" s="27" t="str">
        <f t="shared" si="21"/>
        <v/>
      </c>
      <c r="CD94" s="24"/>
      <c r="CE94" s="24"/>
    </row>
    <row r="95" spans="1:83">
      <c r="A95" s="263">
        <v>89</v>
      </c>
      <c r="B95" s="264"/>
      <c r="C95" s="265"/>
      <c r="D95" s="266"/>
      <c r="E95" s="267"/>
      <c r="F95" s="268"/>
      <c r="G95" s="268"/>
      <c r="H95" s="269"/>
      <c r="I95" s="270"/>
      <c r="J95" s="271"/>
      <c r="K95" s="272"/>
      <c r="L95" s="391"/>
      <c r="M95" s="392"/>
      <c r="N95" s="392"/>
      <c r="O95" s="7"/>
      <c r="P95" s="32"/>
      <c r="Q95" s="35"/>
      <c r="R95" s="7"/>
      <c r="S95" s="397"/>
      <c r="T95" s="398"/>
      <c r="U95" s="398"/>
      <c r="V95" s="7"/>
      <c r="W95" s="37"/>
      <c r="X95" s="35"/>
      <c r="Y95" s="7"/>
      <c r="Z95" s="391"/>
      <c r="AA95" s="392"/>
      <c r="AB95" s="392"/>
      <c r="AC95" s="7"/>
      <c r="AD95" s="32"/>
      <c r="AE95" s="35"/>
      <c r="AF95" s="7"/>
      <c r="AG95" s="391"/>
      <c r="AH95" s="392"/>
      <c r="AI95" s="392"/>
      <c r="AJ95" s="7"/>
      <c r="AK95" s="32"/>
      <c r="AL95" s="35"/>
      <c r="AM95" s="7"/>
      <c r="AN95" s="11"/>
      <c r="AO95" s="7"/>
      <c r="AP95" s="11"/>
      <c r="AQ95" s="7"/>
      <c r="AR95" s="11"/>
      <c r="AS95" s="7"/>
      <c r="AT95" s="7"/>
      <c r="AU95" s="7"/>
      <c r="AV95" s="7"/>
      <c r="AW95" s="7"/>
      <c r="AX95" s="11" t="s">
        <v>224</v>
      </c>
      <c r="AY95" s="71" t="s">
        <v>224</v>
      </c>
      <c r="AZ95" s="1"/>
      <c r="BA95" s="1"/>
      <c r="BB95" s="1"/>
      <c r="BC95" s="1"/>
      <c r="BD95" s="1"/>
      <c r="BP95" s="16"/>
      <c r="BQ95" s="26" t="str">
        <f t="shared" si="11"/>
        <v/>
      </c>
      <c r="BR95" s="27" t="str">
        <f t="shared" si="12"/>
        <v/>
      </c>
      <c r="BS95" s="27" t="str">
        <f t="shared" si="13"/>
        <v/>
      </c>
      <c r="BT95" s="26" t="str">
        <f t="shared" si="14"/>
        <v/>
      </c>
      <c r="BU95" s="27" t="str">
        <f t="shared" si="15"/>
        <v/>
      </c>
      <c r="BV95" s="26" t="e">
        <f>IF(AND(#REF!="",#REF!="",#REF!="",#REF!=""),"",SUM(#REF!,#REF!,#REF!,#REF!,#REF!))</f>
        <v>#REF!</v>
      </c>
      <c r="BW95" s="27" t="str">
        <f t="shared" si="16"/>
        <v/>
      </c>
      <c r="BX95" s="26" t="str">
        <f t="shared" si="17"/>
        <v/>
      </c>
      <c r="BY95" s="27" t="str">
        <f t="shared" si="18"/>
        <v/>
      </c>
      <c r="BZ95" s="26" t="str">
        <f t="shared" si="19"/>
        <v/>
      </c>
      <c r="CA95" s="27" t="str">
        <f t="shared" si="20"/>
        <v/>
      </c>
      <c r="CB95" s="26" t="e">
        <f>IF(AND(#REF!="",#REF!="",#REF!="",#REF!=""),"",SUM(#REF!,#REF!,#REF!,#REF!,#REF!))</f>
        <v>#REF!</v>
      </c>
      <c r="CC95" s="27" t="str">
        <f t="shared" si="21"/>
        <v/>
      </c>
      <c r="CD95" s="24"/>
      <c r="CE95" s="24"/>
    </row>
    <row r="96" spans="1:83">
      <c r="A96" s="263">
        <v>90</v>
      </c>
      <c r="B96" s="264"/>
      <c r="C96" s="265"/>
      <c r="D96" s="266"/>
      <c r="E96" s="267"/>
      <c r="F96" s="268"/>
      <c r="G96" s="268"/>
      <c r="H96" s="269"/>
      <c r="I96" s="270"/>
      <c r="J96" s="271"/>
      <c r="K96" s="272"/>
      <c r="L96" s="391"/>
      <c r="M96" s="392"/>
      <c r="N96" s="392"/>
      <c r="O96" s="7"/>
      <c r="P96" s="32"/>
      <c r="Q96" s="35"/>
      <c r="R96" s="7"/>
      <c r="S96" s="397"/>
      <c r="T96" s="398"/>
      <c r="U96" s="398"/>
      <c r="V96" s="7"/>
      <c r="W96" s="37"/>
      <c r="X96" s="35"/>
      <c r="Y96" s="7"/>
      <c r="Z96" s="391"/>
      <c r="AA96" s="392"/>
      <c r="AB96" s="392"/>
      <c r="AC96" s="7"/>
      <c r="AD96" s="32"/>
      <c r="AE96" s="35"/>
      <c r="AF96" s="7"/>
      <c r="AG96" s="391"/>
      <c r="AH96" s="392"/>
      <c r="AI96" s="392"/>
      <c r="AJ96" s="7"/>
      <c r="AK96" s="32"/>
      <c r="AL96" s="35"/>
      <c r="AM96" s="7"/>
      <c r="AN96" s="11"/>
      <c r="AO96" s="7"/>
      <c r="AP96" s="11"/>
      <c r="AQ96" s="7"/>
      <c r="AR96" s="11"/>
      <c r="AS96" s="7"/>
      <c r="AT96" s="7"/>
      <c r="AU96" s="7"/>
      <c r="AV96" s="7"/>
      <c r="AW96" s="7"/>
      <c r="AX96" s="11" t="s">
        <v>224</v>
      </c>
      <c r="AY96" s="71" t="s">
        <v>224</v>
      </c>
      <c r="AZ96" s="1"/>
      <c r="BA96" s="1"/>
      <c r="BB96" s="1"/>
      <c r="BC96" s="1"/>
      <c r="BD96" s="1"/>
      <c r="BP96" s="16"/>
      <c r="BQ96" s="26" t="str">
        <f t="shared" si="11"/>
        <v/>
      </c>
      <c r="BR96" s="27" t="str">
        <f t="shared" si="12"/>
        <v/>
      </c>
      <c r="BS96" s="27" t="str">
        <f t="shared" si="13"/>
        <v/>
      </c>
      <c r="BT96" s="26" t="str">
        <f t="shared" si="14"/>
        <v/>
      </c>
      <c r="BU96" s="27" t="str">
        <f t="shared" si="15"/>
        <v/>
      </c>
      <c r="BV96" s="26" t="e">
        <f>IF(AND(#REF!="",#REF!="",#REF!="",#REF!=""),"",SUM(#REF!,#REF!,#REF!,#REF!,#REF!))</f>
        <v>#REF!</v>
      </c>
      <c r="BW96" s="27" t="str">
        <f t="shared" si="16"/>
        <v/>
      </c>
      <c r="BX96" s="26" t="str">
        <f t="shared" si="17"/>
        <v/>
      </c>
      <c r="BY96" s="27" t="str">
        <f t="shared" si="18"/>
        <v/>
      </c>
      <c r="BZ96" s="26" t="str">
        <f t="shared" si="19"/>
        <v/>
      </c>
      <c r="CA96" s="27" t="str">
        <f t="shared" si="20"/>
        <v/>
      </c>
      <c r="CB96" s="26" t="e">
        <f>IF(AND(#REF!="",#REF!="",#REF!="",#REF!=""),"",SUM(#REF!,#REF!,#REF!,#REF!,#REF!))</f>
        <v>#REF!</v>
      </c>
      <c r="CC96" s="27" t="str">
        <f t="shared" si="21"/>
        <v/>
      </c>
      <c r="CD96" s="24"/>
      <c r="CE96" s="24"/>
    </row>
    <row r="97" spans="1:83">
      <c r="A97" s="263">
        <v>91</v>
      </c>
      <c r="B97" s="264"/>
      <c r="C97" s="265"/>
      <c r="D97" s="266"/>
      <c r="E97" s="267"/>
      <c r="F97" s="268"/>
      <c r="G97" s="268"/>
      <c r="H97" s="269"/>
      <c r="I97" s="270"/>
      <c r="J97" s="271"/>
      <c r="K97" s="272"/>
      <c r="L97" s="391"/>
      <c r="M97" s="392"/>
      <c r="N97" s="392"/>
      <c r="O97" s="7"/>
      <c r="P97" s="32"/>
      <c r="Q97" s="35"/>
      <c r="R97" s="7"/>
      <c r="S97" s="397"/>
      <c r="T97" s="398"/>
      <c r="U97" s="398"/>
      <c r="V97" s="7"/>
      <c r="W97" s="37"/>
      <c r="X97" s="35"/>
      <c r="Y97" s="7"/>
      <c r="Z97" s="391"/>
      <c r="AA97" s="392"/>
      <c r="AB97" s="392"/>
      <c r="AC97" s="7"/>
      <c r="AD97" s="32"/>
      <c r="AE97" s="35"/>
      <c r="AF97" s="7"/>
      <c r="AG97" s="391"/>
      <c r="AH97" s="392"/>
      <c r="AI97" s="392"/>
      <c r="AJ97" s="7"/>
      <c r="AK97" s="32"/>
      <c r="AL97" s="35"/>
      <c r="AM97" s="7"/>
      <c r="AN97" s="11"/>
      <c r="AO97" s="7"/>
      <c r="AP97" s="11"/>
      <c r="AQ97" s="7"/>
      <c r="AR97" s="11"/>
      <c r="AS97" s="7"/>
      <c r="AT97" s="7"/>
      <c r="AU97" s="7"/>
      <c r="AV97" s="7"/>
      <c r="AW97" s="7"/>
      <c r="AX97" s="11" t="s">
        <v>224</v>
      </c>
      <c r="AY97" s="71" t="s">
        <v>224</v>
      </c>
      <c r="AZ97" s="1"/>
      <c r="BA97" s="1"/>
      <c r="BB97" s="1"/>
      <c r="BC97" s="1"/>
      <c r="BD97" s="1"/>
      <c r="BP97" s="16"/>
      <c r="BQ97" s="26" t="str">
        <f t="shared" si="11"/>
        <v/>
      </c>
      <c r="BR97" s="27" t="str">
        <f t="shared" si="12"/>
        <v/>
      </c>
      <c r="BS97" s="27" t="str">
        <f t="shared" si="13"/>
        <v/>
      </c>
      <c r="BT97" s="26" t="str">
        <f t="shared" si="14"/>
        <v/>
      </c>
      <c r="BU97" s="27" t="str">
        <f t="shared" si="15"/>
        <v/>
      </c>
      <c r="BV97" s="26" t="e">
        <f>IF(AND(#REF!="",#REF!="",#REF!="",#REF!=""),"",SUM(#REF!,#REF!,#REF!,#REF!,#REF!))</f>
        <v>#REF!</v>
      </c>
      <c r="BW97" s="27" t="str">
        <f t="shared" si="16"/>
        <v/>
      </c>
      <c r="BX97" s="26" t="str">
        <f t="shared" si="17"/>
        <v/>
      </c>
      <c r="BY97" s="27" t="str">
        <f t="shared" si="18"/>
        <v/>
      </c>
      <c r="BZ97" s="26" t="str">
        <f t="shared" si="19"/>
        <v/>
      </c>
      <c r="CA97" s="27" t="str">
        <f t="shared" si="20"/>
        <v/>
      </c>
      <c r="CB97" s="26" t="e">
        <f>IF(AND(#REF!="",#REF!="",#REF!="",#REF!=""),"",SUM(#REF!,#REF!,#REF!,#REF!,#REF!))</f>
        <v>#REF!</v>
      </c>
      <c r="CC97" s="27" t="str">
        <f t="shared" si="21"/>
        <v/>
      </c>
      <c r="CD97" s="24"/>
      <c r="CE97" s="24"/>
    </row>
    <row r="98" spans="1:83">
      <c r="A98" s="263">
        <v>92</v>
      </c>
      <c r="B98" s="264"/>
      <c r="C98" s="265"/>
      <c r="D98" s="266"/>
      <c r="E98" s="267"/>
      <c r="F98" s="268"/>
      <c r="G98" s="268"/>
      <c r="H98" s="269"/>
      <c r="I98" s="270"/>
      <c r="J98" s="271"/>
      <c r="K98" s="272"/>
      <c r="L98" s="391"/>
      <c r="M98" s="392"/>
      <c r="N98" s="392"/>
      <c r="O98" s="7"/>
      <c r="P98" s="32"/>
      <c r="Q98" s="35"/>
      <c r="R98" s="7"/>
      <c r="S98" s="397"/>
      <c r="T98" s="398"/>
      <c r="U98" s="398"/>
      <c r="V98" s="7"/>
      <c r="W98" s="37"/>
      <c r="X98" s="35"/>
      <c r="Y98" s="7"/>
      <c r="Z98" s="391"/>
      <c r="AA98" s="392"/>
      <c r="AB98" s="392"/>
      <c r="AC98" s="7"/>
      <c r="AD98" s="32"/>
      <c r="AE98" s="35"/>
      <c r="AF98" s="7"/>
      <c r="AG98" s="391"/>
      <c r="AH98" s="392"/>
      <c r="AI98" s="392"/>
      <c r="AJ98" s="7"/>
      <c r="AK98" s="32"/>
      <c r="AL98" s="35"/>
      <c r="AM98" s="7"/>
      <c r="AN98" s="11"/>
      <c r="AO98" s="7"/>
      <c r="AP98" s="11"/>
      <c r="AQ98" s="7"/>
      <c r="AR98" s="11"/>
      <c r="AS98" s="7"/>
      <c r="AT98" s="7"/>
      <c r="AU98" s="7"/>
      <c r="AV98" s="7"/>
      <c r="AW98" s="7"/>
      <c r="AX98" s="11" t="s">
        <v>224</v>
      </c>
      <c r="AY98" s="71" t="s">
        <v>224</v>
      </c>
      <c r="AZ98" s="1"/>
      <c r="BA98" s="1"/>
      <c r="BB98" s="1"/>
      <c r="BC98" s="1"/>
      <c r="BD98" s="1"/>
      <c r="BP98" s="16"/>
      <c r="BQ98" s="26" t="str">
        <f t="shared" si="11"/>
        <v/>
      </c>
      <c r="BR98" s="27" t="str">
        <f t="shared" si="12"/>
        <v/>
      </c>
      <c r="BS98" s="27" t="str">
        <f t="shared" si="13"/>
        <v/>
      </c>
      <c r="BT98" s="26" t="str">
        <f t="shared" si="14"/>
        <v/>
      </c>
      <c r="BU98" s="27" t="str">
        <f t="shared" si="15"/>
        <v/>
      </c>
      <c r="BV98" s="26" t="e">
        <f>IF(AND(#REF!="",#REF!="",#REF!="",#REF!=""),"",SUM(#REF!,#REF!,#REF!,#REF!,#REF!))</f>
        <v>#REF!</v>
      </c>
      <c r="BW98" s="27" t="str">
        <f t="shared" si="16"/>
        <v/>
      </c>
      <c r="BX98" s="26" t="str">
        <f t="shared" si="17"/>
        <v/>
      </c>
      <c r="BY98" s="27" t="str">
        <f t="shared" si="18"/>
        <v/>
      </c>
      <c r="BZ98" s="26" t="str">
        <f t="shared" si="19"/>
        <v/>
      </c>
      <c r="CA98" s="27" t="str">
        <f t="shared" si="20"/>
        <v/>
      </c>
      <c r="CB98" s="26" t="e">
        <f>IF(AND(#REF!="",#REF!="",#REF!="",#REF!=""),"",SUM(#REF!,#REF!,#REF!,#REF!,#REF!))</f>
        <v>#REF!</v>
      </c>
      <c r="CC98" s="27" t="str">
        <f t="shared" si="21"/>
        <v/>
      </c>
      <c r="CD98" s="24"/>
      <c r="CE98" s="24"/>
    </row>
    <row r="99" spans="1:83">
      <c r="A99" s="263">
        <v>93</v>
      </c>
      <c r="B99" s="264"/>
      <c r="C99" s="265"/>
      <c r="D99" s="266"/>
      <c r="E99" s="267"/>
      <c r="F99" s="268"/>
      <c r="G99" s="268"/>
      <c r="H99" s="269"/>
      <c r="I99" s="270"/>
      <c r="J99" s="271"/>
      <c r="K99" s="272"/>
      <c r="L99" s="391"/>
      <c r="M99" s="392"/>
      <c r="N99" s="392"/>
      <c r="O99" s="7"/>
      <c r="P99" s="32"/>
      <c r="Q99" s="35"/>
      <c r="R99" s="7"/>
      <c r="S99" s="397"/>
      <c r="T99" s="398"/>
      <c r="U99" s="398"/>
      <c r="V99" s="7"/>
      <c r="W99" s="37"/>
      <c r="X99" s="35"/>
      <c r="Y99" s="7"/>
      <c r="Z99" s="391"/>
      <c r="AA99" s="392"/>
      <c r="AB99" s="392"/>
      <c r="AC99" s="7"/>
      <c r="AD99" s="32"/>
      <c r="AE99" s="35"/>
      <c r="AF99" s="7"/>
      <c r="AG99" s="391"/>
      <c r="AH99" s="392"/>
      <c r="AI99" s="392"/>
      <c r="AJ99" s="7"/>
      <c r="AK99" s="32"/>
      <c r="AL99" s="35"/>
      <c r="AM99" s="7"/>
      <c r="AN99" s="11"/>
      <c r="AO99" s="7"/>
      <c r="AP99" s="11"/>
      <c r="AQ99" s="7"/>
      <c r="AR99" s="11"/>
      <c r="AS99" s="7"/>
      <c r="AT99" s="7"/>
      <c r="AU99" s="7"/>
      <c r="AV99" s="7"/>
      <c r="AW99" s="7"/>
      <c r="AX99" s="11" t="s">
        <v>224</v>
      </c>
      <c r="AY99" s="71" t="s">
        <v>224</v>
      </c>
      <c r="AZ99" s="1"/>
      <c r="BA99" s="1"/>
      <c r="BB99" s="1"/>
      <c r="BC99" s="1"/>
      <c r="BD99" s="1"/>
      <c r="BP99" s="16"/>
      <c r="BQ99" s="26" t="str">
        <f t="shared" si="11"/>
        <v/>
      </c>
      <c r="BR99" s="27" t="str">
        <f t="shared" si="12"/>
        <v/>
      </c>
      <c r="BS99" s="27" t="str">
        <f t="shared" si="13"/>
        <v/>
      </c>
      <c r="BT99" s="26" t="str">
        <f t="shared" si="14"/>
        <v/>
      </c>
      <c r="BU99" s="27" t="str">
        <f t="shared" si="15"/>
        <v/>
      </c>
      <c r="BV99" s="26" t="e">
        <f>IF(AND(#REF!="",#REF!="",#REF!="",#REF!=""),"",SUM(#REF!,#REF!,#REF!,#REF!,#REF!))</f>
        <v>#REF!</v>
      </c>
      <c r="BW99" s="27" t="str">
        <f t="shared" si="16"/>
        <v/>
      </c>
      <c r="BX99" s="26" t="str">
        <f t="shared" si="17"/>
        <v/>
      </c>
      <c r="BY99" s="27" t="str">
        <f t="shared" si="18"/>
        <v/>
      </c>
      <c r="BZ99" s="26" t="str">
        <f t="shared" si="19"/>
        <v/>
      </c>
      <c r="CA99" s="27" t="str">
        <f t="shared" si="20"/>
        <v/>
      </c>
      <c r="CB99" s="26" t="e">
        <f>IF(AND(#REF!="",#REF!="",#REF!="",#REF!=""),"",SUM(#REF!,#REF!,#REF!,#REF!,#REF!))</f>
        <v>#REF!</v>
      </c>
      <c r="CC99" s="27" t="str">
        <f t="shared" si="21"/>
        <v/>
      </c>
      <c r="CD99" s="24"/>
      <c r="CE99" s="24"/>
    </row>
    <row r="100" spans="1:83">
      <c r="A100" s="263">
        <v>94</v>
      </c>
      <c r="B100" s="264"/>
      <c r="C100" s="265"/>
      <c r="D100" s="266"/>
      <c r="E100" s="267"/>
      <c r="F100" s="268"/>
      <c r="G100" s="268"/>
      <c r="H100" s="269"/>
      <c r="I100" s="270"/>
      <c r="J100" s="271"/>
      <c r="K100" s="272"/>
      <c r="L100" s="391"/>
      <c r="M100" s="392"/>
      <c r="N100" s="392"/>
      <c r="O100" s="7"/>
      <c r="P100" s="32"/>
      <c r="Q100" s="35"/>
      <c r="R100" s="7"/>
      <c r="S100" s="397"/>
      <c r="T100" s="398"/>
      <c r="U100" s="398"/>
      <c r="V100" s="7"/>
      <c r="W100" s="37"/>
      <c r="X100" s="35"/>
      <c r="Y100" s="7"/>
      <c r="Z100" s="391"/>
      <c r="AA100" s="392"/>
      <c r="AB100" s="392"/>
      <c r="AC100" s="7"/>
      <c r="AD100" s="32"/>
      <c r="AE100" s="35"/>
      <c r="AF100" s="7"/>
      <c r="AG100" s="391"/>
      <c r="AH100" s="392"/>
      <c r="AI100" s="392"/>
      <c r="AJ100" s="7"/>
      <c r="AK100" s="32"/>
      <c r="AL100" s="35"/>
      <c r="AM100" s="7"/>
      <c r="AN100" s="11"/>
      <c r="AO100" s="7"/>
      <c r="AP100" s="11"/>
      <c r="AQ100" s="7"/>
      <c r="AR100" s="11"/>
      <c r="AS100" s="7"/>
      <c r="AT100" s="7"/>
      <c r="AU100" s="7"/>
      <c r="AV100" s="7"/>
      <c r="AW100" s="7"/>
      <c r="AX100" s="11" t="s">
        <v>224</v>
      </c>
      <c r="AY100" s="71" t="s">
        <v>224</v>
      </c>
      <c r="AZ100" s="1"/>
      <c r="BA100" s="1"/>
      <c r="BB100" s="1"/>
      <c r="BC100" s="1"/>
      <c r="BD100" s="1"/>
      <c r="BP100" s="16"/>
      <c r="BQ100" s="26" t="str">
        <f t="shared" si="11"/>
        <v/>
      </c>
      <c r="BR100" s="27" t="str">
        <f t="shared" si="12"/>
        <v/>
      </c>
      <c r="BS100" s="27" t="str">
        <f t="shared" si="13"/>
        <v/>
      </c>
      <c r="BT100" s="26" t="str">
        <f t="shared" si="14"/>
        <v/>
      </c>
      <c r="BU100" s="27" t="str">
        <f t="shared" si="15"/>
        <v/>
      </c>
      <c r="BV100" s="26" t="e">
        <f>IF(AND(#REF!="",#REF!="",#REF!="",#REF!=""),"",SUM(#REF!,#REF!,#REF!,#REF!,#REF!))</f>
        <v>#REF!</v>
      </c>
      <c r="BW100" s="27" t="str">
        <f t="shared" si="16"/>
        <v/>
      </c>
      <c r="BX100" s="26" t="str">
        <f t="shared" si="17"/>
        <v/>
      </c>
      <c r="BY100" s="27" t="str">
        <f t="shared" si="18"/>
        <v/>
      </c>
      <c r="BZ100" s="26" t="str">
        <f t="shared" si="19"/>
        <v/>
      </c>
      <c r="CA100" s="27" t="str">
        <f t="shared" si="20"/>
        <v/>
      </c>
      <c r="CB100" s="26" t="e">
        <f>IF(AND(#REF!="",#REF!="",#REF!="",#REF!=""),"",SUM(#REF!,#REF!,#REF!,#REF!,#REF!))</f>
        <v>#REF!</v>
      </c>
      <c r="CC100" s="27" t="str">
        <f t="shared" si="21"/>
        <v/>
      </c>
      <c r="CD100" s="24"/>
      <c r="CE100" s="24"/>
    </row>
    <row r="101" spans="1:83">
      <c r="A101" s="263">
        <v>95</v>
      </c>
      <c r="B101" s="264"/>
      <c r="C101" s="265"/>
      <c r="D101" s="266"/>
      <c r="E101" s="267"/>
      <c r="F101" s="268"/>
      <c r="G101" s="268"/>
      <c r="H101" s="269"/>
      <c r="I101" s="270"/>
      <c r="J101" s="271"/>
      <c r="K101" s="272"/>
      <c r="L101" s="391"/>
      <c r="M101" s="392"/>
      <c r="N101" s="392"/>
      <c r="O101" s="7"/>
      <c r="P101" s="32"/>
      <c r="Q101" s="35"/>
      <c r="R101" s="7"/>
      <c r="S101" s="397"/>
      <c r="T101" s="398"/>
      <c r="U101" s="398"/>
      <c r="V101" s="7"/>
      <c r="W101" s="37"/>
      <c r="X101" s="35"/>
      <c r="Y101" s="7"/>
      <c r="Z101" s="391"/>
      <c r="AA101" s="392"/>
      <c r="AB101" s="392"/>
      <c r="AC101" s="7"/>
      <c r="AD101" s="32"/>
      <c r="AE101" s="35"/>
      <c r="AF101" s="7"/>
      <c r="AG101" s="391"/>
      <c r="AH101" s="392"/>
      <c r="AI101" s="392"/>
      <c r="AJ101" s="7"/>
      <c r="AK101" s="32"/>
      <c r="AL101" s="35"/>
      <c r="AM101" s="7"/>
      <c r="AN101" s="11"/>
      <c r="AO101" s="7"/>
      <c r="AP101" s="11"/>
      <c r="AQ101" s="7"/>
      <c r="AR101" s="11"/>
      <c r="AS101" s="7"/>
      <c r="AT101" s="7"/>
      <c r="AU101" s="7"/>
      <c r="AV101" s="7"/>
      <c r="AW101" s="7"/>
      <c r="AX101" s="11" t="s">
        <v>224</v>
      </c>
      <c r="AY101" s="71" t="s">
        <v>224</v>
      </c>
      <c r="AZ101" s="1"/>
      <c r="BA101" s="1"/>
      <c r="BB101" s="1"/>
      <c r="BC101" s="1"/>
      <c r="BD101" s="1"/>
      <c r="BP101" s="16"/>
      <c r="BQ101" s="26" t="str">
        <f t="shared" si="11"/>
        <v/>
      </c>
      <c r="BR101" s="27" t="str">
        <f t="shared" si="12"/>
        <v/>
      </c>
      <c r="BS101" s="27" t="str">
        <f t="shared" si="13"/>
        <v/>
      </c>
      <c r="BT101" s="26" t="str">
        <f t="shared" si="14"/>
        <v/>
      </c>
      <c r="BU101" s="27" t="str">
        <f t="shared" si="15"/>
        <v/>
      </c>
      <c r="BV101" s="26" t="e">
        <f>IF(AND(#REF!="",#REF!="",#REF!="",#REF!=""),"",SUM(#REF!,#REF!,#REF!,#REF!,#REF!))</f>
        <v>#REF!</v>
      </c>
      <c r="BW101" s="27" t="str">
        <f t="shared" si="16"/>
        <v/>
      </c>
      <c r="BX101" s="26" t="str">
        <f t="shared" si="17"/>
        <v/>
      </c>
      <c r="BY101" s="27" t="str">
        <f t="shared" si="18"/>
        <v/>
      </c>
      <c r="BZ101" s="26" t="str">
        <f t="shared" si="19"/>
        <v/>
      </c>
      <c r="CA101" s="27" t="str">
        <f t="shared" si="20"/>
        <v/>
      </c>
      <c r="CB101" s="26" t="e">
        <f>IF(AND(#REF!="",#REF!="",#REF!="",#REF!=""),"",SUM(#REF!,#REF!,#REF!,#REF!,#REF!))</f>
        <v>#REF!</v>
      </c>
      <c r="CC101" s="27" t="str">
        <f t="shared" si="21"/>
        <v/>
      </c>
      <c r="CD101" s="24"/>
      <c r="CE101" s="24"/>
    </row>
    <row r="102" spans="1:83">
      <c r="A102" s="263">
        <v>96</v>
      </c>
      <c r="B102" s="264"/>
      <c r="C102" s="265"/>
      <c r="D102" s="266"/>
      <c r="E102" s="267"/>
      <c r="F102" s="268"/>
      <c r="G102" s="268"/>
      <c r="H102" s="269"/>
      <c r="I102" s="270"/>
      <c r="J102" s="271"/>
      <c r="K102" s="272"/>
      <c r="L102" s="391"/>
      <c r="M102" s="392"/>
      <c r="N102" s="392"/>
      <c r="O102" s="7"/>
      <c r="P102" s="32"/>
      <c r="Q102" s="35"/>
      <c r="R102" s="7"/>
      <c r="S102" s="397"/>
      <c r="T102" s="398"/>
      <c r="U102" s="398"/>
      <c r="V102" s="7"/>
      <c r="W102" s="37"/>
      <c r="X102" s="35"/>
      <c r="Y102" s="7"/>
      <c r="Z102" s="391"/>
      <c r="AA102" s="392"/>
      <c r="AB102" s="392"/>
      <c r="AC102" s="7"/>
      <c r="AD102" s="32"/>
      <c r="AE102" s="35"/>
      <c r="AF102" s="7"/>
      <c r="AG102" s="391"/>
      <c r="AH102" s="392"/>
      <c r="AI102" s="392"/>
      <c r="AJ102" s="7"/>
      <c r="AK102" s="32"/>
      <c r="AL102" s="35"/>
      <c r="AM102" s="7"/>
      <c r="AN102" s="11"/>
      <c r="AO102" s="7"/>
      <c r="AP102" s="11"/>
      <c r="AQ102" s="7"/>
      <c r="AR102" s="11"/>
      <c r="AS102" s="7"/>
      <c r="AT102" s="7"/>
      <c r="AU102" s="7"/>
      <c r="AV102" s="7"/>
      <c r="AW102" s="7"/>
      <c r="AX102" s="11" t="s">
        <v>224</v>
      </c>
      <c r="AY102" s="71" t="s">
        <v>224</v>
      </c>
      <c r="AZ102" s="1"/>
      <c r="BA102" s="1"/>
      <c r="BB102" s="1"/>
      <c r="BC102" s="1"/>
      <c r="BD102" s="1"/>
      <c r="BP102" s="16"/>
      <c r="BQ102" s="26" t="str">
        <f t="shared" si="11"/>
        <v/>
      </c>
      <c r="BR102" s="27" t="str">
        <f t="shared" si="12"/>
        <v/>
      </c>
      <c r="BS102" s="27" t="str">
        <f t="shared" si="13"/>
        <v/>
      </c>
      <c r="BT102" s="26" t="str">
        <f t="shared" si="14"/>
        <v/>
      </c>
      <c r="BU102" s="27" t="str">
        <f t="shared" si="15"/>
        <v/>
      </c>
      <c r="BV102" s="26" t="e">
        <f>IF(AND(#REF!="",#REF!="",#REF!="",#REF!=""),"",SUM(#REF!,#REF!,#REF!,#REF!,#REF!))</f>
        <v>#REF!</v>
      </c>
      <c r="BW102" s="27" t="str">
        <f t="shared" si="16"/>
        <v/>
      </c>
      <c r="BX102" s="26" t="str">
        <f t="shared" si="17"/>
        <v/>
      </c>
      <c r="BY102" s="27" t="str">
        <f t="shared" si="18"/>
        <v/>
      </c>
      <c r="BZ102" s="26" t="str">
        <f t="shared" si="19"/>
        <v/>
      </c>
      <c r="CA102" s="27" t="str">
        <f t="shared" si="20"/>
        <v/>
      </c>
      <c r="CB102" s="26" t="e">
        <f>IF(AND(#REF!="",#REF!="",#REF!="",#REF!=""),"",SUM(#REF!,#REF!,#REF!,#REF!,#REF!))</f>
        <v>#REF!</v>
      </c>
      <c r="CC102" s="27" t="str">
        <f t="shared" si="21"/>
        <v/>
      </c>
      <c r="CD102" s="24"/>
      <c r="CE102" s="24"/>
    </row>
    <row r="103" spans="1:83">
      <c r="A103" s="263">
        <v>97</v>
      </c>
      <c r="B103" s="264"/>
      <c r="C103" s="265"/>
      <c r="D103" s="266"/>
      <c r="E103" s="267"/>
      <c r="F103" s="268"/>
      <c r="G103" s="268"/>
      <c r="H103" s="269"/>
      <c r="I103" s="270"/>
      <c r="J103" s="271"/>
      <c r="K103" s="272"/>
      <c r="L103" s="391"/>
      <c r="M103" s="392"/>
      <c r="N103" s="392"/>
      <c r="O103" s="7"/>
      <c r="P103" s="32"/>
      <c r="Q103" s="35"/>
      <c r="R103" s="7"/>
      <c r="S103" s="397"/>
      <c r="T103" s="398"/>
      <c r="U103" s="398"/>
      <c r="V103" s="7"/>
      <c r="W103" s="37"/>
      <c r="X103" s="35"/>
      <c r="Y103" s="7"/>
      <c r="Z103" s="391"/>
      <c r="AA103" s="392"/>
      <c r="AB103" s="392"/>
      <c r="AC103" s="7"/>
      <c r="AD103" s="32"/>
      <c r="AE103" s="35"/>
      <c r="AF103" s="7"/>
      <c r="AG103" s="391"/>
      <c r="AH103" s="392"/>
      <c r="AI103" s="392"/>
      <c r="AJ103" s="7"/>
      <c r="AK103" s="32"/>
      <c r="AL103" s="35"/>
      <c r="AM103" s="7"/>
      <c r="AN103" s="11"/>
      <c r="AO103" s="7"/>
      <c r="AP103" s="11"/>
      <c r="AQ103" s="7"/>
      <c r="AR103" s="11"/>
      <c r="AS103" s="7"/>
      <c r="AT103" s="7"/>
      <c r="AU103" s="7"/>
      <c r="AV103" s="7"/>
      <c r="AW103" s="7"/>
      <c r="AX103" s="11" t="s">
        <v>224</v>
      </c>
      <c r="AY103" s="71" t="s">
        <v>224</v>
      </c>
      <c r="AZ103" s="1"/>
      <c r="BA103" s="1"/>
      <c r="BB103" s="1"/>
      <c r="BC103" s="1"/>
      <c r="BD103" s="1"/>
      <c r="BP103" s="16"/>
      <c r="BQ103" s="26" t="str">
        <f t="shared" si="11"/>
        <v/>
      </c>
      <c r="BR103" s="27" t="str">
        <f t="shared" si="12"/>
        <v/>
      </c>
      <c r="BS103" s="27" t="str">
        <f t="shared" si="13"/>
        <v/>
      </c>
      <c r="BT103" s="26" t="str">
        <f t="shared" si="14"/>
        <v/>
      </c>
      <c r="BU103" s="27" t="str">
        <f t="shared" si="15"/>
        <v/>
      </c>
      <c r="BV103" s="26" t="e">
        <f>IF(AND(#REF!="",#REF!="",#REF!="",#REF!=""),"",SUM(#REF!,#REF!,#REF!,#REF!,#REF!))</f>
        <v>#REF!</v>
      </c>
      <c r="BW103" s="27" t="str">
        <f t="shared" si="16"/>
        <v/>
      </c>
      <c r="BX103" s="26" t="str">
        <f t="shared" si="17"/>
        <v/>
      </c>
      <c r="BY103" s="27" t="str">
        <f t="shared" si="18"/>
        <v/>
      </c>
      <c r="BZ103" s="26" t="str">
        <f t="shared" si="19"/>
        <v/>
      </c>
      <c r="CA103" s="27" t="str">
        <f t="shared" si="20"/>
        <v/>
      </c>
      <c r="CB103" s="26" t="e">
        <f>IF(AND(#REF!="",#REF!="",#REF!="",#REF!=""),"",SUM(#REF!,#REF!,#REF!,#REF!,#REF!))</f>
        <v>#REF!</v>
      </c>
      <c r="CC103" s="27" t="str">
        <f t="shared" si="21"/>
        <v/>
      </c>
      <c r="CD103" s="24"/>
      <c r="CE103" s="24"/>
    </row>
    <row r="104" spans="1:83">
      <c r="A104" s="263">
        <v>98</v>
      </c>
      <c r="B104" s="264"/>
      <c r="C104" s="265"/>
      <c r="D104" s="266"/>
      <c r="E104" s="267"/>
      <c r="F104" s="268"/>
      <c r="G104" s="268"/>
      <c r="H104" s="269"/>
      <c r="I104" s="270"/>
      <c r="J104" s="271"/>
      <c r="K104" s="272"/>
      <c r="L104" s="391"/>
      <c r="M104" s="392"/>
      <c r="N104" s="392"/>
      <c r="O104" s="7"/>
      <c r="P104" s="32"/>
      <c r="Q104" s="35"/>
      <c r="R104" s="7"/>
      <c r="S104" s="397"/>
      <c r="T104" s="398"/>
      <c r="U104" s="398"/>
      <c r="V104" s="7"/>
      <c r="W104" s="37"/>
      <c r="X104" s="35"/>
      <c r="Y104" s="7"/>
      <c r="Z104" s="391"/>
      <c r="AA104" s="392"/>
      <c r="AB104" s="392"/>
      <c r="AC104" s="7"/>
      <c r="AD104" s="32"/>
      <c r="AE104" s="35"/>
      <c r="AF104" s="7"/>
      <c r="AG104" s="391"/>
      <c r="AH104" s="392"/>
      <c r="AI104" s="392"/>
      <c r="AJ104" s="7"/>
      <c r="AK104" s="32"/>
      <c r="AL104" s="35"/>
      <c r="AM104" s="7"/>
      <c r="AN104" s="11"/>
      <c r="AO104" s="7"/>
      <c r="AP104" s="11"/>
      <c r="AQ104" s="7"/>
      <c r="AR104" s="11"/>
      <c r="AS104" s="7"/>
      <c r="AT104" s="7"/>
      <c r="AU104" s="7"/>
      <c r="AV104" s="7"/>
      <c r="AW104" s="7"/>
      <c r="AX104" s="11" t="s">
        <v>224</v>
      </c>
      <c r="AY104" s="71" t="s">
        <v>224</v>
      </c>
      <c r="AZ104" s="1"/>
      <c r="BA104" s="1"/>
      <c r="BB104" s="1"/>
      <c r="BC104" s="1"/>
      <c r="BD104" s="1"/>
      <c r="BP104" s="16"/>
      <c r="BQ104" s="26" t="str">
        <f t="shared" si="11"/>
        <v/>
      </c>
      <c r="BR104" s="27" t="str">
        <f t="shared" si="12"/>
        <v/>
      </c>
      <c r="BS104" s="27" t="str">
        <f t="shared" si="13"/>
        <v/>
      </c>
      <c r="BT104" s="26" t="str">
        <f t="shared" si="14"/>
        <v/>
      </c>
      <c r="BU104" s="27" t="str">
        <f t="shared" si="15"/>
        <v/>
      </c>
      <c r="BV104" s="26" t="e">
        <f>IF(AND(#REF!="",#REF!="",#REF!="",#REF!=""),"",SUM(#REF!,#REF!,#REF!,#REF!,#REF!))</f>
        <v>#REF!</v>
      </c>
      <c r="BW104" s="27" t="str">
        <f t="shared" si="16"/>
        <v/>
      </c>
      <c r="BX104" s="26" t="str">
        <f t="shared" si="17"/>
        <v/>
      </c>
      <c r="BY104" s="27" t="str">
        <f t="shared" si="18"/>
        <v/>
      </c>
      <c r="BZ104" s="26" t="str">
        <f t="shared" si="19"/>
        <v/>
      </c>
      <c r="CA104" s="27" t="str">
        <f t="shared" si="20"/>
        <v/>
      </c>
      <c r="CB104" s="26" t="e">
        <f>IF(AND(#REF!="",#REF!="",#REF!="",#REF!=""),"",SUM(#REF!,#REF!,#REF!,#REF!,#REF!))</f>
        <v>#REF!</v>
      </c>
      <c r="CC104" s="27" t="str">
        <f t="shared" si="21"/>
        <v/>
      </c>
      <c r="CD104" s="24"/>
      <c r="CE104" s="24"/>
    </row>
    <row r="105" spans="1:83">
      <c r="A105" s="263">
        <v>99</v>
      </c>
      <c r="B105" s="264"/>
      <c r="C105" s="265"/>
      <c r="D105" s="266"/>
      <c r="E105" s="267"/>
      <c r="F105" s="268"/>
      <c r="G105" s="268"/>
      <c r="H105" s="269"/>
      <c r="I105" s="270"/>
      <c r="J105" s="271"/>
      <c r="K105" s="272"/>
      <c r="L105" s="391"/>
      <c r="M105" s="392"/>
      <c r="N105" s="392"/>
      <c r="O105" s="7"/>
      <c r="P105" s="32"/>
      <c r="Q105" s="35"/>
      <c r="R105" s="7"/>
      <c r="S105" s="397"/>
      <c r="T105" s="398"/>
      <c r="U105" s="398"/>
      <c r="V105" s="7"/>
      <c r="W105" s="37"/>
      <c r="X105" s="35"/>
      <c r="Y105" s="7"/>
      <c r="Z105" s="391"/>
      <c r="AA105" s="392"/>
      <c r="AB105" s="392"/>
      <c r="AC105" s="7"/>
      <c r="AD105" s="32"/>
      <c r="AE105" s="35"/>
      <c r="AF105" s="7"/>
      <c r="AG105" s="391"/>
      <c r="AH105" s="392"/>
      <c r="AI105" s="392"/>
      <c r="AJ105" s="7"/>
      <c r="AK105" s="32"/>
      <c r="AL105" s="35"/>
      <c r="AM105" s="7"/>
      <c r="AN105" s="11"/>
      <c r="AO105" s="7"/>
      <c r="AP105" s="11"/>
      <c r="AQ105" s="7"/>
      <c r="AR105" s="11"/>
      <c r="AS105" s="7"/>
      <c r="AT105" s="7"/>
      <c r="AU105" s="7"/>
      <c r="AV105" s="7"/>
      <c r="AW105" s="7"/>
      <c r="AX105" s="11" t="s">
        <v>224</v>
      </c>
      <c r="AY105" s="71" t="s">
        <v>224</v>
      </c>
      <c r="AZ105" s="1"/>
      <c r="BA105" s="1"/>
      <c r="BB105" s="1"/>
      <c r="BC105" s="1"/>
      <c r="BD105" s="1"/>
      <c r="BP105" s="16"/>
      <c r="BQ105" s="26" t="str">
        <f t="shared" si="11"/>
        <v/>
      </c>
      <c r="BR105" s="27" t="str">
        <f t="shared" si="12"/>
        <v/>
      </c>
      <c r="BS105" s="27" t="str">
        <f t="shared" si="13"/>
        <v/>
      </c>
      <c r="BT105" s="26" t="str">
        <f t="shared" si="14"/>
        <v/>
      </c>
      <c r="BU105" s="27" t="str">
        <f t="shared" si="15"/>
        <v/>
      </c>
      <c r="BV105" s="26" t="e">
        <f>IF(AND(#REF!="",#REF!="",#REF!="",#REF!=""),"",SUM(#REF!,#REF!,#REF!,#REF!,#REF!))</f>
        <v>#REF!</v>
      </c>
      <c r="BW105" s="27" t="str">
        <f t="shared" si="16"/>
        <v/>
      </c>
      <c r="BX105" s="26" t="str">
        <f t="shared" si="17"/>
        <v/>
      </c>
      <c r="BY105" s="27" t="str">
        <f t="shared" si="18"/>
        <v/>
      </c>
      <c r="BZ105" s="26" t="str">
        <f t="shared" si="19"/>
        <v/>
      </c>
      <c r="CA105" s="27" t="str">
        <f t="shared" si="20"/>
        <v/>
      </c>
      <c r="CB105" s="26" t="e">
        <f>IF(AND(#REF!="",#REF!="",#REF!="",#REF!=""),"",SUM(#REF!,#REF!,#REF!,#REF!,#REF!))</f>
        <v>#REF!</v>
      </c>
      <c r="CC105" s="27" t="str">
        <f t="shared" si="21"/>
        <v/>
      </c>
      <c r="CD105" s="24"/>
      <c r="CE105" s="24"/>
    </row>
    <row r="106" spans="1:83">
      <c r="A106" s="263">
        <v>100</v>
      </c>
      <c r="B106" s="264"/>
      <c r="C106" s="265"/>
      <c r="D106" s="266"/>
      <c r="E106" s="267"/>
      <c r="F106" s="268"/>
      <c r="G106" s="268"/>
      <c r="H106" s="269"/>
      <c r="I106" s="270"/>
      <c r="J106" s="271"/>
      <c r="K106" s="272"/>
      <c r="L106" s="391"/>
      <c r="M106" s="392"/>
      <c r="N106" s="392"/>
      <c r="O106" s="7"/>
      <c r="P106" s="32"/>
      <c r="Q106" s="35"/>
      <c r="R106" s="7"/>
      <c r="S106" s="397"/>
      <c r="T106" s="398"/>
      <c r="U106" s="398"/>
      <c r="V106" s="7"/>
      <c r="W106" s="37"/>
      <c r="X106" s="35"/>
      <c r="Y106" s="7"/>
      <c r="Z106" s="391"/>
      <c r="AA106" s="392"/>
      <c r="AB106" s="392"/>
      <c r="AC106" s="7"/>
      <c r="AD106" s="32"/>
      <c r="AE106" s="35"/>
      <c r="AF106" s="7"/>
      <c r="AG106" s="391"/>
      <c r="AH106" s="392"/>
      <c r="AI106" s="392"/>
      <c r="AJ106" s="7"/>
      <c r="AK106" s="32"/>
      <c r="AL106" s="35"/>
      <c r="AM106" s="7"/>
      <c r="AN106" s="11"/>
      <c r="AO106" s="7"/>
      <c r="AP106" s="11"/>
      <c r="AQ106" s="7"/>
      <c r="AR106" s="11"/>
      <c r="AS106" s="7"/>
      <c r="AT106" s="7"/>
      <c r="AU106" s="7"/>
      <c r="AV106" s="7"/>
      <c r="AW106" s="7"/>
      <c r="AX106" s="11" t="s">
        <v>224</v>
      </c>
      <c r="AY106" s="71" t="s">
        <v>224</v>
      </c>
      <c r="AZ106" s="1"/>
      <c r="BA106" s="1"/>
      <c r="BB106" s="1"/>
      <c r="BC106" s="1"/>
      <c r="BD106" s="1"/>
      <c r="BP106" s="16"/>
      <c r="BQ106" s="26" t="str">
        <f t="shared" si="11"/>
        <v/>
      </c>
      <c r="BR106" s="27" t="str">
        <f t="shared" si="12"/>
        <v/>
      </c>
      <c r="BS106" s="27" t="str">
        <f t="shared" si="13"/>
        <v/>
      </c>
      <c r="BT106" s="26" t="str">
        <f t="shared" si="14"/>
        <v/>
      </c>
      <c r="BU106" s="27" t="str">
        <f t="shared" si="15"/>
        <v/>
      </c>
      <c r="BV106" s="26" t="e">
        <f>IF(AND(#REF!="",#REF!="",#REF!="",#REF!=""),"",SUM(#REF!,#REF!,#REF!,#REF!,#REF!))</f>
        <v>#REF!</v>
      </c>
      <c r="BW106" s="27" t="str">
        <f t="shared" si="16"/>
        <v/>
      </c>
      <c r="BX106" s="26" t="str">
        <f t="shared" si="17"/>
        <v/>
      </c>
      <c r="BY106" s="27" t="str">
        <f t="shared" si="18"/>
        <v/>
      </c>
      <c r="BZ106" s="26" t="str">
        <f t="shared" si="19"/>
        <v/>
      </c>
      <c r="CA106" s="27" t="str">
        <f t="shared" si="20"/>
        <v/>
      </c>
      <c r="CB106" s="26" t="e">
        <f>IF(AND(#REF!="",#REF!="",#REF!="",#REF!=""),"",SUM(#REF!,#REF!,#REF!,#REF!,#REF!))</f>
        <v>#REF!</v>
      </c>
      <c r="CC106" s="27" t="str">
        <f t="shared" si="21"/>
        <v/>
      </c>
      <c r="CD106" s="24"/>
      <c r="CE106" s="24"/>
    </row>
    <row r="107" spans="1:83">
      <c r="A107" s="263">
        <v>101</v>
      </c>
      <c r="B107" s="264"/>
      <c r="C107" s="265"/>
      <c r="D107" s="266"/>
      <c r="E107" s="267"/>
      <c r="F107" s="268"/>
      <c r="G107" s="268"/>
      <c r="H107" s="269"/>
      <c r="I107" s="270"/>
      <c r="J107" s="271"/>
      <c r="K107" s="272"/>
      <c r="L107" s="391"/>
      <c r="M107" s="392"/>
      <c r="N107" s="392"/>
      <c r="O107" s="7"/>
      <c r="P107" s="32"/>
      <c r="Q107" s="35"/>
      <c r="R107" s="7"/>
      <c r="S107" s="397"/>
      <c r="T107" s="398"/>
      <c r="U107" s="398"/>
      <c r="V107" s="7"/>
      <c r="W107" s="37"/>
      <c r="X107" s="35"/>
      <c r="Y107" s="7"/>
      <c r="Z107" s="391"/>
      <c r="AA107" s="392"/>
      <c r="AB107" s="392"/>
      <c r="AC107" s="7"/>
      <c r="AD107" s="32"/>
      <c r="AE107" s="35"/>
      <c r="AF107" s="7"/>
      <c r="AG107" s="391"/>
      <c r="AH107" s="392"/>
      <c r="AI107" s="392"/>
      <c r="AJ107" s="7"/>
      <c r="AK107" s="32"/>
      <c r="AL107" s="35"/>
      <c r="AM107" s="7"/>
      <c r="AN107" s="11"/>
      <c r="AO107" s="7"/>
      <c r="AP107" s="11"/>
      <c r="AQ107" s="7"/>
      <c r="AR107" s="11"/>
      <c r="AS107" s="7"/>
      <c r="AT107" s="7"/>
      <c r="AU107" s="7"/>
      <c r="AV107" s="7"/>
      <c r="AW107" s="7"/>
      <c r="AX107" s="11" t="s">
        <v>224</v>
      </c>
      <c r="AY107" s="71" t="s">
        <v>224</v>
      </c>
      <c r="AZ107" s="1"/>
      <c r="BA107" s="1"/>
      <c r="BB107" s="1"/>
      <c r="BC107" s="1"/>
      <c r="BD107" s="1"/>
      <c r="BP107" s="16"/>
      <c r="BQ107" s="26" t="str">
        <f t="shared" si="11"/>
        <v/>
      </c>
      <c r="BR107" s="27" t="str">
        <f t="shared" si="12"/>
        <v/>
      </c>
      <c r="BS107" s="27" t="str">
        <f t="shared" si="13"/>
        <v/>
      </c>
      <c r="BT107" s="26" t="str">
        <f t="shared" si="14"/>
        <v/>
      </c>
      <c r="BU107" s="27" t="str">
        <f t="shared" si="15"/>
        <v/>
      </c>
      <c r="BV107" s="26" t="e">
        <f>IF(AND(#REF!="",#REF!="",#REF!="",#REF!=""),"",SUM(#REF!,#REF!,#REF!,#REF!,#REF!))</f>
        <v>#REF!</v>
      </c>
      <c r="BW107" s="27" t="str">
        <f t="shared" si="16"/>
        <v/>
      </c>
      <c r="BX107" s="26" t="str">
        <f t="shared" si="17"/>
        <v/>
      </c>
      <c r="BY107" s="27" t="str">
        <f t="shared" si="18"/>
        <v/>
      </c>
      <c r="BZ107" s="26" t="str">
        <f t="shared" si="19"/>
        <v/>
      </c>
      <c r="CA107" s="27" t="str">
        <f t="shared" si="20"/>
        <v/>
      </c>
      <c r="CB107" s="26" t="e">
        <f>IF(AND(#REF!="",#REF!="",#REF!="",#REF!=""),"",SUM(#REF!,#REF!,#REF!,#REF!,#REF!))</f>
        <v>#REF!</v>
      </c>
      <c r="CC107" s="27" t="str">
        <f t="shared" si="21"/>
        <v/>
      </c>
      <c r="CD107" s="24"/>
      <c r="CE107" s="24"/>
    </row>
    <row r="108" spans="1:83">
      <c r="A108" s="263">
        <v>102</v>
      </c>
      <c r="B108" s="264"/>
      <c r="C108" s="265"/>
      <c r="D108" s="266"/>
      <c r="E108" s="267"/>
      <c r="F108" s="268"/>
      <c r="G108" s="268"/>
      <c r="H108" s="269"/>
      <c r="I108" s="270"/>
      <c r="J108" s="271"/>
      <c r="K108" s="272"/>
      <c r="L108" s="391"/>
      <c r="M108" s="392"/>
      <c r="N108" s="392"/>
      <c r="O108" s="7"/>
      <c r="P108" s="32"/>
      <c r="Q108" s="35"/>
      <c r="R108" s="7"/>
      <c r="S108" s="397"/>
      <c r="T108" s="398"/>
      <c r="U108" s="398"/>
      <c r="V108" s="7"/>
      <c r="W108" s="37"/>
      <c r="X108" s="35"/>
      <c r="Y108" s="7"/>
      <c r="Z108" s="391"/>
      <c r="AA108" s="392"/>
      <c r="AB108" s="392"/>
      <c r="AC108" s="7"/>
      <c r="AD108" s="32"/>
      <c r="AE108" s="35"/>
      <c r="AF108" s="7"/>
      <c r="AG108" s="391"/>
      <c r="AH108" s="392"/>
      <c r="AI108" s="392"/>
      <c r="AJ108" s="7"/>
      <c r="AK108" s="32"/>
      <c r="AL108" s="35"/>
      <c r="AM108" s="7"/>
      <c r="AN108" s="11"/>
      <c r="AO108" s="7"/>
      <c r="AP108" s="11"/>
      <c r="AQ108" s="7"/>
      <c r="AR108" s="11"/>
      <c r="AS108" s="7"/>
      <c r="AT108" s="7"/>
      <c r="AU108" s="7"/>
      <c r="AV108" s="7"/>
      <c r="AW108" s="7"/>
      <c r="AX108" s="11" t="s">
        <v>224</v>
      </c>
      <c r="AY108" s="71" t="s">
        <v>224</v>
      </c>
      <c r="AZ108" s="1"/>
      <c r="BA108" s="1"/>
      <c r="BB108" s="1"/>
      <c r="BC108" s="1"/>
      <c r="BD108" s="1"/>
      <c r="BP108" s="16"/>
      <c r="BQ108" s="26" t="str">
        <f t="shared" si="11"/>
        <v/>
      </c>
      <c r="BR108" s="27" t="str">
        <f t="shared" si="12"/>
        <v/>
      </c>
      <c r="BS108" s="27" t="str">
        <f t="shared" si="13"/>
        <v/>
      </c>
      <c r="BT108" s="26" t="str">
        <f t="shared" si="14"/>
        <v/>
      </c>
      <c r="BU108" s="27" t="str">
        <f t="shared" si="15"/>
        <v/>
      </c>
      <c r="BV108" s="26" t="e">
        <f>IF(AND(#REF!="",#REF!="",#REF!="",#REF!=""),"",SUM(#REF!,#REF!,#REF!,#REF!,#REF!))</f>
        <v>#REF!</v>
      </c>
      <c r="BW108" s="27" t="str">
        <f t="shared" si="16"/>
        <v/>
      </c>
      <c r="BX108" s="26" t="str">
        <f t="shared" si="17"/>
        <v/>
      </c>
      <c r="BY108" s="27" t="str">
        <f t="shared" si="18"/>
        <v/>
      </c>
      <c r="BZ108" s="26" t="str">
        <f t="shared" si="19"/>
        <v/>
      </c>
      <c r="CA108" s="27" t="str">
        <f t="shared" si="20"/>
        <v/>
      </c>
      <c r="CB108" s="26" t="e">
        <f>IF(AND(#REF!="",#REF!="",#REF!="",#REF!=""),"",SUM(#REF!,#REF!,#REF!,#REF!,#REF!))</f>
        <v>#REF!</v>
      </c>
      <c r="CC108" s="27" t="str">
        <f t="shared" si="21"/>
        <v/>
      </c>
      <c r="CD108" s="24"/>
      <c r="CE108" s="24"/>
    </row>
    <row r="109" spans="1:83">
      <c r="A109" s="263">
        <v>103</v>
      </c>
      <c r="B109" s="264"/>
      <c r="C109" s="265"/>
      <c r="D109" s="266"/>
      <c r="E109" s="267"/>
      <c r="F109" s="268"/>
      <c r="G109" s="268"/>
      <c r="H109" s="269"/>
      <c r="I109" s="270"/>
      <c r="J109" s="271"/>
      <c r="K109" s="272"/>
      <c r="L109" s="391"/>
      <c r="M109" s="392"/>
      <c r="N109" s="392"/>
      <c r="O109" s="7"/>
      <c r="P109" s="32"/>
      <c r="Q109" s="35"/>
      <c r="R109" s="7"/>
      <c r="S109" s="397"/>
      <c r="T109" s="398"/>
      <c r="U109" s="398"/>
      <c r="V109" s="7"/>
      <c r="W109" s="37"/>
      <c r="X109" s="35"/>
      <c r="Y109" s="7"/>
      <c r="Z109" s="391"/>
      <c r="AA109" s="392"/>
      <c r="AB109" s="392"/>
      <c r="AC109" s="7"/>
      <c r="AD109" s="32"/>
      <c r="AE109" s="35"/>
      <c r="AF109" s="7"/>
      <c r="AG109" s="391"/>
      <c r="AH109" s="392"/>
      <c r="AI109" s="392"/>
      <c r="AJ109" s="7"/>
      <c r="AK109" s="32"/>
      <c r="AL109" s="35"/>
      <c r="AM109" s="7"/>
      <c r="AN109" s="11"/>
      <c r="AO109" s="7"/>
      <c r="AP109" s="11"/>
      <c r="AQ109" s="7"/>
      <c r="AR109" s="11"/>
      <c r="AS109" s="7"/>
      <c r="AT109" s="7"/>
      <c r="AU109" s="7"/>
      <c r="AV109" s="7"/>
      <c r="AW109" s="7"/>
      <c r="AX109" s="11" t="s">
        <v>224</v>
      </c>
      <c r="AY109" s="71" t="s">
        <v>224</v>
      </c>
      <c r="AZ109" s="1"/>
      <c r="BA109" s="1"/>
      <c r="BB109" s="1"/>
      <c r="BC109" s="1"/>
      <c r="BD109" s="1"/>
      <c r="BP109" s="16"/>
      <c r="BQ109" s="26" t="str">
        <f t="shared" si="11"/>
        <v/>
      </c>
      <c r="BR109" s="27" t="str">
        <f t="shared" si="12"/>
        <v/>
      </c>
      <c r="BS109" s="27" t="str">
        <f t="shared" si="13"/>
        <v/>
      </c>
      <c r="BT109" s="26" t="str">
        <f t="shared" si="14"/>
        <v/>
      </c>
      <c r="BU109" s="27" t="str">
        <f t="shared" si="15"/>
        <v/>
      </c>
      <c r="BV109" s="26" t="e">
        <f>IF(AND(#REF!="",#REF!="",#REF!="",#REF!=""),"",SUM(#REF!,#REF!,#REF!,#REF!,#REF!))</f>
        <v>#REF!</v>
      </c>
      <c r="BW109" s="27" t="str">
        <f t="shared" si="16"/>
        <v/>
      </c>
      <c r="BX109" s="26" t="str">
        <f t="shared" si="17"/>
        <v/>
      </c>
      <c r="BY109" s="27" t="str">
        <f t="shared" si="18"/>
        <v/>
      </c>
      <c r="BZ109" s="26" t="str">
        <f t="shared" si="19"/>
        <v/>
      </c>
      <c r="CA109" s="27" t="str">
        <f t="shared" si="20"/>
        <v/>
      </c>
      <c r="CB109" s="26" t="e">
        <f>IF(AND(#REF!="",#REF!="",#REF!="",#REF!=""),"",SUM(#REF!,#REF!,#REF!,#REF!,#REF!))</f>
        <v>#REF!</v>
      </c>
      <c r="CC109" s="27" t="str">
        <f t="shared" si="21"/>
        <v/>
      </c>
      <c r="CD109" s="24"/>
      <c r="CE109" s="24"/>
    </row>
    <row r="110" spans="1:83">
      <c r="A110" s="263">
        <v>104</v>
      </c>
      <c r="B110" s="264"/>
      <c r="C110" s="265"/>
      <c r="D110" s="266"/>
      <c r="E110" s="267"/>
      <c r="F110" s="268"/>
      <c r="G110" s="268"/>
      <c r="H110" s="269"/>
      <c r="I110" s="270"/>
      <c r="J110" s="271"/>
      <c r="K110" s="272"/>
      <c r="L110" s="391"/>
      <c r="M110" s="392"/>
      <c r="N110" s="392"/>
      <c r="O110" s="7"/>
      <c r="P110" s="32"/>
      <c r="Q110" s="35"/>
      <c r="R110" s="7"/>
      <c r="S110" s="397"/>
      <c r="T110" s="398"/>
      <c r="U110" s="398"/>
      <c r="V110" s="7"/>
      <c r="W110" s="37"/>
      <c r="X110" s="35"/>
      <c r="Y110" s="7"/>
      <c r="Z110" s="391"/>
      <c r="AA110" s="392"/>
      <c r="AB110" s="392"/>
      <c r="AC110" s="7"/>
      <c r="AD110" s="32"/>
      <c r="AE110" s="35"/>
      <c r="AF110" s="7"/>
      <c r="AG110" s="391"/>
      <c r="AH110" s="392"/>
      <c r="AI110" s="392"/>
      <c r="AJ110" s="7"/>
      <c r="AK110" s="32"/>
      <c r="AL110" s="35"/>
      <c r="AM110" s="7"/>
      <c r="AN110" s="11"/>
      <c r="AO110" s="7"/>
      <c r="AP110" s="11"/>
      <c r="AQ110" s="7"/>
      <c r="AR110" s="11"/>
      <c r="AS110" s="7"/>
      <c r="AT110" s="7"/>
      <c r="AU110" s="7"/>
      <c r="AV110" s="7"/>
      <c r="AW110" s="7"/>
      <c r="AX110" s="11" t="s">
        <v>224</v>
      </c>
      <c r="AY110" s="71" t="s">
        <v>224</v>
      </c>
      <c r="AZ110" s="1"/>
      <c r="BA110" s="1"/>
      <c r="BB110" s="1"/>
      <c r="BC110" s="1"/>
      <c r="BD110" s="1"/>
      <c r="BP110" s="16"/>
      <c r="BQ110" s="26" t="str">
        <f t="shared" si="11"/>
        <v/>
      </c>
      <c r="BR110" s="27" t="str">
        <f t="shared" si="12"/>
        <v/>
      </c>
      <c r="BS110" s="27" t="str">
        <f t="shared" si="13"/>
        <v/>
      </c>
      <c r="BT110" s="26" t="str">
        <f t="shared" si="14"/>
        <v/>
      </c>
      <c r="BU110" s="27" t="str">
        <f t="shared" si="15"/>
        <v/>
      </c>
      <c r="BV110" s="26" t="e">
        <f>IF(AND(#REF!="",#REF!="",#REF!="",#REF!=""),"",SUM(#REF!,#REF!,#REF!,#REF!,#REF!))</f>
        <v>#REF!</v>
      </c>
      <c r="BW110" s="27" t="str">
        <f t="shared" si="16"/>
        <v/>
      </c>
      <c r="BX110" s="26" t="str">
        <f t="shared" si="17"/>
        <v/>
      </c>
      <c r="BY110" s="27" t="str">
        <f t="shared" si="18"/>
        <v/>
      </c>
      <c r="BZ110" s="26" t="str">
        <f t="shared" si="19"/>
        <v/>
      </c>
      <c r="CA110" s="27" t="str">
        <f t="shared" si="20"/>
        <v/>
      </c>
      <c r="CB110" s="26" t="e">
        <f>IF(AND(#REF!="",#REF!="",#REF!="",#REF!=""),"",SUM(#REF!,#REF!,#REF!,#REF!,#REF!))</f>
        <v>#REF!</v>
      </c>
      <c r="CC110" s="27" t="str">
        <f t="shared" si="21"/>
        <v/>
      </c>
      <c r="CD110" s="24"/>
      <c r="CE110" s="24"/>
    </row>
    <row r="111" spans="1:83">
      <c r="A111" s="263">
        <v>105</v>
      </c>
      <c r="B111" s="264"/>
      <c r="C111" s="265"/>
      <c r="D111" s="266"/>
      <c r="E111" s="267"/>
      <c r="F111" s="268"/>
      <c r="G111" s="268"/>
      <c r="H111" s="269"/>
      <c r="I111" s="270"/>
      <c r="J111" s="271"/>
      <c r="K111" s="272"/>
      <c r="L111" s="391"/>
      <c r="M111" s="392"/>
      <c r="N111" s="392"/>
      <c r="O111" s="7"/>
      <c r="P111" s="32"/>
      <c r="Q111" s="35"/>
      <c r="R111" s="7"/>
      <c r="S111" s="397"/>
      <c r="T111" s="398"/>
      <c r="U111" s="398"/>
      <c r="V111" s="7"/>
      <c r="W111" s="37"/>
      <c r="X111" s="35"/>
      <c r="Y111" s="7"/>
      <c r="Z111" s="391"/>
      <c r="AA111" s="392"/>
      <c r="AB111" s="392"/>
      <c r="AC111" s="7"/>
      <c r="AD111" s="32"/>
      <c r="AE111" s="35"/>
      <c r="AF111" s="7"/>
      <c r="AG111" s="391"/>
      <c r="AH111" s="392"/>
      <c r="AI111" s="392"/>
      <c r="AJ111" s="7"/>
      <c r="AK111" s="32"/>
      <c r="AL111" s="35"/>
      <c r="AM111" s="7"/>
      <c r="AN111" s="11"/>
      <c r="AO111" s="7"/>
      <c r="AP111" s="11"/>
      <c r="AQ111" s="7"/>
      <c r="AR111" s="11"/>
      <c r="AS111" s="7"/>
      <c r="AT111" s="7"/>
      <c r="AU111" s="7"/>
      <c r="AV111" s="7"/>
      <c r="AW111" s="7"/>
      <c r="AX111" s="11" t="s">
        <v>224</v>
      </c>
      <c r="AY111" s="71" t="s">
        <v>224</v>
      </c>
      <c r="AZ111" s="1"/>
      <c r="BA111" s="1"/>
      <c r="BB111" s="1"/>
      <c r="BC111" s="1"/>
      <c r="BD111" s="1"/>
      <c r="BP111" s="16"/>
      <c r="BQ111" s="26" t="str">
        <f t="shared" si="11"/>
        <v/>
      </c>
      <c r="BR111" s="27" t="str">
        <f t="shared" si="12"/>
        <v/>
      </c>
      <c r="BS111" s="27" t="str">
        <f t="shared" si="13"/>
        <v/>
      </c>
      <c r="BT111" s="26" t="str">
        <f t="shared" si="14"/>
        <v/>
      </c>
      <c r="BU111" s="27" t="str">
        <f t="shared" si="15"/>
        <v/>
      </c>
      <c r="BV111" s="26" t="e">
        <f>IF(AND(#REF!="",#REF!="",#REF!="",#REF!=""),"",SUM(#REF!,#REF!,#REF!,#REF!,#REF!))</f>
        <v>#REF!</v>
      </c>
      <c r="BW111" s="27" t="str">
        <f t="shared" si="16"/>
        <v/>
      </c>
      <c r="BX111" s="26" t="str">
        <f t="shared" si="17"/>
        <v/>
      </c>
      <c r="BY111" s="27" t="str">
        <f t="shared" si="18"/>
        <v/>
      </c>
      <c r="BZ111" s="26" t="str">
        <f t="shared" si="19"/>
        <v/>
      </c>
      <c r="CA111" s="27" t="str">
        <f t="shared" si="20"/>
        <v/>
      </c>
      <c r="CB111" s="26" t="e">
        <f>IF(AND(#REF!="",#REF!="",#REF!="",#REF!=""),"",SUM(#REF!,#REF!,#REF!,#REF!,#REF!))</f>
        <v>#REF!</v>
      </c>
      <c r="CC111" s="27" t="str">
        <f t="shared" si="21"/>
        <v/>
      </c>
      <c r="CD111" s="24"/>
      <c r="CE111" s="24"/>
    </row>
    <row r="112" spans="1:83">
      <c r="A112" s="263">
        <v>106</v>
      </c>
      <c r="B112" s="264"/>
      <c r="C112" s="265"/>
      <c r="D112" s="266"/>
      <c r="E112" s="267"/>
      <c r="F112" s="268"/>
      <c r="G112" s="268"/>
      <c r="H112" s="269"/>
      <c r="I112" s="270"/>
      <c r="J112" s="271"/>
      <c r="K112" s="272"/>
      <c r="L112" s="391"/>
      <c r="M112" s="392"/>
      <c r="N112" s="392"/>
      <c r="O112" s="7"/>
      <c r="P112" s="32"/>
      <c r="Q112" s="35"/>
      <c r="R112" s="7"/>
      <c r="S112" s="397"/>
      <c r="T112" s="398"/>
      <c r="U112" s="398"/>
      <c r="V112" s="7"/>
      <c r="W112" s="37"/>
      <c r="X112" s="35"/>
      <c r="Y112" s="7"/>
      <c r="Z112" s="391"/>
      <c r="AA112" s="392"/>
      <c r="AB112" s="392"/>
      <c r="AC112" s="7"/>
      <c r="AD112" s="32"/>
      <c r="AE112" s="35"/>
      <c r="AF112" s="7"/>
      <c r="AG112" s="391"/>
      <c r="AH112" s="392"/>
      <c r="AI112" s="392"/>
      <c r="AJ112" s="7"/>
      <c r="AK112" s="32"/>
      <c r="AL112" s="35"/>
      <c r="AM112" s="7"/>
      <c r="AN112" s="11"/>
      <c r="AO112" s="7"/>
      <c r="AP112" s="11"/>
      <c r="AQ112" s="7"/>
      <c r="AR112" s="11"/>
      <c r="AS112" s="7"/>
      <c r="AT112" s="7"/>
      <c r="AU112" s="7"/>
      <c r="AV112" s="7"/>
      <c r="AW112" s="7"/>
      <c r="AX112" s="11" t="s">
        <v>224</v>
      </c>
      <c r="AY112" s="71" t="s">
        <v>224</v>
      </c>
      <c r="AZ112" s="1"/>
      <c r="BA112" s="1"/>
      <c r="BB112" s="1"/>
      <c r="BC112" s="1"/>
      <c r="BD112" s="1"/>
      <c r="BP112" s="16"/>
      <c r="BQ112" s="26" t="str">
        <f t="shared" si="11"/>
        <v/>
      </c>
      <c r="BR112" s="27" t="str">
        <f t="shared" si="12"/>
        <v/>
      </c>
      <c r="BS112" s="27" t="str">
        <f t="shared" si="13"/>
        <v/>
      </c>
      <c r="BT112" s="26" t="str">
        <f t="shared" si="14"/>
        <v/>
      </c>
      <c r="BU112" s="27" t="str">
        <f t="shared" si="15"/>
        <v/>
      </c>
      <c r="BV112" s="26" t="e">
        <f>IF(AND(#REF!="",#REF!="",#REF!="",#REF!=""),"",SUM(#REF!,#REF!,#REF!,#REF!,#REF!))</f>
        <v>#REF!</v>
      </c>
      <c r="BW112" s="27" t="str">
        <f t="shared" si="16"/>
        <v/>
      </c>
      <c r="BX112" s="26" t="str">
        <f t="shared" si="17"/>
        <v/>
      </c>
      <c r="BY112" s="27" t="str">
        <f t="shared" si="18"/>
        <v/>
      </c>
      <c r="BZ112" s="26" t="str">
        <f t="shared" si="19"/>
        <v/>
      </c>
      <c r="CA112" s="27" t="str">
        <f t="shared" si="20"/>
        <v/>
      </c>
      <c r="CB112" s="26" t="e">
        <f>IF(AND(#REF!="",#REF!="",#REF!="",#REF!=""),"",SUM(#REF!,#REF!,#REF!,#REF!,#REF!))</f>
        <v>#REF!</v>
      </c>
      <c r="CC112" s="27" t="str">
        <f t="shared" si="21"/>
        <v/>
      </c>
      <c r="CD112" s="24"/>
      <c r="CE112" s="24"/>
    </row>
    <row r="113" spans="1:83">
      <c r="A113" s="263">
        <v>107</v>
      </c>
      <c r="B113" s="264"/>
      <c r="C113" s="265"/>
      <c r="D113" s="266"/>
      <c r="E113" s="267"/>
      <c r="F113" s="268"/>
      <c r="G113" s="268"/>
      <c r="H113" s="269"/>
      <c r="I113" s="270"/>
      <c r="J113" s="271"/>
      <c r="K113" s="272"/>
      <c r="L113" s="391"/>
      <c r="M113" s="392"/>
      <c r="N113" s="392"/>
      <c r="O113" s="7"/>
      <c r="P113" s="32"/>
      <c r="Q113" s="35"/>
      <c r="R113" s="7"/>
      <c r="S113" s="397"/>
      <c r="T113" s="398"/>
      <c r="U113" s="398"/>
      <c r="V113" s="7"/>
      <c r="W113" s="37"/>
      <c r="X113" s="35"/>
      <c r="Y113" s="7"/>
      <c r="Z113" s="391"/>
      <c r="AA113" s="392"/>
      <c r="AB113" s="392"/>
      <c r="AC113" s="7"/>
      <c r="AD113" s="32"/>
      <c r="AE113" s="35"/>
      <c r="AF113" s="7"/>
      <c r="AG113" s="391"/>
      <c r="AH113" s="392"/>
      <c r="AI113" s="392"/>
      <c r="AJ113" s="7"/>
      <c r="AK113" s="32"/>
      <c r="AL113" s="35"/>
      <c r="AM113" s="7"/>
      <c r="AN113" s="11"/>
      <c r="AO113" s="7"/>
      <c r="AP113" s="11"/>
      <c r="AQ113" s="7"/>
      <c r="AR113" s="11"/>
      <c r="AS113" s="7"/>
      <c r="AT113" s="7"/>
      <c r="AU113" s="7"/>
      <c r="AV113" s="7"/>
      <c r="AW113" s="7"/>
      <c r="AX113" s="11" t="s">
        <v>224</v>
      </c>
      <c r="AY113" s="71" t="s">
        <v>224</v>
      </c>
      <c r="AZ113" s="1"/>
      <c r="BA113" s="1"/>
      <c r="BB113" s="1"/>
      <c r="BC113" s="1"/>
      <c r="BD113" s="1"/>
      <c r="BP113" s="16"/>
      <c r="BQ113" s="26" t="str">
        <f t="shared" si="11"/>
        <v/>
      </c>
      <c r="BR113" s="27" t="str">
        <f t="shared" si="12"/>
        <v/>
      </c>
      <c r="BS113" s="27" t="str">
        <f t="shared" si="13"/>
        <v/>
      </c>
      <c r="BT113" s="26" t="str">
        <f t="shared" si="14"/>
        <v/>
      </c>
      <c r="BU113" s="27" t="str">
        <f t="shared" si="15"/>
        <v/>
      </c>
      <c r="BV113" s="26" t="e">
        <f>IF(AND(#REF!="",#REF!="",#REF!="",#REF!=""),"",SUM(#REF!,#REF!,#REF!,#REF!,#REF!))</f>
        <v>#REF!</v>
      </c>
      <c r="BW113" s="27" t="str">
        <f t="shared" si="16"/>
        <v/>
      </c>
      <c r="BX113" s="26" t="str">
        <f t="shared" si="17"/>
        <v/>
      </c>
      <c r="BY113" s="27" t="str">
        <f t="shared" si="18"/>
        <v/>
      </c>
      <c r="BZ113" s="26" t="str">
        <f t="shared" si="19"/>
        <v/>
      </c>
      <c r="CA113" s="27" t="str">
        <f t="shared" si="20"/>
        <v/>
      </c>
      <c r="CB113" s="26" t="e">
        <f>IF(AND(#REF!="",#REF!="",#REF!="",#REF!=""),"",SUM(#REF!,#REF!,#REF!,#REF!,#REF!))</f>
        <v>#REF!</v>
      </c>
      <c r="CC113" s="27" t="str">
        <f t="shared" si="21"/>
        <v/>
      </c>
      <c r="CD113" s="24"/>
      <c r="CE113" s="24"/>
    </row>
    <row r="114" spans="1:83">
      <c r="A114" s="263">
        <v>108</v>
      </c>
      <c r="B114" s="264"/>
      <c r="C114" s="265"/>
      <c r="D114" s="266"/>
      <c r="E114" s="267"/>
      <c r="F114" s="268"/>
      <c r="G114" s="268"/>
      <c r="H114" s="269"/>
      <c r="I114" s="270"/>
      <c r="J114" s="271"/>
      <c r="K114" s="272"/>
      <c r="L114" s="391"/>
      <c r="M114" s="392"/>
      <c r="N114" s="392"/>
      <c r="O114" s="7"/>
      <c r="P114" s="32"/>
      <c r="Q114" s="35"/>
      <c r="R114" s="7"/>
      <c r="S114" s="397"/>
      <c r="T114" s="398"/>
      <c r="U114" s="398"/>
      <c r="V114" s="7"/>
      <c r="W114" s="37"/>
      <c r="X114" s="35"/>
      <c r="Y114" s="7"/>
      <c r="Z114" s="391"/>
      <c r="AA114" s="392"/>
      <c r="AB114" s="392"/>
      <c r="AC114" s="7"/>
      <c r="AD114" s="32"/>
      <c r="AE114" s="35"/>
      <c r="AF114" s="7"/>
      <c r="AG114" s="391"/>
      <c r="AH114" s="392"/>
      <c r="AI114" s="392"/>
      <c r="AJ114" s="7"/>
      <c r="AK114" s="32"/>
      <c r="AL114" s="35"/>
      <c r="AM114" s="7"/>
      <c r="AN114" s="11"/>
      <c r="AO114" s="7"/>
      <c r="AP114" s="11"/>
      <c r="AQ114" s="7"/>
      <c r="AR114" s="11"/>
      <c r="AS114" s="7"/>
      <c r="AT114" s="7"/>
      <c r="AU114" s="7"/>
      <c r="AV114" s="7"/>
      <c r="AW114" s="7"/>
      <c r="AX114" s="11" t="s">
        <v>224</v>
      </c>
      <c r="AY114" s="71" t="s">
        <v>224</v>
      </c>
      <c r="AZ114" s="1"/>
      <c r="BA114" s="1"/>
      <c r="BB114" s="1"/>
      <c r="BC114" s="1"/>
      <c r="BD114" s="1"/>
      <c r="BP114" s="16"/>
      <c r="BQ114" s="26" t="str">
        <f t="shared" si="11"/>
        <v/>
      </c>
      <c r="BR114" s="27" t="str">
        <f t="shared" si="12"/>
        <v/>
      </c>
      <c r="BS114" s="27" t="str">
        <f t="shared" si="13"/>
        <v/>
      </c>
      <c r="BT114" s="26" t="str">
        <f t="shared" si="14"/>
        <v/>
      </c>
      <c r="BU114" s="27" t="str">
        <f t="shared" si="15"/>
        <v/>
      </c>
      <c r="BV114" s="26" t="e">
        <f>IF(AND(#REF!="",#REF!="",#REF!="",#REF!=""),"",SUM(#REF!,#REF!,#REF!,#REF!,#REF!))</f>
        <v>#REF!</v>
      </c>
      <c r="BW114" s="27" t="str">
        <f t="shared" si="16"/>
        <v/>
      </c>
      <c r="BX114" s="26" t="str">
        <f t="shared" si="17"/>
        <v/>
      </c>
      <c r="BY114" s="27" t="str">
        <f t="shared" si="18"/>
        <v/>
      </c>
      <c r="BZ114" s="26" t="str">
        <f t="shared" si="19"/>
        <v/>
      </c>
      <c r="CA114" s="27" t="str">
        <f t="shared" si="20"/>
        <v/>
      </c>
      <c r="CB114" s="26" t="e">
        <f>IF(AND(#REF!="",#REF!="",#REF!="",#REF!=""),"",SUM(#REF!,#REF!,#REF!,#REF!,#REF!))</f>
        <v>#REF!</v>
      </c>
      <c r="CC114" s="27" t="str">
        <f t="shared" si="21"/>
        <v/>
      </c>
      <c r="CD114" s="24"/>
      <c r="CE114" s="24"/>
    </row>
    <row r="115" spans="1:83">
      <c r="A115" s="263">
        <v>109</v>
      </c>
      <c r="B115" s="264"/>
      <c r="C115" s="265"/>
      <c r="D115" s="266"/>
      <c r="E115" s="267"/>
      <c r="F115" s="268"/>
      <c r="G115" s="268"/>
      <c r="H115" s="269"/>
      <c r="I115" s="270"/>
      <c r="J115" s="271"/>
      <c r="K115" s="272"/>
      <c r="L115" s="391"/>
      <c r="M115" s="392"/>
      <c r="N115" s="392"/>
      <c r="O115" s="7"/>
      <c r="P115" s="32"/>
      <c r="Q115" s="35"/>
      <c r="R115" s="7"/>
      <c r="S115" s="397"/>
      <c r="T115" s="398"/>
      <c r="U115" s="398"/>
      <c r="V115" s="7"/>
      <c r="W115" s="37"/>
      <c r="X115" s="35"/>
      <c r="Y115" s="7"/>
      <c r="Z115" s="391"/>
      <c r="AA115" s="392"/>
      <c r="AB115" s="392"/>
      <c r="AC115" s="7"/>
      <c r="AD115" s="32"/>
      <c r="AE115" s="35"/>
      <c r="AF115" s="7"/>
      <c r="AG115" s="391"/>
      <c r="AH115" s="392"/>
      <c r="AI115" s="392"/>
      <c r="AJ115" s="7"/>
      <c r="AK115" s="32"/>
      <c r="AL115" s="35"/>
      <c r="AM115" s="7"/>
      <c r="AN115" s="11"/>
      <c r="AO115" s="7"/>
      <c r="AP115" s="11"/>
      <c r="AQ115" s="7"/>
      <c r="AR115" s="11"/>
      <c r="AS115" s="7"/>
      <c r="AT115" s="7"/>
      <c r="AU115" s="7"/>
      <c r="AV115" s="7"/>
      <c r="AW115" s="7"/>
      <c r="AX115" s="11" t="s">
        <v>224</v>
      </c>
      <c r="AY115" s="71" t="s">
        <v>224</v>
      </c>
      <c r="AZ115" s="1"/>
      <c r="BA115" s="1"/>
      <c r="BB115" s="1"/>
      <c r="BC115" s="1"/>
      <c r="BD115" s="1"/>
      <c r="BP115" s="16"/>
      <c r="BQ115" s="26" t="str">
        <f t="shared" si="11"/>
        <v/>
      </c>
      <c r="BR115" s="27" t="str">
        <f t="shared" si="12"/>
        <v/>
      </c>
      <c r="BS115" s="27" t="str">
        <f t="shared" si="13"/>
        <v/>
      </c>
      <c r="BT115" s="26" t="str">
        <f t="shared" si="14"/>
        <v/>
      </c>
      <c r="BU115" s="27" t="str">
        <f t="shared" si="15"/>
        <v/>
      </c>
      <c r="BV115" s="26" t="e">
        <f>IF(AND(#REF!="",#REF!="",#REF!="",#REF!=""),"",SUM(#REF!,#REF!,#REF!,#REF!,#REF!))</f>
        <v>#REF!</v>
      </c>
      <c r="BW115" s="27" t="str">
        <f t="shared" si="16"/>
        <v/>
      </c>
      <c r="BX115" s="26" t="str">
        <f t="shared" si="17"/>
        <v/>
      </c>
      <c r="BY115" s="27" t="str">
        <f t="shared" si="18"/>
        <v/>
      </c>
      <c r="BZ115" s="26" t="str">
        <f t="shared" si="19"/>
        <v/>
      </c>
      <c r="CA115" s="27" t="str">
        <f t="shared" si="20"/>
        <v/>
      </c>
      <c r="CB115" s="26" t="e">
        <f>IF(AND(#REF!="",#REF!="",#REF!="",#REF!=""),"",SUM(#REF!,#REF!,#REF!,#REF!,#REF!))</f>
        <v>#REF!</v>
      </c>
      <c r="CC115" s="27" t="str">
        <f t="shared" si="21"/>
        <v/>
      </c>
      <c r="CD115" s="24"/>
      <c r="CE115" s="24"/>
    </row>
    <row r="116" spans="1:83">
      <c r="A116" s="263">
        <v>110</v>
      </c>
      <c r="B116" s="264"/>
      <c r="C116" s="265"/>
      <c r="D116" s="266"/>
      <c r="E116" s="267"/>
      <c r="F116" s="268"/>
      <c r="G116" s="268"/>
      <c r="H116" s="269"/>
      <c r="I116" s="270"/>
      <c r="J116" s="271"/>
      <c r="K116" s="272"/>
      <c r="L116" s="391"/>
      <c r="M116" s="392"/>
      <c r="N116" s="392"/>
      <c r="O116" s="7"/>
      <c r="P116" s="32"/>
      <c r="Q116" s="35"/>
      <c r="R116" s="7"/>
      <c r="S116" s="397"/>
      <c r="T116" s="398"/>
      <c r="U116" s="398"/>
      <c r="V116" s="7"/>
      <c r="W116" s="37"/>
      <c r="X116" s="35"/>
      <c r="Y116" s="7"/>
      <c r="Z116" s="391"/>
      <c r="AA116" s="392"/>
      <c r="AB116" s="392"/>
      <c r="AC116" s="7"/>
      <c r="AD116" s="32"/>
      <c r="AE116" s="35"/>
      <c r="AF116" s="7"/>
      <c r="AG116" s="391"/>
      <c r="AH116" s="392"/>
      <c r="AI116" s="392"/>
      <c r="AJ116" s="7"/>
      <c r="AK116" s="32"/>
      <c r="AL116" s="35"/>
      <c r="AM116" s="7"/>
      <c r="AN116" s="11"/>
      <c r="AO116" s="7"/>
      <c r="AP116" s="11"/>
      <c r="AQ116" s="7"/>
      <c r="AR116" s="11"/>
      <c r="AS116" s="7"/>
      <c r="AT116" s="7"/>
      <c r="AU116" s="7"/>
      <c r="AV116" s="7"/>
      <c r="AW116" s="7"/>
      <c r="AX116" s="11" t="s">
        <v>224</v>
      </c>
      <c r="AY116" s="71" t="s">
        <v>224</v>
      </c>
      <c r="AZ116" s="1"/>
      <c r="BA116" s="1"/>
      <c r="BB116" s="1"/>
      <c r="BC116" s="1"/>
      <c r="BD116" s="1"/>
      <c r="BP116" s="16"/>
      <c r="BQ116" s="26" t="str">
        <f t="shared" si="11"/>
        <v/>
      </c>
      <c r="BR116" s="27" t="str">
        <f t="shared" si="12"/>
        <v/>
      </c>
      <c r="BS116" s="27" t="str">
        <f t="shared" si="13"/>
        <v/>
      </c>
      <c r="BT116" s="26" t="str">
        <f t="shared" si="14"/>
        <v/>
      </c>
      <c r="BU116" s="27" t="str">
        <f t="shared" si="15"/>
        <v/>
      </c>
      <c r="BV116" s="26" t="e">
        <f>IF(AND(#REF!="",#REF!="",#REF!="",#REF!=""),"",SUM(#REF!,#REF!,#REF!,#REF!,#REF!))</f>
        <v>#REF!</v>
      </c>
      <c r="BW116" s="27" t="str">
        <f t="shared" si="16"/>
        <v/>
      </c>
      <c r="BX116" s="26" t="str">
        <f t="shared" si="17"/>
        <v/>
      </c>
      <c r="BY116" s="27" t="str">
        <f t="shared" si="18"/>
        <v/>
      </c>
      <c r="BZ116" s="26" t="str">
        <f t="shared" si="19"/>
        <v/>
      </c>
      <c r="CA116" s="27" t="str">
        <f t="shared" si="20"/>
        <v/>
      </c>
      <c r="CB116" s="26" t="e">
        <f>IF(AND(#REF!="",#REF!="",#REF!="",#REF!=""),"",SUM(#REF!,#REF!,#REF!,#REF!,#REF!))</f>
        <v>#REF!</v>
      </c>
      <c r="CC116" s="27" t="str">
        <f t="shared" si="21"/>
        <v/>
      </c>
      <c r="CD116" s="24"/>
      <c r="CE116" s="24"/>
    </row>
    <row r="117" spans="1:83">
      <c r="A117" s="263">
        <v>111</v>
      </c>
      <c r="B117" s="264"/>
      <c r="C117" s="265"/>
      <c r="D117" s="266"/>
      <c r="E117" s="267"/>
      <c r="F117" s="268"/>
      <c r="G117" s="268"/>
      <c r="H117" s="269"/>
      <c r="I117" s="270"/>
      <c r="J117" s="271"/>
      <c r="K117" s="272"/>
      <c r="L117" s="391"/>
      <c r="M117" s="392"/>
      <c r="N117" s="392"/>
      <c r="O117" s="7"/>
      <c r="P117" s="32"/>
      <c r="Q117" s="35"/>
      <c r="R117" s="7"/>
      <c r="S117" s="397"/>
      <c r="T117" s="398"/>
      <c r="U117" s="398"/>
      <c r="V117" s="7"/>
      <c r="W117" s="37"/>
      <c r="X117" s="35"/>
      <c r="Y117" s="7"/>
      <c r="Z117" s="391"/>
      <c r="AA117" s="392"/>
      <c r="AB117" s="392"/>
      <c r="AC117" s="7"/>
      <c r="AD117" s="32"/>
      <c r="AE117" s="35"/>
      <c r="AF117" s="7"/>
      <c r="AG117" s="391"/>
      <c r="AH117" s="392"/>
      <c r="AI117" s="392"/>
      <c r="AJ117" s="7"/>
      <c r="AK117" s="32"/>
      <c r="AL117" s="35"/>
      <c r="AM117" s="7"/>
      <c r="AN117" s="11"/>
      <c r="AO117" s="7"/>
      <c r="AP117" s="11"/>
      <c r="AQ117" s="7"/>
      <c r="AR117" s="11"/>
      <c r="AS117" s="7"/>
      <c r="AT117" s="7"/>
      <c r="AU117" s="7"/>
      <c r="AV117" s="7"/>
      <c r="AW117" s="7"/>
      <c r="AX117" s="11" t="s">
        <v>224</v>
      </c>
      <c r="AY117" s="71" t="s">
        <v>224</v>
      </c>
      <c r="AZ117" s="1"/>
      <c r="BA117" s="1"/>
      <c r="BB117" s="1"/>
      <c r="BC117" s="1"/>
      <c r="BD117" s="1"/>
      <c r="BP117" s="16"/>
      <c r="BQ117" s="26" t="str">
        <f t="shared" si="11"/>
        <v/>
      </c>
      <c r="BR117" s="27" t="str">
        <f t="shared" si="12"/>
        <v/>
      </c>
      <c r="BS117" s="27" t="str">
        <f t="shared" si="13"/>
        <v/>
      </c>
      <c r="BT117" s="26" t="str">
        <f t="shared" si="14"/>
        <v/>
      </c>
      <c r="BU117" s="27" t="str">
        <f t="shared" si="15"/>
        <v/>
      </c>
      <c r="BV117" s="26" t="e">
        <f>IF(AND(#REF!="",#REF!="",#REF!="",#REF!=""),"",SUM(#REF!,#REF!,#REF!,#REF!,#REF!))</f>
        <v>#REF!</v>
      </c>
      <c r="BW117" s="27" t="str">
        <f t="shared" si="16"/>
        <v/>
      </c>
      <c r="BX117" s="26" t="str">
        <f t="shared" si="17"/>
        <v/>
      </c>
      <c r="BY117" s="27" t="str">
        <f t="shared" si="18"/>
        <v/>
      </c>
      <c r="BZ117" s="26" t="str">
        <f t="shared" si="19"/>
        <v/>
      </c>
      <c r="CA117" s="27" t="str">
        <f t="shared" si="20"/>
        <v/>
      </c>
      <c r="CB117" s="26" t="e">
        <f>IF(AND(#REF!="",#REF!="",#REF!="",#REF!=""),"",SUM(#REF!,#REF!,#REF!,#REF!,#REF!))</f>
        <v>#REF!</v>
      </c>
      <c r="CC117" s="27" t="str">
        <f t="shared" si="21"/>
        <v/>
      </c>
      <c r="CD117" s="24"/>
      <c r="CE117" s="24"/>
    </row>
    <row r="118" spans="1:83">
      <c r="A118" s="263">
        <v>112</v>
      </c>
      <c r="B118" s="264"/>
      <c r="C118" s="265"/>
      <c r="D118" s="266"/>
      <c r="E118" s="267"/>
      <c r="F118" s="268"/>
      <c r="G118" s="268"/>
      <c r="H118" s="269"/>
      <c r="I118" s="270"/>
      <c r="J118" s="271"/>
      <c r="K118" s="272"/>
      <c r="L118" s="391"/>
      <c r="M118" s="392"/>
      <c r="N118" s="392"/>
      <c r="O118" s="7"/>
      <c r="P118" s="32"/>
      <c r="Q118" s="35"/>
      <c r="R118" s="7"/>
      <c r="S118" s="397"/>
      <c r="T118" s="398"/>
      <c r="U118" s="398"/>
      <c r="V118" s="7"/>
      <c r="W118" s="37"/>
      <c r="X118" s="35"/>
      <c r="Y118" s="7"/>
      <c r="Z118" s="391"/>
      <c r="AA118" s="392"/>
      <c r="AB118" s="392"/>
      <c r="AC118" s="7"/>
      <c r="AD118" s="32"/>
      <c r="AE118" s="35"/>
      <c r="AF118" s="7"/>
      <c r="AG118" s="391"/>
      <c r="AH118" s="392"/>
      <c r="AI118" s="392"/>
      <c r="AJ118" s="7"/>
      <c r="AK118" s="32"/>
      <c r="AL118" s="35"/>
      <c r="AM118" s="7"/>
      <c r="AN118" s="11"/>
      <c r="AO118" s="7"/>
      <c r="AP118" s="11"/>
      <c r="AQ118" s="7"/>
      <c r="AR118" s="11"/>
      <c r="AS118" s="7"/>
      <c r="AT118" s="7"/>
      <c r="AU118" s="7"/>
      <c r="AV118" s="7"/>
      <c r="AW118" s="7"/>
      <c r="AX118" s="11" t="s">
        <v>224</v>
      </c>
      <c r="AY118" s="71" t="s">
        <v>224</v>
      </c>
      <c r="AZ118" s="1"/>
      <c r="BA118" s="1"/>
      <c r="BB118" s="1"/>
      <c r="BC118" s="1"/>
      <c r="BD118" s="1"/>
      <c r="BP118" s="16"/>
      <c r="BQ118" s="26" t="str">
        <f t="shared" si="11"/>
        <v/>
      </c>
      <c r="BR118" s="27" t="str">
        <f t="shared" si="12"/>
        <v/>
      </c>
      <c r="BS118" s="27" t="str">
        <f t="shared" si="13"/>
        <v/>
      </c>
      <c r="BT118" s="26" t="str">
        <f t="shared" si="14"/>
        <v/>
      </c>
      <c r="BU118" s="27" t="str">
        <f t="shared" si="15"/>
        <v/>
      </c>
      <c r="BV118" s="26" t="e">
        <f>IF(AND(#REF!="",#REF!="",#REF!="",#REF!=""),"",SUM(#REF!,#REF!,#REF!,#REF!,#REF!))</f>
        <v>#REF!</v>
      </c>
      <c r="BW118" s="27" t="str">
        <f t="shared" si="16"/>
        <v/>
      </c>
      <c r="BX118" s="26" t="str">
        <f t="shared" si="17"/>
        <v/>
      </c>
      <c r="BY118" s="27" t="str">
        <f t="shared" si="18"/>
        <v/>
      </c>
      <c r="BZ118" s="26" t="str">
        <f t="shared" si="19"/>
        <v/>
      </c>
      <c r="CA118" s="27" t="str">
        <f t="shared" si="20"/>
        <v/>
      </c>
      <c r="CB118" s="26" t="e">
        <f>IF(AND(#REF!="",#REF!="",#REF!="",#REF!=""),"",SUM(#REF!,#REF!,#REF!,#REF!,#REF!))</f>
        <v>#REF!</v>
      </c>
      <c r="CC118" s="27" t="str">
        <f t="shared" si="21"/>
        <v/>
      </c>
      <c r="CD118" s="24"/>
      <c r="CE118" s="24"/>
    </row>
    <row r="119" spans="1:83">
      <c r="A119" s="263">
        <v>113</v>
      </c>
      <c r="B119" s="264"/>
      <c r="C119" s="265"/>
      <c r="D119" s="266"/>
      <c r="E119" s="267"/>
      <c r="F119" s="268"/>
      <c r="G119" s="268"/>
      <c r="H119" s="269"/>
      <c r="I119" s="270"/>
      <c r="J119" s="271"/>
      <c r="K119" s="272"/>
      <c r="L119" s="391"/>
      <c r="M119" s="392"/>
      <c r="N119" s="392"/>
      <c r="O119" s="7"/>
      <c r="P119" s="32"/>
      <c r="Q119" s="35"/>
      <c r="R119" s="7"/>
      <c r="S119" s="397"/>
      <c r="T119" s="398"/>
      <c r="U119" s="398"/>
      <c r="V119" s="7"/>
      <c r="W119" s="37"/>
      <c r="X119" s="35"/>
      <c r="Y119" s="7"/>
      <c r="Z119" s="391"/>
      <c r="AA119" s="392"/>
      <c r="AB119" s="392"/>
      <c r="AC119" s="7"/>
      <c r="AD119" s="32"/>
      <c r="AE119" s="35"/>
      <c r="AF119" s="7"/>
      <c r="AG119" s="391"/>
      <c r="AH119" s="392"/>
      <c r="AI119" s="392"/>
      <c r="AJ119" s="7"/>
      <c r="AK119" s="32"/>
      <c r="AL119" s="35"/>
      <c r="AM119" s="7"/>
      <c r="AN119" s="11"/>
      <c r="AO119" s="7"/>
      <c r="AP119" s="11"/>
      <c r="AQ119" s="7"/>
      <c r="AR119" s="11"/>
      <c r="AS119" s="7"/>
      <c r="AT119" s="7"/>
      <c r="AU119" s="7"/>
      <c r="AV119" s="7"/>
      <c r="AW119" s="7"/>
      <c r="AX119" s="11" t="s">
        <v>224</v>
      </c>
      <c r="AY119" s="71" t="s">
        <v>224</v>
      </c>
      <c r="AZ119" s="1"/>
      <c r="BA119" s="1"/>
      <c r="BB119" s="1"/>
      <c r="BC119" s="1"/>
      <c r="BD119" s="1"/>
      <c r="BP119" s="16"/>
      <c r="BQ119" s="26" t="str">
        <f t="shared" si="11"/>
        <v/>
      </c>
      <c r="BR119" s="27" t="str">
        <f t="shared" si="12"/>
        <v/>
      </c>
      <c r="BS119" s="27" t="str">
        <f t="shared" si="13"/>
        <v/>
      </c>
      <c r="BT119" s="26" t="str">
        <f t="shared" si="14"/>
        <v/>
      </c>
      <c r="BU119" s="27" t="str">
        <f t="shared" si="15"/>
        <v/>
      </c>
      <c r="BV119" s="26" t="e">
        <f>IF(AND(#REF!="",#REF!="",#REF!="",#REF!=""),"",SUM(#REF!,#REF!,#REF!,#REF!,#REF!))</f>
        <v>#REF!</v>
      </c>
      <c r="BW119" s="27" t="str">
        <f t="shared" si="16"/>
        <v/>
      </c>
      <c r="BX119" s="26" t="str">
        <f t="shared" si="17"/>
        <v/>
      </c>
      <c r="BY119" s="27" t="str">
        <f t="shared" si="18"/>
        <v/>
      </c>
      <c r="BZ119" s="26" t="str">
        <f t="shared" si="19"/>
        <v/>
      </c>
      <c r="CA119" s="27" t="str">
        <f t="shared" si="20"/>
        <v/>
      </c>
      <c r="CB119" s="26" t="e">
        <f>IF(AND(#REF!="",#REF!="",#REF!="",#REF!=""),"",SUM(#REF!,#REF!,#REF!,#REF!,#REF!))</f>
        <v>#REF!</v>
      </c>
      <c r="CC119" s="27" t="str">
        <f t="shared" si="21"/>
        <v/>
      </c>
      <c r="CD119" s="24"/>
      <c r="CE119" s="24"/>
    </row>
    <row r="120" spans="1:83">
      <c r="A120" s="263">
        <v>114</v>
      </c>
      <c r="B120" s="264"/>
      <c r="C120" s="265"/>
      <c r="D120" s="266"/>
      <c r="E120" s="267"/>
      <c r="F120" s="268"/>
      <c r="G120" s="268"/>
      <c r="H120" s="269"/>
      <c r="I120" s="270"/>
      <c r="J120" s="271"/>
      <c r="K120" s="272"/>
      <c r="L120" s="391"/>
      <c r="M120" s="392"/>
      <c r="N120" s="392"/>
      <c r="O120" s="7"/>
      <c r="P120" s="32"/>
      <c r="Q120" s="35"/>
      <c r="R120" s="7"/>
      <c r="S120" s="397"/>
      <c r="T120" s="398"/>
      <c r="U120" s="398"/>
      <c r="V120" s="7"/>
      <c r="W120" s="37"/>
      <c r="X120" s="35"/>
      <c r="Y120" s="7"/>
      <c r="Z120" s="391"/>
      <c r="AA120" s="392"/>
      <c r="AB120" s="392"/>
      <c r="AC120" s="7"/>
      <c r="AD120" s="32"/>
      <c r="AE120" s="35"/>
      <c r="AF120" s="7"/>
      <c r="AG120" s="391"/>
      <c r="AH120" s="392"/>
      <c r="AI120" s="392"/>
      <c r="AJ120" s="7"/>
      <c r="AK120" s="32"/>
      <c r="AL120" s="35"/>
      <c r="AM120" s="7"/>
      <c r="AN120" s="11"/>
      <c r="AO120" s="7"/>
      <c r="AP120" s="11"/>
      <c r="AQ120" s="7"/>
      <c r="AR120" s="11"/>
      <c r="AS120" s="7"/>
      <c r="AT120" s="7"/>
      <c r="AU120" s="7"/>
      <c r="AV120" s="7"/>
      <c r="AW120" s="7"/>
      <c r="AX120" s="11" t="s">
        <v>224</v>
      </c>
      <c r="AY120" s="71" t="s">
        <v>224</v>
      </c>
      <c r="AZ120" s="1"/>
      <c r="BA120" s="1"/>
      <c r="BB120" s="1"/>
      <c r="BC120" s="1"/>
      <c r="BD120" s="1"/>
      <c r="BP120" s="16"/>
      <c r="BQ120" s="26" t="str">
        <f t="shared" si="11"/>
        <v/>
      </c>
      <c r="BR120" s="27" t="str">
        <f t="shared" si="12"/>
        <v/>
      </c>
      <c r="BS120" s="27" t="str">
        <f t="shared" si="13"/>
        <v/>
      </c>
      <c r="BT120" s="26" t="str">
        <f t="shared" si="14"/>
        <v/>
      </c>
      <c r="BU120" s="27" t="str">
        <f t="shared" si="15"/>
        <v/>
      </c>
      <c r="BV120" s="26" t="e">
        <f>IF(AND(#REF!="",#REF!="",#REF!="",#REF!=""),"",SUM(#REF!,#REF!,#REF!,#REF!,#REF!))</f>
        <v>#REF!</v>
      </c>
      <c r="BW120" s="27" t="str">
        <f t="shared" si="16"/>
        <v/>
      </c>
      <c r="BX120" s="26" t="str">
        <f t="shared" si="17"/>
        <v/>
      </c>
      <c r="BY120" s="27" t="str">
        <f t="shared" si="18"/>
        <v/>
      </c>
      <c r="BZ120" s="26" t="str">
        <f t="shared" si="19"/>
        <v/>
      </c>
      <c r="CA120" s="27" t="str">
        <f t="shared" si="20"/>
        <v/>
      </c>
      <c r="CB120" s="26" t="e">
        <f>IF(AND(#REF!="",#REF!="",#REF!="",#REF!=""),"",SUM(#REF!,#REF!,#REF!,#REF!,#REF!))</f>
        <v>#REF!</v>
      </c>
      <c r="CC120" s="27" t="str">
        <f t="shared" si="21"/>
        <v/>
      </c>
      <c r="CD120" s="24"/>
      <c r="CE120" s="24"/>
    </row>
    <row r="121" spans="1:83">
      <c r="A121" s="263">
        <v>115</v>
      </c>
      <c r="B121" s="264"/>
      <c r="C121" s="265"/>
      <c r="D121" s="266"/>
      <c r="E121" s="267"/>
      <c r="F121" s="268"/>
      <c r="G121" s="268"/>
      <c r="H121" s="269"/>
      <c r="I121" s="270"/>
      <c r="J121" s="271"/>
      <c r="K121" s="272"/>
      <c r="L121" s="391"/>
      <c r="M121" s="392"/>
      <c r="N121" s="392"/>
      <c r="O121" s="7"/>
      <c r="P121" s="32"/>
      <c r="Q121" s="35"/>
      <c r="R121" s="7"/>
      <c r="S121" s="397"/>
      <c r="T121" s="398"/>
      <c r="U121" s="398"/>
      <c r="V121" s="7"/>
      <c r="W121" s="37"/>
      <c r="X121" s="35"/>
      <c r="Y121" s="7"/>
      <c r="Z121" s="391"/>
      <c r="AA121" s="392"/>
      <c r="AB121" s="392"/>
      <c r="AC121" s="7"/>
      <c r="AD121" s="32"/>
      <c r="AE121" s="35"/>
      <c r="AF121" s="7"/>
      <c r="AG121" s="391"/>
      <c r="AH121" s="392"/>
      <c r="AI121" s="392"/>
      <c r="AJ121" s="7"/>
      <c r="AK121" s="32"/>
      <c r="AL121" s="35"/>
      <c r="AM121" s="7"/>
      <c r="AN121" s="11"/>
      <c r="AO121" s="7"/>
      <c r="AP121" s="11"/>
      <c r="AQ121" s="7"/>
      <c r="AR121" s="11"/>
      <c r="AS121" s="7"/>
      <c r="AT121" s="7"/>
      <c r="AU121" s="7"/>
      <c r="AV121" s="7"/>
      <c r="AW121" s="7"/>
      <c r="AX121" s="11" t="s">
        <v>224</v>
      </c>
      <c r="AY121" s="71" t="s">
        <v>224</v>
      </c>
      <c r="AZ121" s="1"/>
      <c r="BA121" s="1"/>
      <c r="BB121" s="1"/>
      <c r="BC121" s="1"/>
      <c r="BD121" s="1"/>
      <c r="BP121" s="16"/>
      <c r="BQ121" s="26" t="str">
        <f t="shared" si="11"/>
        <v/>
      </c>
      <c r="BR121" s="27" t="str">
        <f t="shared" si="12"/>
        <v/>
      </c>
      <c r="BS121" s="27" t="str">
        <f t="shared" si="13"/>
        <v/>
      </c>
      <c r="BT121" s="26" t="str">
        <f t="shared" si="14"/>
        <v/>
      </c>
      <c r="BU121" s="27" t="str">
        <f t="shared" si="15"/>
        <v/>
      </c>
      <c r="BV121" s="26" t="e">
        <f>IF(AND(#REF!="",#REF!="",#REF!="",#REF!=""),"",SUM(#REF!,#REF!,#REF!,#REF!,#REF!))</f>
        <v>#REF!</v>
      </c>
      <c r="BW121" s="27" t="str">
        <f t="shared" si="16"/>
        <v/>
      </c>
      <c r="BX121" s="26" t="str">
        <f t="shared" si="17"/>
        <v/>
      </c>
      <c r="BY121" s="27" t="str">
        <f t="shared" si="18"/>
        <v/>
      </c>
      <c r="BZ121" s="26" t="str">
        <f t="shared" si="19"/>
        <v/>
      </c>
      <c r="CA121" s="27" t="str">
        <f t="shared" si="20"/>
        <v/>
      </c>
      <c r="CB121" s="26" t="e">
        <f>IF(AND(#REF!="",#REF!="",#REF!="",#REF!=""),"",SUM(#REF!,#REF!,#REF!,#REF!,#REF!))</f>
        <v>#REF!</v>
      </c>
      <c r="CC121" s="27" t="str">
        <f t="shared" si="21"/>
        <v/>
      </c>
      <c r="CD121" s="24"/>
      <c r="CE121" s="24"/>
    </row>
    <row r="122" spans="1:83">
      <c r="A122" s="263">
        <v>116</v>
      </c>
      <c r="B122" s="264"/>
      <c r="C122" s="265"/>
      <c r="D122" s="266"/>
      <c r="E122" s="267"/>
      <c r="F122" s="268"/>
      <c r="G122" s="268"/>
      <c r="H122" s="269"/>
      <c r="I122" s="270"/>
      <c r="J122" s="271"/>
      <c r="K122" s="272"/>
      <c r="L122" s="391"/>
      <c r="M122" s="392"/>
      <c r="N122" s="392"/>
      <c r="O122" s="7"/>
      <c r="P122" s="32"/>
      <c r="Q122" s="35"/>
      <c r="R122" s="7"/>
      <c r="S122" s="397"/>
      <c r="T122" s="398"/>
      <c r="U122" s="398"/>
      <c r="V122" s="7"/>
      <c r="W122" s="37"/>
      <c r="X122" s="35"/>
      <c r="Y122" s="7"/>
      <c r="Z122" s="391"/>
      <c r="AA122" s="392"/>
      <c r="AB122" s="392"/>
      <c r="AC122" s="7"/>
      <c r="AD122" s="32"/>
      <c r="AE122" s="35"/>
      <c r="AF122" s="7"/>
      <c r="AG122" s="391"/>
      <c r="AH122" s="392"/>
      <c r="AI122" s="392"/>
      <c r="AJ122" s="7"/>
      <c r="AK122" s="32"/>
      <c r="AL122" s="35"/>
      <c r="AM122" s="7"/>
      <c r="AN122" s="11"/>
      <c r="AO122" s="7"/>
      <c r="AP122" s="11"/>
      <c r="AQ122" s="7"/>
      <c r="AR122" s="11"/>
      <c r="AS122" s="7"/>
      <c r="AT122" s="7"/>
      <c r="AU122" s="7"/>
      <c r="AV122" s="7"/>
      <c r="AW122" s="7"/>
      <c r="AX122" s="11" t="s">
        <v>224</v>
      </c>
      <c r="AY122" s="71" t="s">
        <v>224</v>
      </c>
      <c r="AZ122" s="1"/>
      <c r="BA122" s="1"/>
      <c r="BB122" s="1"/>
      <c r="BC122" s="1"/>
      <c r="BD122" s="1"/>
      <c r="BP122" s="16"/>
      <c r="BQ122" s="26" t="str">
        <f t="shared" si="11"/>
        <v/>
      </c>
      <c r="BR122" s="27" t="str">
        <f t="shared" si="12"/>
        <v/>
      </c>
      <c r="BS122" s="27" t="str">
        <f t="shared" si="13"/>
        <v/>
      </c>
      <c r="BT122" s="26" t="str">
        <f t="shared" si="14"/>
        <v/>
      </c>
      <c r="BU122" s="27" t="str">
        <f t="shared" si="15"/>
        <v/>
      </c>
      <c r="BV122" s="26" t="e">
        <f>IF(AND(#REF!="",#REF!="",#REF!="",#REF!=""),"",SUM(#REF!,#REF!,#REF!,#REF!,#REF!))</f>
        <v>#REF!</v>
      </c>
      <c r="BW122" s="27" t="str">
        <f t="shared" si="16"/>
        <v/>
      </c>
      <c r="BX122" s="26" t="str">
        <f t="shared" si="17"/>
        <v/>
      </c>
      <c r="BY122" s="27" t="str">
        <f t="shared" si="18"/>
        <v/>
      </c>
      <c r="BZ122" s="26" t="str">
        <f t="shared" si="19"/>
        <v/>
      </c>
      <c r="CA122" s="27" t="str">
        <f t="shared" si="20"/>
        <v/>
      </c>
      <c r="CB122" s="26" t="e">
        <f>IF(AND(#REF!="",#REF!="",#REF!="",#REF!=""),"",SUM(#REF!,#REF!,#REF!,#REF!,#REF!))</f>
        <v>#REF!</v>
      </c>
      <c r="CC122" s="27" t="str">
        <f t="shared" si="21"/>
        <v/>
      </c>
      <c r="CD122" s="24"/>
      <c r="CE122" s="24"/>
    </row>
    <row r="123" spans="1:83">
      <c r="A123" s="263">
        <v>117</v>
      </c>
      <c r="B123" s="264"/>
      <c r="C123" s="265"/>
      <c r="D123" s="266"/>
      <c r="E123" s="267"/>
      <c r="F123" s="268"/>
      <c r="G123" s="268"/>
      <c r="H123" s="269"/>
      <c r="I123" s="270"/>
      <c r="J123" s="271"/>
      <c r="K123" s="272"/>
      <c r="L123" s="391"/>
      <c r="M123" s="392"/>
      <c r="N123" s="392"/>
      <c r="O123" s="7"/>
      <c r="P123" s="32"/>
      <c r="Q123" s="35"/>
      <c r="R123" s="7"/>
      <c r="S123" s="397"/>
      <c r="T123" s="398"/>
      <c r="U123" s="398"/>
      <c r="V123" s="7"/>
      <c r="W123" s="37"/>
      <c r="X123" s="35"/>
      <c r="Y123" s="7"/>
      <c r="Z123" s="391"/>
      <c r="AA123" s="392"/>
      <c r="AB123" s="392"/>
      <c r="AC123" s="7"/>
      <c r="AD123" s="32"/>
      <c r="AE123" s="35"/>
      <c r="AF123" s="7"/>
      <c r="AG123" s="391"/>
      <c r="AH123" s="392"/>
      <c r="AI123" s="392"/>
      <c r="AJ123" s="7"/>
      <c r="AK123" s="32"/>
      <c r="AL123" s="35"/>
      <c r="AM123" s="7"/>
      <c r="AN123" s="11"/>
      <c r="AO123" s="7"/>
      <c r="AP123" s="11"/>
      <c r="AQ123" s="7"/>
      <c r="AR123" s="11"/>
      <c r="AS123" s="7"/>
      <c r="AT123" s="7"/>
      <c r="AU123" s="7"/>
      <c r="AV123" s="7"/>
      <c r="AW123" s="7"/>
      <c r="AX123" s="11" t="s">
        <v>224</v>
      </c>
      <c r="AY123" s="71" t="s">
        <v>224</v>
      </c>
      <c r="AZ123" s="1"/>
      <c r="BA123" s="1"/>
      <c r="BB123" s="1"/>
      <c r="BC123" s="1"/>
      <c r="BD123" s="1"/>
      <c r="BP123" s="16"/>
      <c r="BQ123" s="26" t="str">
        <f t="shared" si="11"/>
        <v/>
      </c>
      <c r="BR123" s="27" t="str">
        <f t="shared" si="12"/>
        <v/>
      </c>
      <c r="BS123" s="27" t="str">
        <f t="shared" si="13"/>
        <v/>
      </c>
      <c r="BT123" s="26" t="str">
        <f t="shared" si="14"/>
        <v/>
      </c>
      <c r="BU123" s="27" t="str">
        <f t="shared" si="15"/>
        <v/>
      </c>
      <c r="BV123" s="26" t="e">
        <f>IF(AND(#REF!="",#REF!="",#REF!="",#REF!=""),"",SUM(#REF!,#REF!,#REF!,#REF!,#REF!))</f>
        <v>#REF!</v>
      </c>
      <c r="BW123" s="27" t="str">
        <f t="shared" si="16"/>
        <v/>
      </c>
      <c r="BX123" s="26" t="str">
        <f t="shared" si="17"/>
        <v/>
      </c>
      <c r="BY123" s="27" t="str">
        <f t="shared" si="18"/>
        <v/>
      </c>
      <c r="BZ123" s="26" t="str">
        <f t="shared" si="19"/>
        <v/>
      </c>
      <c r="CA123" s="27" t="str">
        <f t="shared" si="20"/>
        <v/>
      </c>
      <c r="CB123" s="26" t="e">
        <f>IF(AND(#REF!="",#REF!="",#REF!="",#REF!=""),"",SUM(#REF!,#REF!,#REF!,#REF!,#REF!))</f>
        <v>#REF!</v>
      </c>
      <c r="CC123" s="27" t="str">
        <f t="shared" si="21"/>
        <v/>
      </c>
      <c r="CD123" s="24"/>
      <c r="CE123" s="24"/>
    </row>
    <row r="124" spans="1:83">
      <c r="A124" s="263">
        <v>118</v>
      </c>
      <c r="B124" s="264"/>
      <c r="C124" s="265"/>
      <c r="D124" s="266"/>
      <c r="E124" s="267"/>
      <c r="F124" s="268"/>
      <c r="G124" s="268"/>
      <c r="H124" s="269"/>
      <c r="I124" s="270"/>
      <c r="J124" s="271"/>
      <c r="K124" s="272"/>
      <c r="L124" s="391"/>
      <c r="M124" s="392"/>
      <c r="N124" s="392"/>
      <c r="O124" s="7"/>
      <c r="P124" s="32"/>
      <c r="Q124" s="35"/>
      <c r="R124" s="7"/>
      <c r="S124" s="397"/>
      <c r="T124" s="398"/>
      <c r="U124" s="398"/>
      <c r="V124" s="7"/>
      <c r="W124" s="37"/>
      <c r="X124" s="35"/>
      <c r="Y124" s="7"/>
      <c r="Z124" s="391"/>
      <c r="AA124" s="392"/>
      <c r="AB124" s="392"/>
      <c r="AC124" s="7"/>
      <c r="AD124" s="32"/>
      <c r="AE124" s="35"/>
      <c r="AF124" s="7"/>
      <c r="AG124" s="391"/>
      <c r="AH124" s="392"/>
      <c r="AI124" s="392"/>
      <c r="AJ124" s="7"/>
      <c r="AK124" s="32"/>
      <c r="AL124" s="35"/>
      <c r="AM124" s="7"/>
      <c r="AN124" s="11"/>
      <c r="AO124" s="7"/>
      <c r="AP124" s="11"/>
      <c r="AQ124" s="7"/>
      <c r="AR124" s="11"/>
      <c r="AS124" s="7"/>
      <c r="AT124" s="7"/>
      <c r="AU124" s="7"/>
      <c r="AV124" s="7"/>
      <c r="AW124" s="7"/>
      <c r="AX124" s="11" t="s">
        <v>224</v>
      </c>
      <c r="AY124" s="71" t="s">
        <v>224</v>
      </c>
      <c r="AZ124" s="1"/>
      <c r="BA124" s="1"/>
      <c r="BB124" s="1"/>
      <c r="BC124" s="1"/>
      <c r="BD124" s="1"/>
      <c r="BP124" s="16"/>
      <c r="BQ124" s="26" t="str">
        <f t="shared" si="11"/>
        <v/>
      </c>
      <c r="BR124" s="27" t="str">
        <f t="shared" si="12"/>
        <v/>
      </c>
      <c r="BS124" s="27" t="str">
        <f t="shared" si="13"/>
        <v/>
      </c>
      <c r="BT124" s="26" t="str">
        <f t="shared" si="14"/>
        <v/>
      </c>
      <c r="BU124" s="27" t="str">
        <f t="shared" si="15"/>
        <v/>
      </c>
      <c r="BV124" s="26" t="e">
        <f>IF(AND(#REF!="",#REF!="",#REF!="",#REF!=""),"",SUM(#REF!,#REF!,#REF!,#REF!,#REF!))</f>
        <v>#REF!</v>
      </c>
      <c r="BW124" s="27" t="str">
        <f t="shared" si="16"/>
        <v/>
      </c>
      <c r="BX124" s="26" t="str">
        <f t="shared" si="17"/>
        <v/>
      </c>
      <c r="BY124" s="27" t="str">
        <f t="shared" si="18"/>
        <v/>
      </c>
      <c r="BZ124" s="26" t="str">
        <f t="shared" si="19"/>
        <v/>
      </c>
      <c r="CA124" s="27" t="str">
        <f t="shared" si="20"/>
        <v/>
      </c>
      <c r="CB124" s="26" t="e">
        <f>IF(AND(#REF!="",#REF!="",#REF!="",#REF!=""),"",SUM(#REF!,#REF!,#REF!,#REF!,#REF!))</f>
        <v>#REF!</v>
      </c>
      <c r="CC124" s="27" t="str">
        <f t="shared" si="21"/>
        <v/>
      </c>
      <c r="CD124" s="24"/>
      <c r="CE124" s="24"/>
    </row>
    <row r="125" spans="1:83">
      <c r="A125" s="263">
        <v>119</v>
      </c>
      <c r="B125" s="264"/>
      <c r="C125" s="265"/>
      <c r="D125" s="266"/>
      <c r="E125" s="267"/>
      <c r="F125" s="268"/>
      <c r="G125" s="268"/>
      <c r="H125" s="269"/>
      <c r="I125" s="270"/>
      <c r="J125" s="271"/>
      <c r="K125" s="272"/>
      <c r="L125" s="391"/>
      <c r="M125" s="392"/>
      <c r="N125" s="392"/>
      <c r="O125" s="7"/>
      <c r="P125" s="32"/>
      <c r="Q125" s="35"/>
      <c r="R125" s="7"/>
      <c r="S125" s="397"/>
      <c r="T125" s="398"/>
      <c r="U125" s="398"/>
      <c r="V125" s="7"/>
      <c r="W125" s="37"/>
      <c r="X125" s="35"/>
      <c r="Y125" s="7"/>
      <c r="Z125" s="391"/>
      <c r="AA125" s="392"/>
      <c r="AB125" s="392"/>
      <c r="AC125" s="7"/>
      <c r="AD125" s="32"/>
      <c r="AE125" s="35"/>
      <c r="AF125" s="7"/>
      <c r="AG125" s="391"/>
      <c r="AH125" s="392"/>
      <c r="AI125" s="392"/>
      <c r="AJ125" s="7"/>
      <c r="AK125" s="32"/>
      <c r="AL125" s="35"/>
      <c r="AM125" s="7"/>
      <c r="AN125" s="11"/>
      <c r="AO125" s="7"/>
      <c r="AP125" s="11"/>
      <c r="AQ125" s="7"/>
      <c r="AR125" s="11"/>
      <c r="AS125" s="7"/>
      <c r="AT125" s="7"/>
      <c r="AU125" s="7"/>
      <c r="AV125" s="7"/>
      <c r="AW125" s="7"/>
      <c r="AX125" s="11" t="s">
        <v>224</v>
      </c>
      <c r="AY125" s="71" t="s">
        <v>224</v>
      </c>
      <c r="AZ125" s="1"/>
      <c r="BA125" s="1"/>
      <c r="BB125" s="1"/>
      <c r="BC125" s="1"/>
      <c r="BD125" s="1"/>
      <c r="BP125" s="16"/>
      <c r="BQ125" s="26" t="str">
        <f t="shared" si="11"/>
        <v/>
      </c>
      <c r="BR125" s="27" t="str">
        <f t="shared" si="12"/>
        <v/>
      </c>
      <c r="BS125" s="27" t="str">
        <f t="shared" si="13"/>
        <v/>
      </c>
      <c r="BT125" s="26" t="str">
        <f t="shared" si="14"/>
        <v/>
      </c>
      <c r="BU125" s="27" t="str">
        <f t="shared" si="15"/>
        <v/>
      </c>
      <c r="BV125" s="26" t="e">
        <f>IF(AND(#REF!="",#REF!="",#REF!="",#REF!=""),"",SUM(#REF!,#REF!,#REF!,#REF!,#REF!))</f>
        <v>#REF!</v>
      </c>
      <c r="BW125" s="27" t="str">
        <f t="shared" si="16"/>
        <v/>
      </c>
      <c r="BX125" s="26" t="str">
        <f t="shared" si="17"/>
        <v/>
      </c>
      <c r="BY125" s="27" t="str">
        <f t="shared" si="18"/>
        <v/>
      </c>
      <c r="BZ125" s="26" t="str">
        <f t="shared" si="19"/>
        <v/>
      </c>
      <c r="CA125" s="27" t="str">
        <f t="shared" si="20"/>
        <v/>
      </c>
      <c r="CB125" s="26" t="e">
        <f>IF(AND(#REF!="",#REF!="",#REF!="",#REF!=""),"",SUM(#REF!,#REF!,#REF!,#REF!,#REF!))</f>
        <v>#REF!</v>
      </c>
      <c r="CC125" s="27" t="str">
        <f t="shared" si="21"/>
        <v/>
      </c>
      <c r="CD125" s="24"/>
      <c r="CE125" s="24"/>
    </row>
    <row r="126" spans="1:83">
      <c r="A126" s="263">
        <v>120</v>
      </c>
      <c r="B126" s="264"/>
      <c r="C126" s="265"/>
      <c r="D126" s="266"/>
      <c r="E126" s="267"/>
      <c r="F126" s="268"/>
      <c r="G126" s="268"/>
      <c r="H126" s="269"/>
      <c r="I126" s="270"/>
      <c r="J126" s="271"/>
      <c r="K126" s="272"/>
      <c r="L126" s="391"/>
      <c r="M126" s="392"/>
      <c r="N126" s="392"/>
      <c r="O126" s="7"/>
      <c r="P126" s="32"/>
      <c r="Q126" s="35"/>
      <c r="R126" s="7"/>
      <c r="S126" s="397"/>
      <c r="T126" s="398"/>
      <c r="U126" s="398"/>
      <c r="V126" s="7"/>
      <c r="W126" s="37"/>
      <c r="X126" s="35"/>
      <c r="Y126" s="7"/>
      <c r="Z126" s="391"/>
      <c r="AA126" s="392"/>
      <c r="AB126" s="392"/>
      <c r="AC126" s="7"/>
      <c r="AD126" s="32"/>
      <c r="AE126" s="35"/>
      <c r="AF126" s="7"/>
      <c r="AG126" s="391"/>
      <c r="AH126" s="392"/>
      <c r="AI126" s="392"/>
      <c r="AJ126" s="7"/>
      <c r="AK126" s="32"/>
      <c r="AL126" s="35"/>
      <c r="AM126" s="7"/>
      <c r="AN126" s="11"/>
      <c r="AO126" s="7"/>
      <c r="AP126" s="11"/>
      <c r="AQ126" s="7"/>
      <c r="AR126" s="11"/>
      <c r="AS126" s="7"/>
      <c r="AT126" s="7"/>
      <c r="AU126" s="7"/>
      <c r="AV126" s="7"/>
      <c r="AW126" s="7"/>
      <c r="AX126" s="11" t="s">
        <v>224</v>
      </c>
      <c r="AY126" s="71" t="s">
        <v>224</v>
      </c>
      <c r="AZ126" s="1"/>
      <c r="BA126" s="1"/>
      <c r="BB126" s="1"/>
      <c r="BC126" s="1"/>
      <c r="BD126" s="1"/>
      <c r="BP126" s="16"/>
      <c r="BQ126" s="26" t="str">
        <f t="shared" si="11"/>
        <v/>
      </c>
      <c r="BR126" s="27" t="str">
        <f t="shared" si="12"/>
        <v/>
      </c>
      <c r="BS126" s="27" t="str">
        <f t="shared" si="13"/>
        <v/>
      </c>
      <c r="BT126" s="26" t="str">
        <f t="shared" si="14"/>
        <v/>
      </c>
      <c r="BU126" s="27" t="str">
        <f t="shared" si="15"/>
        <v/>
      </c>
      <c r="BV126" s="26" t="e">
        <f>IF(AND(#REF!="",#REF!="",#REF!="",#REF!=""),"",SUM(#REF!,#REF!,#REF!,#REF!,#REF!))</f>
        <v>#REF!</v>
      </c>
      <c r="BW126" s="27" t="str">
        <f t="shared" si="16"/>
        <v/>
      </c>
      <c r="BX126" s="26" t="str">
        <f t="shared" si="17"/>
        <v/>
      </c>
      <c r="BY126" s="27" t="str">
        <f t="shared" si="18"/>
        <v/>
      </c>
      <c r="BZ126" s="26" t="str">
        <f t="shared" si="19"/>
        <v/>
      </c>
      <c r="CA126" s="27" t="str">
        <f t="shared" si="20"/>
        <v/>
      </c>
      <c r="CB126" s="26" t="e">
        <f>IF(AND(#REF!="",#REF!="",#REF!="",#REF!=""),"",SUM(#REF!,#REF!,#REF!,#REF!,#REF!))</f>
        <v>#REF!</v>
      </c>
      <c r="CC126" s="27" t="str">
        <f t="shared" si="21"/>
        <v/>
      </c>
      <c r="CD126" s="24"/>
      <c r="CE126" s="24"/>
    </row>
    <row r="127" spans="1:83">
      <c r="A127" s="263">
        <v>121</v>
      </c>
      <c r="B127" s="264"/>
      <c r="C127" s="265"/>
      <c r="D127" s="266"/>
      <c r="E127" s="267"/>
      <c r="F127" s="268"/>
      <c r="G127" s="268"/>
      <c r="H127" s="269"/>
      <c r="I127" s="270"/>
      <c r="J127" s="271"/>
      <c r="K127" s="272"/>
      <c r="L127" s="391"/>
      <c r="M127" s="392"/>
      <c r="N127" s="392"/>
      <c r="O127" s="7"/>
      <c r="P127" s="32"/>
      <c r="Q127" s="35"/>
      <c r="R127" s="7"/>
      <c r="S127" s="397"/>
      <c r="T127" s="398"/>
      <c r="U127" s="398"/>
      <c r="V127" s="7"/>
      <c r="W127" s="37"/>
      <c r="X127" s="35"/>
      <c r="Y127" s="7"/>
      <c r="Z127" s="391"/>
      <c r="AA127" s="392"/>
      <c r="AB127" s="392"/>
      <c r="AC127" s="7"/>
      <c r="AD127" s="32"/>
      <c r="AE127" s="35"/>
      <c r="AF127" s="7"/>
      <c r="AG127" s="391"/>
      <c r="AH127" s="392"/>
      <c r="AI127" s="392"/>
      <c r="AJ127" s="7"/>
      <c r="AK127" s="32"/>
      <c r="AL127" s="35"/>
      <c r="AM127" s="7"/>
      <c r="AN127" s="11"/>
      <c r="AO127" s="7"/>
      <c r="AP127" s="11"/>
      <c r="AQ127" s="7"/>
      <c r="AR127" s="11"/>
      <c r="AS127" s="7"/>
      <c r="AT127" s="7"/>
      <c r="AU127" s="7"/>
      <c r="AV127" s="7"/>
      <c r="AW127" s="7"/>
      <c r="AX127" s="11" t="s">
        <v>224</v>
      </c>
      <c r="AY127" s="71" t="s">
        <v>224</v>
      </c>
      <c r="AZ127" s="1"/>
      <c r="BA127" s="1"/>
      <c r="BB127" s="1"/>
      <c r="BC127" s="1"/>
      <c r="BD127" s="1"/>
      <c r="BP127" s="16"/>
      <c r="BQ127" s="26" t="str">
        <f t="shared" si="11"/>
        <v/>
      </c>
      <c r="BR127" s="27" t="str">
        <f t="shared" si="12"/>
        <v/>
      </c>
      <c r="BS127" s="27" t="str">
        <f t="shared" si="13"/>
        <v/>
      </c>
      <c r="BT127" s="26" t="str">
        <f t="shared" si="14"/>
        <v/>
      </c>
      <c r="BU127" s="27" t="str">
        <f t="shared" si="15"/>
        <v/>
      </c>
      <c r="BV127" s="26" t="e">
        <f>IF(AND(#REF!="",#REF!="",#REF!="",#REF!=""),"",SUM(#REF!,#REF!,#REF!,#REF!,#REF!))</f>
        <v>#REF!</v>
      </c>
      <c r="BW127" s="27" t="str">
        <f t="shared" si="16"/>
        <v/>
      </c>
      <c r="BX127" s="26" t="str">
        <f t="shared" si="17"/>
        <v/>
      </c>
      <c r="BY127" s="27" t="str">
        <f t="shared" si="18"/>
        <v/>
      </c>
      <c r="BZ127" s="26" t="str">
        <f t="shared" si="19"/>
        <v/>
      </c>
      <c r="CA127" s="27" t="str">
        <f t="shared" si="20"/>
        <v/>
      </c>
      <c r="CB127" s="26" t="e">
        <f>IF(AND(#REF!="",#REF!="",#REF!="",#REF!=""),"",SUM(#REF!,#REF!,#REF!,#REF!,#REF!))</f>
        <v>#REF!</v>
      </c>
      <c r="CC127" s="27" t="str">
        <f t="shared" si="21"/>
        <v/>
      </c>
      <c r="CD127" s="24" t="e">
        <f>IF(AND(#REF!="",#REF!="",#REF!="",#REF!=""),"",SUM(#REF!,#REF!,#REF!,#REF!))</f>
        <v>#REF!</v>
      </c>
      <c r="CE127" s="24" t="str">
        <f t="shared" ref="CE127:CE135" si="22">IFERROR(IF(CD127="","",IF($CD$5=100,ROUNDUP(CD127*20%,0),IF($CD$5=86,ROUNDUP((CD127/$CD$5)*$CE$5,0),IF($CD$5=66,ROUNDUP((CD127/$CD$5)*$CE$5,0),"")))),"")</f>
        <v/>
      </c>
    </row>
    <row r="128" spans="1:83">
      <c r="A128" s="263">
        <v>122</v>
      </c>
      <c r="B128" s="264"/>
      <c r="C128" s="265"/>
      <c r="D128" s="266"/>
      <c r="E128" s="267"/>
      <c r="F128" s="268"/>
      <c r="G128" s="268"/>
      <c r="H128" s="269"/>
      <c r="I128" s="270"/>
      <c r="J128" s="271"/>
      <c r="K128" s="272"/>
      <c r="L128" s="391"/>
      <c r="M128" s="392"/>
      <c r="N128" s="392"/>
      <c r="O128" s="7"/>
      <c r="P128" s="32"/>
      <c r="Q128" s="35"/>
      <c r="R128" s="7"/>
      <c r="S128" s="397"/>
      <c r="T128" s="398"/>
      <c r="U128" s="398"/>
      <c r="V128" s="7"/>
      <c r="W128" s="37"/>
      <c r="X128" s="35"/>
      <c r="Y128" s="7"/>
      <c r="Z128" s="391"/>
      <c r="AA128" s="392"/>
      <c r="AB128" s="392"/>
      <c r="AC128" s="7"/>
      <c r="AD128" s="32"/>
      <c r="AE128" s="35"/>
      <c r="AF128" s="7"/>
      <c r="AG128" s="391"/>
      <c r="AH128" s="392"/>
      <c r="AI128" s="392"/>
      <c r="AJ128" s="7"/>
      <c r="AK128" s="32"/>
      <c r="AL128" s="35"/>
      <c r="AM128" s="7"/>
      <c r="AN128" s="11"/>
      <c r="AO128" s="7"/>
      <c r="AP128" s="11"/>
      <c r="AQ128" s="7"/>
      <c r="AR128" s="11"/>
      <c r="AS128" s="7"/>
      <c r="AT128" s="7"/>
      <c r="AU128" s="7"/>
      <c r="AV128" s="7"/>
      <c r="AW128" s="7"/>
      <c r="AX128" s="11" t="s">
        <v>224</v>
      </c>
      <c r="AY128" s="71" t="s">
        <v>224</v>
      </c>
      <c r="AZ128" s="1"/>
      <c r="BA128" s="1"/>
      <c r="BB128" s="1"/>
      <c r="BC128" s="1"/>
      <c r="BD128" s="1"/>
      <c r="BP128" s="16"/>
      <c r="BQ128" s="26" t="str">
        <f t="shared" si="11"/>
        <v/>
      </c>
      <c r="BR128" s="27" t="str">
        <f t="shared" si="12"/>
        <v/>
      </c>
      <c r="BS128" s="27" t="str">
        <f t="shared" si="13"/>
        <v/>
      </c>
      <c r="BT128" s="26" t="str">
        <f t="shared" si="14"/>
        <v/>
      </c>
      <c r="BU128" s="27" t="str">
        <f t="shared" si="15"/>
        <v/>
      </c>
      <c r="BV128" s="26" t="e">
        <f>IF(AND(#REF!="",#REF!="",#REF!="",#REF!=""),"",SUM(#REF!,#REF!,#REF!,#REF!,#REF!))</f>
        <v>#REF!</v>
      </c>
      <c r="BW128" s="27" t="str">
        <f t="shared" si="16"/>
        <v/>
      </c>
      <c r="BX128" s="26" t="str">
        <f t="shared" si="17"/>
        <v/>
      </c>
      <c r="BY128" s="27" t="str">
        <f t="shared" si="18"/>
        <v/>
      </c>
      <c r="BZ128" s="26" t="str">
        <f t="shared" si="19"/>
        <v/>
      </c>
      <c r="CA128" s="27" t="str">
        <f t="shared" si="20"/>
        <v/>
      </c>
      <c r="CB128" s="26" t="e">
        <f>IF(AND(#REF!="",#REF!="",#REF!="",#REF!=""),"",SUM(#REF!,#REF!,#REF!,#REF!,#REF!))</f>
        <v>#REF!</v>
      </c>
      <c r="CC128" s="27" t="str">
        <f t="shared" si="21"/>
        <v/>
      </c>
      <c r="CD128" s="24" t="e">
        <f>IF(AND(#REF!="",#REF!="",#REF!="",#REF!=""),"",SUM(#REF!,#REF!,#REF!,#REF!))</f>
        <v>#REF!</v>
      </c>
      <c r="CE128" s="24" t="str">
        <f t="shared" si="22"/>
        <v/>
      </c>
    </row>
    <row r="129" spans="1:83">
      <c r="A129" s="263">
        <v>123</v>
      </c>
      <c r="B129" s="264"/>
      <c r="C129" s="265"/>
      <c r="D129" s="266"/>
      <c r="E129" s="267"/>
      <c r="F129" s="268"/>
      <c r="G129" s="268"/>
      <c r="H129" s="269"/>
      <c r="I129" s="270"/>
      <c r="J129" s="271"/>
      <c r="K129" s="272"/>
      <c r="L129" s="391"/>
      <c r="M129" s="392"/>
      <c r="N129" s="392"/>
      <c r="O129" s="7"/>
      <c r="P129" s="32"/>
      <c r="Q129" s="35"/>
      <c r="R129" s="7"/>
      <c r="S129" s="397"/>
      <c r="T129" s="398"/>
      <c r="U129" s="398"/>
      <c r="V129" s="7"/>
      <c r="W129" s="37"/>
      <c r="X129" s="35"/>
      <c r="Y129" s="7"/>
      <c r="Z129" s="391"/>
      <c r="AA129" s="392"/>
      <c r="AB129" s="392"/>
      <c r="AC129" s="7"/>
      <c r="AD129" s="32"/>
      <c r="AE129" s="35"/>
      <c r="AF129" s="7"/>
      <c r="AG129" s="391"/>
      <c r="AH129" s="392"/>
      <c r="AI129" s="392"/>
      <c r="AJ129" s="7"/>
      <c r="AK129" s="32"/>
      <c r="AL129" s="35"/>
      <c r="AM129" s="7"/>
      <c r="AN129" s="11"/>
      <c r="AO129" s="7"/>
      <c r="AP129" s="11"/>
      <c r="AQ129" s="7"/>
      <c r="AR129" s="11"/>
      <c r="AS129" s="7"/>
      <c r="AT129" s="7"/>
      <c r="AU129" s="7"/>
      <c r="AV129" s="7"/>
      <c r="AW129" s="7"/>
      <c r="AX129" s="11" t="s">
        <v>224</v>
      </c>
      <c r="AY129" s="71" t="s">
        <v>224</v>
      </c>
      <c r="AZ129" s="1"/>
      <c r="BA129" s="1"/>
      <c r="BB129" s="1"/>
      <c r="BC129" s="1"/>
      <c r="BD129" s="1"/>
      <c r="BP129" s="16"/>
      <c r="BQ129" s="26" t="str">
        <f t="shared" si="11"/>
        <v/>
      </c>
      <c r="BR129" s="27" t="str">
        <f t="shared" si="12"/>
        <v/>
      </c>
      <c r="BS129" s="27" t="str">
        <f t="shared" si="13"/>
        <v/>
      </c>
      <c r="BT129" s="26" t="str">
        <f t="shared" si="14"/>
        <v/>
      </c>
      <c r="BU129" s="27" t="str">
        <f t="shared" si="15"/>
        <v/>
      </c>
      <c r="BV129" s="26" t="e">
        <f>IF(AND(#REF!="",#REF!="",#REF!="",#REF!=""),"",SUM(#REF!,#REF!,#REF!,#REF!,#REF!))</f>
        <v>#REF!</v>
      </c>
      <c r="BW129" s="27" t="str">
        <f t="shared" si="16"/>
        <v/>
      </c>
      <c r="BX129" s="26" t="str">
        <f t="shared" si="17"/>
        <v/>
      </c>
      <c r="BY129" s="27" t="str">
        <f t="shared" si="18"/>
        <v/>
      </c>
      <c r="BZ129" s="26" t="str">
        <f t="shared" si="19"/>
        <v/>
      </c>
      <c r="CA129" s="27" t="str">
        <f t="shared" si="20"/>
        <v/>
      </c>
      <c r="CB129" s="26" t="e">
        <f>IF(AND(#REF!="",#REF!="",#REF!="",#REF!=""),"",SUM(#REF!,#REF!,#REF!,#REF!,#REF!))</f>
        <v>#REF!</v>
      </c>
      <c r="CC129" s="27" t="str">
        <f t="shared" si="21"/>
        <v/>
      </c>
      <c r="CD129" s="24" t="e">
        <f>IF(AND(#REF!="",#REF!="",#REF!="",#REF!=""),"",SUM(#REF!,#REF!,#REF!,#REF!))</f>
        <v>#REF!</v>
      </c>
      <c r="CE129" s="24" t="str">
        <f t="shared" si="22"/>
        <v/>
      </c>
    </row>
    <row r="130" spans="1:83">
      <c r="A130" s="263">
        <v>124</v>
      </c>
      <c r="B130" s="264"/>
      <c r="C130" s="265"/>
      <c r="D130" s="266"/>
      <c r="E130" s="267"/>
      <c r="F130" s="268"/>
      <c r="G130" s="268"/>
      <c r="H130" s="269"/>
      <c r="I130" s="270"/>
      <c r="J130" s="271"/>
      <c r="K130" s="272"/>
      <c r="L130" s="391"/>
      <c r="M130" s="392"/>
      <c r="N130" s="392"/>
      <c r="O130" s="7"/>
      <c r="P130" s="32"/>
      <c r="Q130" s="35"/>
      <c r="R130" s="7"/>
      <c r="S130" s="397"/>
      <c r="T130" s="398"/>
      <c r="U130" s="398"/>
      <c r="V130" s="7"/>
      <c r="W130" s="37"/>
      <c r="X130" s="35"/>
      <c r="Y130" s="7"/>
      <c r="Z130" s="391"/>
      <c r="AA130" s="392"/>
      <c r="AB130" s="392"/>
      <c r="AC130" s="7"/>
      <c r="AD130" s="32"/>
      <c r="AE130" s="35"/>
      <c r="AF130" s="7"/>
      <c r="AG130" s="391"/>
      <c r="AH130" s="392"/>
      <c r="AI130" s="392"/>
      <c r="AJ130" s="7"/>
      <c r="AK130" s="32"/>
      <c r="AL130" s="35"/>
      <c r="AM130" s="7"/>
      <c r="AN130" s="11"/>
      <c r="AO130" s="7"/>
      <c r="AP130" s="11"/>
      <c r="AQ130" s="7"/>
      <c r="AR130" s="11"/>
      <c r="AS130" s="7"/>
      <c r="AT130" s="7"/>
      <c r="AU130" s="7"/>
      <c r="AV130" s="7"/>
      <c r="AW130" s="7"/>
      <c r="AX130" s="11" t="s">
        <v>224</v>
      </c>
      <c r="AY130" s="71" t="s">
        <v>224</v>
      </c>
      <c r="AZ130" s="1"/>
      <c r="BA130" s="1"/>
      <c r="BB130" s="1"/>
      <c r="BC130" s="1"/>
      <c r="BD130" s="1"/>
      <c r="BP130" s="16"/>
      <c r="BQ130" s="26" t="str">
        <f t="shared" si="11"/>
        <v/>
      </c>
      <c r="BR130" s="27" t="str">
        <f t="shared" si="12"/>
        <v/>
      </c>
      <c r="BS130" s="27" t="str">
        <f t="shared" si="13"/>
        <v/>
      </c>
      <c r="BT130" s="26" t="str">
        <f t="shared" si="14"/>
        <v/>
      </c>
      <c r="BU130" s="27" t="str">
        <f t="shared" si="15"/>
        <v/>
      </c>
      <c r="BV130" s="26" t="e">
        <f>IF(AND(#REF!="",#REF!="",#REF!="",#REF!=""),"",SUM(#REF!,#REF!,#REF!,#REF!,#REF!))</f>
        <v>#REF!</v>
      </c>
      <c r="BW130" s="27" t="str">
        <f t="shared" si="16"/>
        <v/>
      </c>
      <c r="BX130" s="26" t="str">
        <f t="shared" si="17"/>
        <v/>
      </c>
      <c r="BY130" s="27" t="str">
        <f t="shared" si="18"/>
        <v/>
      </c>
      <c r="BZ130" s="26" t="str">
        <f t="shared" si="19"/>
        <v/>
      </c>
      <c r="CA130" s="27" t="str">
        <f t="shared" si="20"/>
        <v/>
      </c>
      <c r="CB130" s="26" t="e">
        <f>IF(AND(#REF!="",#REF!="",#REF!="",#REF!=""),"",SUM(#REF!,#REF!,#REF!,#REF!,#REF!))</f>
        <v>#REF!</v>
      </c>
      <c r="CC130" s="27" t="str">
        <f t="shared" si="21"/>
        <v/>
      </c>
      <c r="CD130" s="24" t="e">
        <f>IF(AND(#REF!="",#REF!="",#REF!="",#REF!=""),"",SUM(#REF!,#REF!,#REF!,#REF!))</f>
        <v>#REF!</v>
      </c>
      <c r="CE130" s="24" t="str">
        <f t="shared" si="22"/>
        <v/>
      </c>
    </row>
    <row r="131" spans="1:83">
      <c r="A131" s="263">
        <v>125</v>
      </c>
      <c r="B131" s="264"/>
      <c r="C131" s="265"/>
      <c r="D131" s="266"/>
      <c r="E131" s="267"/>
      <c r="F131" s="268"/>
      <c r="G131" s="268"/>
      <c r="H131" s="269"/>
      <c r="I131" s="270"/>
      <c r="J131" s="271"/>
      <c r="K131" s="272"/>
      <c r="L131" s="391"/>
      <c r="M131" s="392"/>
      <c r="N131" s="392"/>
      <c r="O131" s="7"/>
      <c r="P131" s="32"/>
      <c r="Q131" s="35"/>
      <c r="R131" s="7"/>
      <c r="S131" s="397"/>
      <c r="T131" s="398"/>
      <c r="U131" s="398"/>
      <c r="V131" s="7"/>
      <c r="W131" s="37"/>
      <c r="X131" s="35"/>
      <c r="Y131" s="7"/>
      <c r="Z131" s="391"/>
      <c r="AA131" s="392"/>
      <c r="AB131" s="392"/>
      <c r="AC131" s="7"/>
      <c r="AD131" s="32"/>
      <c r="AE131" s="35"/>
      <c r="AF131" s="7"/>
      <c r="AG131" s="391"/>
      <c r="AH131" s="392"/>
      <c r="AI131" s="392"/>
      <c r="AJ131" s="7"/>
      <c r="AK131" s="32"/>
      <c r="AL131" s="35"/>
      <c r="AM131" s="7"/>
      <c r="AN131" s="11"/>
      <c r="AO131" s="7"/>
      <c r="AP131" s="11"/>
      <c r="AQ131" s="7"/>
      <c r="AR131" s="11"/>
      <c r="AS131" s="7"/>
      <c r="AT131" s="7"/>
      <c r="AU131" s="7"/>
      <c r="AV131" s="7"/>
      <c r="AW131" s="7"/>
      <c r="AX131" s="11" t="s">
        <v>224</v>
      </c>
      <c r="AY131" s="71" t="s">
        <v>224</v>
      </c>
      <c r="AZ131" s="1"/>
      <c r="BA131" s="1"/>
      <c r="BB131" s="1"/>
      <c r="BC131" s="1"/>
      <c r="BD131" s="1"/>
      <c r="BP131" s="16"/>
      <c r="BQ131" s="26" t="str">
        <f t="shared" si="11"/>
        <v/>
      </c>
      <c r="BR131" s="27" t="str">
        <f t="shared" si="12"/>
        <v/>
      </c>
      <c r="BS131" s="27" t="str">
        <f t="shared" si="13"/>
        <v/>
      </c>
      <c r="BT131" s="26" t="str">
        <f t="shared" si="14"/>
        <v/>
      </c>
      <c r="BU131" s="27" t="str">
        <f t="shared" si="15"/>
        <v/>
      </c>
      <c r="BV131" s="26" t="e">
        <f>IF(AND(#REF!="",#REF!="",#REF!="",#REF!=""),"",SUM(#REF!,#REF!,#REF!,#REF!,#REF!))</f>
        <v>#REF!</v>
      </c>
      <c r="BW131" s="27" t="str">
        <f t="shared" si="16"/>
        <v/>
      </c>
      <c r="BX131" s="26" t="str">
        <f t="shared" si="17"/>
        <v/>
      </c>
      <c r="BY131" s="27" t="str">
        <f t="shared" si="18"/>
        <v/>
      </c>
      <c r="BZ131" s="26" t="str">
        <f t="shared" si="19"/>
        <v/>
      </c>
      <c r="CA131" s="27" t="str">
        <f t="shared" si="20"/>
        <v/>
      </c>
      <c r="CB131" s="26" t="e">
        <f>IF(AND(#REF!="",#REF!="",#REF!="",#REF!=""),"",SUM(#REF!,#REF!,#REF!,#REF!,#REF!))</f>
        <v>#REF!</v>
      </c>
      <c r="CC131" s="27" t="str">
        <f t="shared" si="21"/>
        <v/>
      </c>
      <c r="CD131" s="24" t="e">
        <f>IF(AND(#REF!="",#REF!="",#REF!="",#REF!=""),"",SUM(#REF!,#REF!,#REF!,#REF!))</f>
        <v>#REF!</v>
      </c>
      <c r="CE131" s="24" t="str">
        <f t="shared" si="22"/>
        <v/>
      </c>
    </row>
    <row r="132" spans="1:83">
      <c r="A132" s="263">
        <v>126</v>
      </c>
      <c r="B132" s="264"/>
      <c r="C132" s="265"/>
      <c r="D132" s="266"/>
      <c r="E132" s="267"/>
      <c r="F132" s="268"/>
      <c r="G132" s="268"/>
      <c r="H132" s="269"/>
      <c r="I132" s="270"/>
      <c r="J132" s="271"/>
      <c r="K132" s="272"/>
      <c r="L132" s="391"/>
      <c r="M132" s="392"/>
      <c r="N132" s="392"/>
      <c r="O132" s="7"/>
      <c r="P132" s="32"/>
      <c r="Q132" s="35"/>
      <c r="R132" s="7"/>
      <c r="S132" s="397"/>
      <c r="T132" s="398"/>
      <c r="U132" s="398"/>
      <c r="V132" s="7"/>
      <c r="W132" s="37"/>
      <c r="X132" s="35"/>
      <c r="Y132" s="7"/>
      <c r="Z132" s="391"/>
      <c r="AA132" s="392"/>
      <c r="AB132" s="392"/>
      <c r="AC132" s="7"/>
      <c r="AD132" s="32"/>
      <c r="AE132" s="35"/>
      <c r="AF132" s="7"/>
      <c r="AG132" s="391"/>
      <c r="AH132" s="392"/>
      <c r="AI132" s="392"/>
      <c r="AJ132" s="7"/>
      <c r="AK132" s="32"/>
      <c r="AL132" s="35"/>
      <c r="AM132" s="7"/>
      <c r="AN132" s="11"/>
      <c r="AO132" s="7"/>
      <c r="AP132" s="11"/>
      <c r="AQ132" s="7"/>
      <c r="AR132" s="11"/>
      <c r="AS132" s="7"/>
      <c r="AT132" s="7"/>
      <c r="AU132" s="7"/>
      <c r="AV132" s="7"/>
      <c r="AW132" s="7"/>
      <c r="AX132" s="11" t="s">
        <v>224</v>
      </c>
      <c r="AY132" s="71" t="s">
        <v>224</v>
      </c>
      <c r="AZ132" s="1"/>
      <c r="BA132" s="1"/>
      <c r="BB132" s="1"/>
      <c r="BC132" s="1"/>
      <c r="BD132" s="1"/>
      <c r="BP132" s="16"/>
      <c r="BQ132" s="26" t="str">
        <f t="shared" si="11"/>
        <v/>
      </c>
      <c r="BR132" s="27" t="str">
        <f t="shared" si="12"/>
        <v/>
      </c>
      <c r="BS132" s="27" t="str">
        <f t="shared" si="13"/>
        <v/>
      </c>
      <c r="BT132" s="26" t="str">
        <f t="shared" si="14"/>
        <v/>
      </c>
      <c r="BU132" s="27" t="str">
        <f t="shared" si="15"/>
        <v/>
      </c>
      <c r="BV132" s="26" t="e">
        <f>IF(AND(#REF!="",#REF!="",#REF!="",#REF!=""),"",SUM(#REF!,#REF!,#REF!,#REF!,#REF!))</f>
        <v>#REF!</v>
      </c>
      <c r="BW132" s="27" t="str">
        <f t="shared" si="16"/>
        <v/>
      </c>
      <c r="BX132" s="26" t="str">
        <f t="shared" si="17"/>
        <v/>
      </c>
      <c r="BY132" s="27" t="str">
        <f t="shared" si="18"/>
        <v/>
      </c>
      <c r="BZ132" s="26" t="str">
        <f t="shared" si="19"/>
        <v/>
      </c>
      <c r="CA132" s="27" t="str">
        <f t="shared" si="20"/>
        <v/>
      </c>
      <c r="CB132" s="26" t="e">
        <f>IF(AND(#REF!="",#REF!="",#REF!="",#REF!=""),"",SUM(#REF!,#REF!,#REF!,#REF!,#REF!))</f>
        <v>#REF!</v>
      </c>
      <c r="CC132" s="27" t="str">
        <f t="shared" si="21"/>
        <v/>
      </c>
      <c r="CD132" s="24" t="e">
        <f>IF(AND(#REF!="",#REF!="",#REF!="",#REF!=""),"",SUM(#REF!,#REF!,#REF!,#REF!))</f>
        <v>#REF!</v>
      </c>
      <c r="CE132" s="24" t="str">
        <f t="shared" si="22"/>
        <v/>
      </c>
    </row>
    <row r="133" spans="1:83">
      <c r="A133" s="263">
        <v>127</v>
      </c>
      <c r="B133" s="264"/>
      <c r="C133" s="265"/>
      <c r="D133" s="266"/>
      <c r="E133" s="267"/>
      <c r="F133" s="268"/>
      <c r="G133" s="268"/>
      <c r="H133" s="269"/>
      <c r="I133" s="270"/>
      <c r="J133" s="271"/>
      <c r="K133" s="272"/>
      <c r="L133" s="391"/>
      <c r="M133" s="392"/>
      <c r="N133" s="392"/>
      <c r="O133" s="7"/>
      <c r="P133" s="32"/>
      <c r="Q133" s="35"/>
      <c r="R133" s="7"/>
      <c r="S133" s="397"/>
      <c r="T133" s="398"/>
      <c r="U133" s="398"/>
      <c r="V133" s="7"/>
      <c r="W133" s="37"/>
      <c r="X133" s="35"/>
      <c r="Y133" s="7"/>
      <c r="Z133" s="391"/>
      <c r="AA133" s="392"/>
      <c r="AB133" s="392"/>
      <c r="AC133" s="7"/>
      <c r="AD133" s="32"/>
      <c r="AE133" s="35"/>
      <c r="AF133" s="7"/>
      <c r="AG133" s="391"/>
      <c r="AH133" s="392"/>
      <c r="AI133" s="392"/>
      <c r="AJ133" s="7"/>
      <c r="AK133" s="32"/>
      <c r="AL133" s="35"/>
      <c r="AM133" s="7"/>
      <c r="AN133" s="11"/>
      <c r="AO133" s="7"/>
      <c r="AP133" s="11"/>
      <c r="AQ133" s="7"/>
      <c r="AR133" s="11"/>
      <c r="AS133" s="7"/>
      <c r="AT133" s="7"/>
      <c r="AU133" s="7"/>
      <c r="AV133" s="7"/>
      <c r="AW133" s="7"/>
      <c r="AX133" s="11" t="s">
        <v>224</v>
      </c>
      <c r="AY133" s="71" t="s">
        <v>224</v>
      </c>
      <c r="AZ133" s="1"/>
      <c r="BA133" s="1"/>
      <c r="BB133" s="1"/>
      <c r="BC133" s="1"/>
      <c r="BD133" s="1"/>
      <c r="BP133" s="16"/>
      <c r="BQ133" s="26" t="str">
        <f t="shared" si="11"/>
        <v/>
      </c>
      <c r="BR133" s="27" t="str">
        <f t="shared" si="12"/>
        <v/>
      </c>
      <c r="BS133" s="27" t="str">
        <f t="shared" si="13"/>
        <v/>
      </c>
      <c r="BT133" s="26" t="str">
        <f t="shared" si="14"/>
        <v/>
      </c>
      <c r="BU133" s="27" t="str">
        <f t="shared" si="15"/>
        <v/>
      </c>
      <c r="BV133" s="26" t="e">
        <f>IF(AND(#REF!="",#REF!="",#REF!="",#REF!=""),"",SUM(#REF!,#REF!,#REF!,#REF!,#REF!))</f>
        <v>#REF!</v>
      </c>
      <c r="BW133" s="27" t="str">
        <f t="shared" si="16"/>
        <v/>
      </c>
      <c r="BX133" s="26" t="str">
        <f t="shared" si="17"/>
        <v/>
      </c>
      <c r="BY133" s="27" t="str">
        <f t="shared" si="18"/>
        <v/>
      </c>
      <c r="BZ133" s="26" t="str">
        <f t="shared" si="19"/>
        <v/>
      </c>
      <c r="CA133" s="27" t="str">
        <f t="shared" si="20"/>
        <v/>
      </c>
      <c r="CB133" s="26" t="e">
        <f>IF(AND(#REF!="",#REF!="",#REF!="",#REF!=""),"",SUM(#REF!,#REF!,#REF!,#REF!,#REF!))</f>
        <v>#REF!</v>
      </c>
      <c r="CC133" s="27" t="str">
        <f t="shared" si="21"/>
        <v/>
      </c>
      <c r="CD133" s="24" t="e">
        <f>IF(AND(#REF!="",#REF!="",#REF!="",#REF!=""),"",SUM(#REF!,#REF!,#REF!,#REF!))</f>
        <v>#REF!</v>
      </c>
      <c r="CE133" s="24" t="str">
        <f t="shared" si="22"/>
        <v/>
      </c>
    </row>
    <row r="134" spans="1:83">
      <c r="A134" s="263">
        <v>128</v>
      </c>
      <c r="B134" s="264"/>
      <c r="C134" s="265"/>
      <c r="D134" s="266"/>
      <c r="E134" s="267"/>
      <c r="F134" s="268"/>
      <c r="G134" s="268"/>
      <c r="H134" s="269"/>
      <c r="I134" s="270"/>
      <c r="J134" s="271"/>
      <c r="K134" s="272"/>
      <c r="L134" s="391"/>
      <c r="M134" s="392"/>
      <c r="N134" s="392"/>
      <c r="O134" s="7"/>
      <c r="P134" s="32"/>
      <c r="Q134" s="35"/>
      <c r="R134" s="7"/>
      <c r="S134" s="397"/>
      <c r="T134" s="398"/>
      <c r="U134" s="398"/>
      <c r="V134" s="7"/>
      <c r="W134" s="37"/>
      <c r="X134" s="35"/>
      <c r="Y134" s="7"/>
      <c r="Z134" s="391"/>
      <c r="AA134" s="392"/>
      <c r="AB134" s="392"/>
      <c r="AC134" s="7"/>
      <c r="AD134" s="32"/>
      <c r="AE134" s="35"/>
      <c r="AF134" s="7"/>
      <c r="AG134" s="391"/>
      <c r="AH134" s="392"/>
      <c r="AI134" s="392"/>
      <c r="AJ134" s="7"/>
      <c r="AK134" s="32"/>
      <c r="AL134" s="35"/>
      <c r="AM134" s="7"/>
      <c r="AN134" s="11"/>
      <c r="AO134" s="7"/>
      <c r="AP134" s="11"/>
      <c r="AQ134" s="7"/>
      <c r="AR134" s="11"/>
      <c r="AS134" s="7"/>
      <c r="AT134" s="7"/>
      <c r="AU134" s="7"/>
      <c r="AV134" s="7"/>
      <c r="AW134" s="7"/>
      <c r="AX134" s="11" t="s">
        <v>224</v>
      </c>
      <c r="AY134" s="71" t="s">
        <v>224</v>
      </c>
      <c r="AZ134" s="1"/>
      <c r="BA134" s="1"/>
      <c r="BB134" s="1"/>
      <c r="BC134" s="1"/>
      <c r="BD134" s="1"/>
      <c r="BP134" s="16"/>
      <c r="BQ134" s="26" t="str">
        <f t="shared" si="11"/>
        <v/>
      </c>
      <c r="BR134" s="27" t="str">
        <f t="shared" si="12"/>
        <v/>
      </c>
      <c r="BS134" s="27" t="str">
        <f t="shared" si="13"/>
        <v/>
      </c>
      <c r="BT134" s="26" t="str">
        <f t="shared" si="14"/>
        <v/>
      </c>
      <c r="BU134" s="27" t="str">
        <f t="shared" si="15"/>
        <v/>
      </c>
      <c r="BV134" s="26" t="e">
        <f>IF(AND(#REF!="",#REF!="",#REF!="",#REF!=""),"",SUM(#REF!,#REF!,#REF!,#REF!,#REF!))</f>
        <v>#REF!</v>
      </c>
      <c r="BW134" s="27" t="str">
        <f t="shared" si="16"/>
        <v/>
      </c>
      <c r="BX134" s="26" t="str">
        <f t="shared" si="17"/>
        <v/>
      </c>
      <c r="BY134" s="27" t="str">
        <f t="shared" si="18"/>
        <v/>
      </c>
      <c r="BZ134" s="26" t="str">
        <f t="shared" si="19"/>
        <v/>
      </c>
      <c r="CA134" s="27" t="str">
        <f t="shared" si="20"/>
        <v/>
      </c>
      <c r="CB134" s="26" t="e">
        <f>IF(AND(#REF!="",#REF!="",#REF!="",#REF!=""),"",SUM(#REF!,#REF!,#REF!,#REF!,#REF!))</f>
        <v>#REF!</v>
      </c>
      <c r="CC134" s="27" t="str">
        <f t="shared" si="21"/>
        <v/>
      </c>
      <c r="CD134" s="24" t="e">
        <f>IF(AND(#REF!="",#REF!="",#REF!="",#REF!=""),"",SUM(#REF!,#REF!,#REF!,#REF!))</f>
        <v>#REF!</v>
      </c>
      <c r="CE134" s="24" t="str">
        <f t="shared" si="22"/>
        <v/>
      </c>
    </row>
    <row r="135" spans="1:83">
      <c r="A135" s="263">
        <v>129</v>
      </c>
      <c r="B135" s="264"/>
      <c r="C135" s="265"/>
      <c r="D135" s="266"/>
      <c r="E135" s="267"/>
      <c r="F135" s="268"/>
      <c r="G135" s="268"/>
      <c r="H135" s="269"/>
      <c r="I135" s="270"/>
      <c r="J135" s="271"/>
      <c r="K135" s="272"/>
      <c r="L135" s="391"/>
      <c r="M135" s="392"/>
      <c r="N135" s="392"/>
      <c r="O135" s="7"/>
      <c r="P135" s="32"/>
      <c r="Q135" s="35"/>
      <c r="R135" s="7"/>
      <c r="S135" s="397"/>
      <c r="T135" s="398"/>
      <c r="U135" s="398"/>
      <c r="V135" s="7"/>
      <c r="W135" s="37"/>
      <c r="X135" s="35"/>
      <c r="Y135" s="7"/>
      <c r="Z135" s="391"/>
      <c r="AA135" s="392"/>
      <c r="AB135" s="392"/>
      <c r="AC135" s="7"/>
      <c r="AD135" s="32"/>
      <c r="AE135" s="35"/>
      <c r="AF135" s="7"/>
      <c r="AG135" s="391"/>
      <c r="AH135" s="392"/>
      <c r="AI135" s="392"/>
      <c r="AJ135" s="7"/>
      <c r="AK135" s="32"/>
      <c r="AL135" s="35"/>
      <c r="AM135" s="7"/>
      <c r="AN135" s="11"/>
      <c r="AO135" s="7"/>
      <c r="AP135" s="11"/>
      <c r="AQ135" s="7"/>
      <c r="AR135" s="11"/>
      <c r="AS135" s="7"/>
      <c r="AT135" s="7"/>
      <c r="AU135" s="7"/>
      <c r="AV135" s="7"/>
      <c r="AW135" s="7"/>
      <c r="AX135" s="11" t="s">
        <v>224</v>
      </c>
      <c r="AY135" s="71" t="s">
        <v>224</v>
      </c>
      <c r="AZ135" s="1"/>
      <c r="BA135" s="1"/>
      <c r="BB135" s="1"/>
      <c r="BC135" s="1"/>
      <c r="BD135" s="1"/>
      <c r="BP135" s="16"/>
      <c r="BQ135" s="26" t="str">
        <f t="shared" si="11"/>
        <v/>
      </c>
      <c r="BR135" s="27" t="str">
        <f t="shared" si="12"/>
        <v/>
      </c>
      <c r="BS135" s="27" t="str">
        <f t="shared" si="13"/>
        <v/>
      </c>
      <c r="BT135" s="26" t="str">
        <f t="shared" si="14"/>
        <v/>
      </c>
      <c r="BU135" s="27" t="str">
        <f t="shared" si="15"/>
        <v/>
      </c>
      <c r="BV135" s="26" t="e">
        <f>IF(AND(#REF!="",#REF!="",#REF!="",#REF!=""),"",SUM(#REF!,#REF!,#REF!,#REF!,#REF!))</f>
        <v>#REF!</v>
      </c>
      <c r="BW135" s="27" t="str">
        <f t="shared" si="16"/>
        <v/>
      </c>
      <c r="BX135" s="26" t="str">
        <f t="shared" si="17"/>
        <v/>
      </c>
      <c r="BY135" s="27" t="str">
        <f t="shared" si="18"/>
        <v/>
      </c>
      <c r="BZ135" s="26" t="str">
        <f t="shared" si="19"/>
        <v/>
      </c>
      <c r="CA135" s="27" t="str">
        <f t="shared" si="20"/>
        <v/>
      </c>
      <c r="CB135" s="26" t="e">
        <f>IF(AND(#REF!="",#REF!="",#REF!="",#REF!=""),"",SUM(#REF!,#REF!,#REF!,#REF!,#REF!))</f>
        <v>#REF!</v>
      </c>
      <c r="CC135" s="27" t="str">
        <f t="shared" si="21"/>
        <v/>
      </c>
      <c r="CD135" s="24" t="e">
        <f>IF(AND(#REF!="",#REF!="",#REF!="",#REF!=""),"",SUM(#REF!,#REF!,#REF!,#REF!))</f>
        <v>#REF!</v>
      </c>
      <c r="CE135" s="24" t="str">
        <f t="shared" si="22"/>
        <v/>
      </c>
    </row>
    <row r="136" spans="1:83">
      <c r="A136" s="263">
        <v>130</v>
      </c>
      <c r="B136" s="264"/>
      <c r="C136" s="265"/>
      <c r="D136" s="266"/>
      <c r="E136" s="267"/>
      <c r="F136" s="268"/>
      <c r="G136" s="268"/>
      <c r="H136" s="269"/>
      <c r="I136" s="270"/>
      <c r="J136" s="271"/>
      <c r="K136" s="272"/>
      <c r="L136" s="391"/>
      <c r="M136" s="392"/>
      <c r="N136" s="392"/>
      <c r="O136" s="7"/>
      <c r="P136" s="32"/>
      <c r="Q136" s="35"/>
      <c r="R136" s="7"/>
      <c r="S136" s="397"/>
      <c r="T136" s="398"/>
      <c r="U136" s="398"/>
      <c r="V136" s="7"/>
      <c r="W136" s="37"/>
      <c r="X136" s="35"/>
      <c r="Y136" s="7"/>
      <c r="Z136" s="391"/>
      <c r="AA136" s="392"/>
      <c r="AB136" s="392"/>
      <c r="AC136" s="7"/>
      <c r="AD136" s="32"/>
      <c r="AE136" s="35"/>
      <c r="AF136" s="7"/>
      <c r="AG136" s="391"/>
      <c r="AH136" s="392"/>
      <c r="AI136" s="392"/>
      <c r="AJ136" s="7"/>
      <c r="AK136" s="32"/>
      <c r="AL136" s="35"/>
      <c r="AM136" s="7"/>
      <c r="AN136" s="11"/>
      <c r="AO136" s="7"/>
      <c r="AP136" s="11"/>
      <c r="AQ136" s="7"/>
      <c r="AR136" s="11"/>
      <c r="AS136" s="7"/>
      <c r="AT136" s="7"/>
      <c r="AU136" s="7"/>
      <c r="AV136" s="7"/>
      <c r="AW136" s="7"/>
      <c r="AX136" s="11" t="s">
        <v>224</v>
      </c>
      <c r="AY136" s="71" t="s">
        <v>224</v>
      </c>
      <c r="AZ136" s="1"/>
      <c r="BA136" s="1"/>
      <c r="BB136" s="1"/>
      <c r="BC136" s="1"/>
      <c r="BD136" s="1"/>
      <c r="BP136" s="16"/>
      <c r="BQ136" s="26" t="str">
        <f t="shared" ref="BQ136:BQ199" si="23">IF(I136="","",I136)</f>
        <v/>
      </c>
      <c r="BR136" s="27" t="str">
        <f t="shared" ref="BR136:BR199" si="24">IF(AND(L136="",M136="",N136="",P136=""),"",SUM(L136,M136,N136,O136,P136))</f>
        <v/>
      </c>
      <c r="BS136" s="27" t="str">
        <f t="shared" ref="BS136:BS199" si="25">IFERROR(IF(BR136="","",ROUNDUP(BR136*20%,0)),"")</f>
        <v/>
      </c>
      <c r="BT136" s="26" t="str">
        <f t="shared" ref="BT136:BT199" si="26">IF(AND(S136="",T136="",U136="",W136=""),"",SUM(S136,T136,U136,V136,W136))</f>
        <v/>
      </c>
      <c r="BU136" s="27" t="str">
        <f t="shared" ref="BU136:BU199" si="27">IFERROR(IF(BT136="","",ROUNDUP(BT136*20%,0)),"")</f>
        <v/>
      </c>
      <c r="BV136" s="26" t="e">
        <f>IF(AND(#REF!="",#REF!="",#REF!="",#REF!=""),"",SUM(#REF!,#REF!,#REF!,#REF!,#REF!))</f>
        <v>#REF!</v>
      </c>
      <c r="BW136" s="27" t="str">
        <f t="shared" ref="BW136:BW199" si="28">IFERROR(IF(BV136="","",ROUNDUP(BV136*20%,0)),"")</f>
        <v/>
      </c>
      <c r="BX136" s="26" t="str">
        <f t="shared" ref="BX136:BX199" si="29">IF(AND(Z136="",AA136="",AB136="",AD136=""),"",SUM(Z136,AA136,AB136,AC136,AD136))</f>
        <v/>
      </c>
      <c r="BY136" s="27" t="str">
        <f t="shared" ref="BY136:BY199" si="30">IFERROR(IF(BX136="","",ROUNDUP(BX136*20%,0)),"")</f>
        <v/>
      </c>
      <c r="BZ136" s="26" t="str">
        <f t="shared" ref="BZ136:BZ199" si="31">IF(AND(AG136="",AH136="",AI136="",AK136=""),"",SUM(AG136,AH136,AI136,AJ136,AK136))</f>
        <v/>
      </c>
      <c r="CA136" s="27" t="str">
        <f t="shared" ref="CA136:CA199" si="32">IFERROR(IF(BZ136="","",ROUNDUP(BZ136*20%,0)),"")</f>
        <v/>
      </c>
      <c r="CB136" s="26" t="e">
        <f>IF(AND(#REF!="",#REF!="",#REF!="",#REF!=""),"",SUM(#REF!,#REF!,#REF!,#REF!,#REF!))</f>
        <v>#REF!</v>
      </c>
      <c r="CC136" s="27" t="str">
        <f t="shared" ref="CC136:CC199" si="33">IFERROR(IF(CB136="","",ROUNDUP(CB136*20%,0)),"")</f>
        <v/>
      </c>
      <c r="CD136" s="24" t="e">
        <f>IF(AND(#REF!="",#REF!="",#REF!="",#REF!=""),"",SUM(#REF!,#REF!,#REF!,#REF!))</f>
        <v>#REF!</v>
      </c>
      <c r="CE136" s="24" t="str">
        <f t="shared" ref="CE136:CE199" si="34">IFERROR(IF(CD136="","",IF($CD$5=100,ROUNDUP(CD136*20%,0),IF($CD$5=86,ROUNDUP((CD136/$CD$5)*$CE$5,0),IF($CD$5=66,ROUNDUP((CD136/$CD$5)*$CE$5,0),"")))),"")</f>
        <v/>
      </c>
    </row>
    <row r="137" spans="1:83">
      <c r="A137" s="263">
        <v>131</v>
      </c>
      <c r="B137" s="264"/>
      <c r="C137" s="265"/>
      <c r="D137" s="266"/>
      <c r="E137" s="267"/>
      <c r="F137" s="268"/>
      <c r="G137" s="268"/>
      <c r="H137" s="269"/>
      <c r="I137" s="270"/>
      <c r="J137" s="271"/>
      <c r="K137" s="272"/>
      <c r="L137" s="391"/>
      <c r="M137" s="392"/>
      <c r="N137" s="392"/>
      <c r="O137" s="7"/>
      <c r="P137" s="32"/>
      <c r="Q137" s="35"/>
      <c r="R137" s="7"/>
      <c r="S137" s="397"/>
      <c r="T137" s="398"/>
      <c r="U137" s="398"/>
      <c r="V137" s="7"/>
      <c r="W137" s="37"/>
      <c r="X137" s="35"/>
      <c r="Y137" s="7"/>
      <c r="Z137" s="391"/>
      <c r="AA137" s="392"/>
      <c r="AB137" s="392"/>
      <c r="AC137" s="7"/>
      <c r="AD137" s="32"/>
      <c r="AE137" s="35"/>
      <c r="AF137" s="7"/>
      <c r="AG137" s="391"/>
      <c r="AH137" s="392"/>
      <c r="AI137" s="392"/>
      <c r="AJ137" s="7"/>
      <c r="AK137" s="32"/>
      <c r="AL137" s="35"/>
      <c r="AM137" s="7"/>
      <c r="AN137" s="11"/>
      <c r="AO137" s="7"/>
      <c r="AP137" s="11"/>
      <c r="AQ137" s="7"/>
      <c r="AR137" s="11"/>
      <c r="AS137" s="7"/>
      <c r="AT137" s="7"/>
      <c r="AU137" s="7"/>
      <c r="AV137" s="7"/>
      <c r="AW137" s="7"/>
      <c r="AX137" s="11" t="s">
        <v>224</v>
      </c>
      <c r="AY137" s="71" t="s">
        <v>224</v>
      </c>
      <c r="AZ137" s="1"/>
      <c r="BA137" s="1"/>
      <c r="BB137" s="1"/>
      <c r="BC137" s="1"/>
      <c r="BD137" s="1"/>
      <c r="BP137" s="16"/>
      <c r="BQ137" s="26" t="str">
        <f t="shared" si="23"/>
        <v/>
      </c>
      <c r="BR137" s="27" t="str">
        <f t="shared" si="24"/>
        <v/>
      </c>
      <c r="BS137" s="27" t="str">
        <f t="shared" si="25"/>
        <v/>
      </c>
      <c r="BT137" s="26" t="str">
        <f t="shared" si="26"/>
        <v/>
      </c>
      <c r="BU137" s="27" t="str">
        <f t="shared" si="27"/>
        <v/>
      </c>
      <c r="BV137" s="26" t="e">
        <f>IF(AND(#REF!="",#REF!="",#REF!="",#REF!=""),"",SUM(#REF!,#REF!,#REF!,#REF!,#REF!))</f>
        <v>#REF!</v>
      </c>
      <c r="BW137" s="27" t="str">
        <f t="shared" si="28"/>
        <v/>
      </c>
      <c r="BX137" s="26" t="str">
        <f t="shared" si="29"/>
        <v/>
      </c>
      <c r="BY137" s="27" t="str">
        <f t="shared" si="30"/>
        <v/>
      </c>
      <c r="BZ137" s="26" t="str">
        <f t="shared" si="31"/>
        <v/>
      </c>
      <c r="CA137" s="27" t="str">
        <f t="shared" si="32"/>
        <v/>
      </c>
      <c r="CB137" s="26" t="e">
        <f>IF(AND(#REF!="",#REF!="",#REF!="",#REF!=""),"",SUM(#REF!,#REF!,#REF!,#REF!,#REF!))</f>
        <v>#REF!</v>
      </c>
      <c r="CC137" s="27" t="str">
        <f t="shared" si="33"/>
        <v/>
      </c>
      <c r="CD137" s="24" t="e">
        <f>IF(AND(#REF!="",#REF!="",#REF!="",#REF!=""),"",SUM(#REF!,#REF!,#REF!,#REF!))</f>
        <v>#REF!</v>
      </c>
      <c r="CE137" s="24" t="str">
        <f t="shared" si="34"/>
        <v/>
      </c>
    </row>
    <row r="138" spans="1:83">
      <c r="A138" s="263">
        <v>132</v>
      </c>
      <c r="B138" s="264"/>
      <c r="C138" s="265"/>
      <c r="D138" s="266"/>
      <c r="E138" s="267"/>
      <c r="F138" s="268"/>
      <c r="G138" s="268"/>
      <c r="H138" s="269"/>
      <c r="I138" s="270"/>
      <c r="J138" s="271"/>
      <c r="K138" s="272"/>
      <c r="L138" s="391"/>
      <c r="M138" s="392"/>
      <c r="N138" s="392"/>
      <c r="O138" s="7"/>
      <c r="P138" s="32"/>
      <c r="Q138" s="35"/>
      <c r="R138" s="7"/>
      <c r="S138" s="397"/>
      <c r="T138" s="398"/>
      <c r="U138" s="398"/>
      <c r="V138" s="7"/>
      <c r="W138" s="37"/>
      <c r="X138" s="35"/>
      <c r="Y138" s="7"/>
      <c r="Z138" s="391"/>
      <c r="AA138" s="392"/>
      <c r="AB138" s="392"/>
      <c r="AC138" s="7"/>
      <c r="AD138" s="32"/>
      <c r="AE138" s="35"/>
      <c r="AF138" s="7"/>
      <c r="AG138" s="391"/>
      <c r="AH138" s="392"/>
      <c r="AI138" s="392"/>
      <c r="AJ138" s="7"/>
      <c r="AK138" s="32"/>
      <c r="AL138" s="35"/>
      <c r="AM138" s="7"/>
      <c r="AN138" s="11"/>
      <c r="AO138" s="7"/>
      <c r="AP138" s="11"/>
      <c r="AQ138" s="7"/>
      <c r="AR138" s="11"/>
      <c r="AS138" s="7"/>
      <c r="AT138" s="7"/>
      <c r="AU138" s="7"/>
      <c r="AV138" s="7"/>
      <c r="AW138" s="7"/>
      <c r="AX138" s="11" t="s">
        <v>224</v>
      </c>
      <c r="AY138" s="71" t="s">
        <v>224</v>
      </c>
      <c r="AZ138" s="1"/>
      <c r="BA138" s="1"/>
      <c r="BB138" s="1"/>
      <c r="BC138" s="1"/>
      <c r="BD138" s="1"/>
      <c r="BP138" s="16"/>
      <c r="BQ138" s="26" t="str">
        <f t="shared" si="23"/>
        <v/>
      </c>
      <c r="BR138" s="27" t="str">
        <f t="shared" si="24"/>
        <v/>
      </c>
      <c r="BS138" s="27" t="str">
        <f t="shared" si="25"/>
        <v/>
      </c>
      <c r="BT138" s="26" t="str">
        <f t="shared" si="26"/>
        <v/>
      </c>
      <c r="BU138" s="27" t="str">
        <f t="shared" si="27"/>
        <v/>
      </c>
      <c r="BV138" s="26" t="e">
        <f>IF(AND(#REF!="",#REF!="",#REF!="",#REF!=""),"",SUM(#REF!,#REF!,#REF!,#REF!,#REF!))</f>
        <v>#REF!</v>
      </c>
      <c r="BW138" s="27" t="str">
        <f t="shared" si="28"/>
        <v/>
      </c>
      <c r="BX138" s="26" t="str">
        <f t="shared" si="29"/>
        <v/>
      </c>
      <c r="BY138" s="27" t="str">
        <f t="shared" si="30"/>
        <v/>
      </c>
      <c r="BZ138" s="26" t="str">
        <f t="shared" si="31"/>
        <v/>
      </c>
      <c r="CA138" s="27" t="str">
        <f t="shared" si="32"/>
        <v/>
      </c>
      <c r="CB138" s="26" t="e">
        <f>IF(AND(#REF!="",#REF!="",#REF!="",#REF!=""),"",SUM(#REF!,#REF!,#REF!,#REF!,#REF!))</f>
        <v>#REF!</v>
      </c>
      <c r="CC138" s="27" t="str">
        <f t="shared" si="33"/>
        <v/>
      </c>
      <c r="CD138" s="24" t="e">
        <f>IF(AND(#REF!="",#REF!="",#REF!="",#REF!=""),"",SUM(#REF!,#REF!,#REF!,#REF!))</f>
        <v>#REF!</v>
      </c>
      <c r="CE138" s="24" t="str">
        <f t="shared" si="34"/>
        <v/>
      </c>
    </row>
    <row r="139" spans="1:83">
      <c r="A139" s="263">
        <v>133</v>
      </c>
      <c r="B139" s="264"/>
      <c r="C139" s="265"/>
      <c r="D139" s="266"/>
      <c r="E139" s="267"/>
      <c r="F139" s="268"/>
      <c r="G139" s="268"/>
      <c r="H139" s="269"/>
      <c r="I139" s="270"/>
      <c r="J139" s="271"/>
      <c r="K139" s="272"/>
      <c r="L139" s="391"/>
      <c r="M139" s="392"/>
      <c r="N139" s="392"/>
      <c r="O139" s="7"/>
      <c r="P139" s="32"/>
      <c r="Q139" s="35"/>
      <c r="R139" s="7"/>
      <c r="S139" s="397"/>
      <c r="T139" s="398"/>
      <c r="U139" s="398"/>
      <c r="V139" s="7"/>
      <c r="W139" s="37"/>
      <c r="X139" s="35"/>
      <c r="Y139" s="7"/>
      <c r="Z139" s="391"/>
      <c r="AA139" s="392"/>
      <c r="AB139" s="392"/>
      <c r="AC139" s="7"/>
      <c r="AD139" s="32"/>
      <c r="AE139" s="35"/>
      <c r="AF139" s="7"/>
      <c r="AG139" s="391"/>
      <c r="AH139" s="392"/>
      <c r="AI139" s="392"/>
      <c r="AJ139" s="7"/>
      <c r="AK139" s="32"/>
      <c r="AL139" s="35"/>
      <c r="AM139" s="7"/>
      <c r="AN139" s="11"/>
      <c r="AO139" s="7"/>
      <c r="AP139" s="11"/>
      <c r="AQ139" s="7"/>
      <c r="AR139" s="11"/>
      <c r="AS139" s="7"/>
      <c r="AT139" s="7"/>
      <c r="AU139" s="7"/>
      <c r="AV139" s="7"/>
      <c r="AW139" s="7"/>
      <c r="AX139" s="11" t="s">
        <v>224</v>
      </c>
      <c r="AY139" s="71" t="s">
        <v>224</v>
      </c>
      <c r="AZ139" s="1"/>
      <c r="BA139" s="1"/>
      <c r="BB139" s="1"/>
      <c r="BC139" s="1"/>
      <c r="BD139" s="1"/>
      <c r="BP139" s="16"/>
      <c r="BQ139" s="26" t="str">
        <f t="shared" si="23"/>
        <v/>
      </c>
      <c r="BR139" s="27" t="str">
        <f t="shared" si="24"/>
        <v/>
      </c>
      <c r="BS139" s="27" t="str">
        <f t="shared" si="25"/>
        <v/>
      </c>
      <c r="BT139" s="26" t="str">
        <f t="shared" si="26"/>
        <v/>
      </c>
      <c r="BU139" s="27" t="str">
        <f t="shared" si="27"/>
        <v/>
      </c>
      <c r="BV139" s="26" t="e">
        <f>IF(AND(#REF!="",#REF!="",#REF!="",#REF!=""),"",SUM(#REF!,#REF!,#REF!,#REF!,#REF!))</f>
        <v>#REF!</v>
      </c>
      <c r="BW139" s="27" t="str">
        <f t="shared" si="28"/>
        <v/>
      </c>
      <c r="BX139" s="26" t="str">
        <f t="shared" si="29"/>
        <v/>
      </c>
      <c r="BY139" s="27" t="str">
        <f t="shared" si="30"/>
        <v/>
      </c>
      <c r="BZ139" s="26" t="str">
        <f t="shared" si="31"/>
        <v/>
      </c>
      <c r="CA139" s="27" t="str">
        <f t="shared" si="32"/>
        <v/>
      </c>
      <c r="CB139" s="26" t="e">
        <f>IF(AND(#REF!="",#REF!="",#REF!="",#REF!=""),"",SUM(#REF!,#REF!,#REF!,#REF!,#REF!))</f>
        <v>#REF!</v>
      </c>
      <c r="CC139" s="27" t="str">
        <f t="shared" si="33"/>
        <v/>
      </c>
      <c r="CD139" s="24" t="e">
        <f>IF(AND(#REF!="",#REF!="",#REF!="",#REF!=""),"",SUM(#REF!,#REF!,#REF!,#REF!))</f>
        <v>#REF!</v>
      </c>
      <c r="CE139" s="24" t="str">
        <f t="shared" si="34"/>
        <v/>
      </c>
    </row>
    <row r="140" spans="1:83">
      <c r="A140" s="263">
        <v>134</v>
      </c>
      <c r="B140" s="264"/>
      <c r="C140" s="265"/>
      <c r="D140" s="266"/>
      <c r="E140" s="267"/>
      <c r="F140" s="268"/>
      <c r="G140" s="268"/>
      <c r="H140" s="269"/>
      <c r="I140" s="270"/>
      <c r="J140" s="271"/>
      <c r="K140" s="272"/>
      <c r="L140" s="391"/>
      <c r="M140" s="392"/>
      <c r="N140" s="392"/>
      <c r="O140" s="7"/>
      <c r="P140" s="32"/>
      <c r="Q140" s="35"/>
      <c r="R140" s="7"/>
      <c r="S140" s="397"/>
      <c r="T140" s="398"/>
      <c r="U140" s="398"/>
      <c r="V140" s="7"/>
      <c r="W140" s="37"/>
      <c r="X140" s="35"/>
      <c r="Y140" s="7"/>
      <c r="Z140" s="391"/>
      <c r="AA140" s="392"/>
      <c r="AB140" s="392"/>
      <c r="AC140" s="7"/>
      <c r="AD140" s="32"/>
      <c r="AE140" s="35"/>
      <c r="AF140" s="7"/>
      <c r="AG140" s="391"/>
      <c r="AH140" s="392"/>
      <c r="AI140" s="392"/>
      <c r="AJ140" s="7"/>
      <c r="AK140" s="32"/>
      <c r="AL140" s="35"/>
      <c r="AM140" s="7"/>
      <c r="AN140" s="11"/>
      <c r="AO140" s="7"/>
      <c r="AP140" s="11"/>
      <c r="AQ140" s="7"/>
      <c r="AR140" s="11"/>
      <c r="AS140" s="7"/>
      <c r="AT140" s="7"/>
      <c r="AU140" s="7"/>
      <c r="AV140" s="7"/>
      <c r="AW140" s="7"/>
      <c r="AX140" s="11" t="s">
        <v>224</v>
      </c>
      <c r="AY140" s="71" t="s">
        <v>224</v>
      </c>
      <c r="AZ140" s="1"/>
      <c r="BA140" s="1"/>
      <c r="BB140" s="1"/>
      <c r="BC140" s="1"/>
      <c r="BD140" s="1"/>
      <c r="BP140" s="16"/>
      <c r="BQ140" s="26" t="str">
        <f t="shared" si="23"/>
        <v/>
      </c>
      <c r="BR140" s="27" t="str">
        <f t="shared" si="24"/>
        <v/>
      </c>
      <c r="BS140" s="27" t="str">
        <f t="shared" si="25"/>
        <v/>
      </c>
      <c r="BT140" s="26" t="str">
        <f t="shared" si="26"/>
        <v/>
      </c>
      <c r="BU140" s="27" t="str">
        <f t="shared" si="27"/>
        <v/>
      </c>
      <c r="BV140" s="26" t="e">
        <f>IF(AND(#REF!="",#REF!="",#REF!="",#REF!=""),"",SUM(#REF!,#REF!,#REF!,#REF!,#REF!))</f>
        <v>#REF!</v>
      </c>
      <c r="BW140" s="27" t="str">
        <f t="shared" si="28"/>
        <v/>
      </c>
      <c r="BX140" s="26" t="str">
        <f t="shared" si="29"/>
        <v/>
      </c>
      <c r="BY140" s="27" t="str">
        <f t="shared" si="30"/>
        <v/>
      </c>
      <c r="BZ140" s="26" t="str">
        <f t="shared" si="31"/>
        <v/>
      </c>
      <c r="CA140" s="27" t="str">
        <f t="shared" si="32"/>
        <v/>
      </c>
      <c r="CB140" s="26" t="e">
        <f>IF(AND(#REF!="",#REF!="",#REF!="",#REF!=""),"",SUM(#REF!,#REF!,#REF!,#REF!,#REF!))</f>
        <v>#REF!</v>
      </c>
      <c r="CC140" s="27" t="str">
        <f t="shared" si="33"/>
        <v/>
      </c>
      <c r="CD140" s="24" t="e">
        <f>IF(AND(#REF!="",#REF!="",#REF!="",#REF!=""),"",SUM(#REF!,#REF!,#REF!,#REF!))</f>
        <v>#REF!</v>
      </c>
      <c r="CE140" s="24" t="str">
        <f t="shared" si="34"/>
        <v/>
      </c>
    </row>
    <row r="141" spans="1:83">
      <c r="A141" s="263">
        <v>135</v>
      </c>
      <c r="B141" s="264"/>
      <c r="C141" s="265"/>
      <c r="D141" s="266"/>
      <c r="E141" s="267"/>
      <c r="F141" s="268"/>
      <c r="G141" s="268"/>
      <c r="H141" s="269"/>
      <c r="I141" s="270"/>
      <c r="J141" s="271"/>
      <c r="K141" s="272"/>
      <c r="L141" s="391"/>
      <c r="M141" s="392"/>
      <c r="N141" s="392"/>
      <c r="O141" s="7"/>
      <c r="P141" s="32"/>
      <c r="Q141" s="35"/>
      <c r="R141" s="7"/>
      <c r="S141" s="397"/>
      <c r="T141" s="398"/>
      <c r="U141" s="398"/>
      <c r="V141" s="7"/>
      <c r="W141" s="37"/>
      <c r="X141" s="35"/>
      <c r="Y141" s="7"/>
      <c r="Z141" s="391"/>
      <c r="AA141" s="392"/>
      <c r="AB141" s="392"/>
      <c r="AC141" s="7"/>
      <c r="AD141" s="32"/>
      <c r="AE141" s="35"/>
      <c r="AF141" s="7"/>
      <c r="AG141" s="391"/>
      <c r="AH141" s="392"/>
      <c r="AI141" s="392"/>
      <c r="AJ141" s="7"/>
      <c r="AK141" s="32"/>
      <c r="AL141" s="35"/>
      <c r="AM141" s="7"/>
      <c r="AN141" s="11"/>
      <c r="AO141" s="7"/>
      <c r="AP141" s="11"/>
      <c r="AQ141" s="7"/>
      <c r="AR141" s="11"/>
      <c r="AS141" s="7"/>
      <c r="AT141" s="7"/>
      <c r="AU141" s="7"/>
      <c r="AV141" s="7"/>
      <c r="AW141" s="7"/>
      <c r="AX141" s="11" t="s">
        <v>224</v>
      </c>
      <c r="AY141" s="71" t="s">
        <v>224</v>
      </c>
      <c r="AZ141" s="1"/>
      <c r="BA141" s="1"/>
      <c r="BB141" s="1"/>
      <c r="BC141" s="1"/>
      <c r="BD141" s="1"/>
      <c r="BP141" s="16"/>
      <c r="BQ141" s="26" t="str">
        <f t="shared" si="23"/>
        <v/>
      </c>
      <c r="BR141" s="27" t="str">
        <f t="shared" si="24"/>
        <v/>
      </c>
      <c r="BS141" s="27" t="str">
        <f t="shared" si="25"/>
        <v/>
      </c>
      <c r="BT141" s="26" t="str">
        <f t="shared" si="26"/>
        <v/>
      </c>
      <c r="BU141" s="27" t="str">
        <f t="shared" si="27"/>
        <v/>
      </c>
      <c r="BV141" s="26" t="e">
        <f>IF(AND(#REF!="",#REF!="",#REF!="",#REF!=""),"",SUM(#REF!,#REF!,#REF!,#REF!,#REF!))</f>
        <v>#REF!</v>
      </c>
      <c r="BW141" s="27" t="str">
        <f t="shared" si="28"/>
        <v/>
      </c>
      <c r="BX141" s="26" t="str">
        <f t="shared" si="29"/>
        <v/>
      </c>
      <c r="BY141" s="27" t="str">
        <f t="shared" si="30"/>
        <v/>
      </c>
      <c r="BZ141" s="26" t="str">
        <f t="shared" si="31"/>
        <v/>
      </c>
      <c r="CA141" s="27" t="str">
        <f t="shared" si="32"/>
        <v/>
      </c>
      <c r="CB141" s="26" t="e">
        <f>IF(AND(#REF!="",#REF!="",#REF!="",#REF!=""),"",SUM(#REF!,#REF!,#REF!,#REF!,#REF!))</f>
        <v>#REF!</v>
      </c>
      <c r="CC141" s="27" t="str">
        <f t="shared" si="33"/>
        <v/>
      </c>
      <c r="CD141" s="24" t="e">
        <f>IF(AND(#REF!="",#REF!="",#REF!="",#REF!=""),"",SUM(#REF!,#REF!,#REF!,#REF!))</f>
        <v>#REF!</v>
      </c>
      <c r="CE141" s="24" t="str">
        <f t="shared" si="34"/>
        <v/>
      </c>
    </row>
    <row r="142" spans="1:83">
      <c r="A142" s="263">
        <v>136</v>
      </c>
      <c r="B142" s="264"/>
      <c r="C142" s="265"/>
      <c r="D142" s="266"/>
      <c r="E142" s="267"/>
      <c r="F142" s="268"/>
      <c r="G142" s="268"/>
      <c r="H142" s="269"/>
      <c r="I142" s="270"/>
      <c r="J142" s="271"/>
      <c r="K142" s="272"/>
      <c r="L142" s="391"/>
      <c r="M142" s="392"/>
      <c r="N142" s="392"/>
      <c r="O142" s="7"/>
      <c r="P142" s="32"/>
      <c r="Q142" s="35"/>
      <c r="R142" s="7"/>
      <c r="S142" s="397"/>
      <c r="T142" s="398"/>
      <c r="U142" s="398"/>
      <c r="V142" s="7"/>
      <c r="W142" s="37"/>
      <c r="X142" s="35"/>
      <c r="Y142" s="7"/>
      <c r="Z142" s="391"/>
      <c r="AA142" s="392"/>
      <c r="AB142" s="392"/>
      <c r="AC142" s="7"/>
      <c r="AD142" s="32"/>
      <c r="AE142" s="35"/>
      <c r="AF142" s="7"/>
      <c r="AG142" s="391"/>
      <c r="AH142" s="392"/>
      <c r="AI142" s="392"/>
      <c r="AJ142" s="7"/>
      <c r="AK142" s="32"/>
      <c r="AL142" s="35"/>
      <c r="AM142" s="7"/>
      <c r="AN142" s="11"/>
      <c r="AO142" s="7"/>
      <c r="AP142" s="11"/>
      <c r="AQ142" s="7"/>
      <c r="AR142" s="11"/>
      <c r="AS142" s="7"/>
      <c r="AT142" s="7"/>
      <c r="AU142" s="7"/>
      <c r="AV142" s="7"/>
      <c r="AW142" s="7"/>
      <c r="AX142" s="11" t="s">
        <v>224</v>
      </c>
      <c r="AY142" s="71" t="s">
        <v>224</v>
      </c>
      <c r="AZ142" s="1"/>
      <c r="BA142" s="1"/>
      <c r="BB142" s="1"/>
      <c r="BC142" s="1"/>
      <c r="BD142" s="1"/>
      <c r="BP142" s="16"/>
      <c r="BQ142" s="26" t="str">
        <f t="shared" si="23"/>
        <v/>
      </c>
      <c r="BR142" s="27" t="str">
        <f t="shared" si="24"/>
        <v/>
      </c>
      <c r="BS142" s="27" t="str">
        <f t="shared" si="25"/>
        <v/>
      </c>
      <c r="BT142" s="26" t="str">
        <f t="shared" si="26"/>
        <v/>
      </c>
      <c r="BU142" s="27" t="str">
        <f t="shared" si="27"/>
        <v/>
      </c>
      <c r="BV142" s="26" t="e">
        <f>IF(AND(#REF!="",#REF!="",#REF!="",#REF!=""),"",SUM(#REF!,#REF!,#REF!,#REF!,#REF!))</f>
        <v>#REF!</v>
      </c>
      <c r="BW142" s="27" t="str">
        <f t="shared" si="28"/>
        <v/>
      </c>
      <c r="BX142" s="26" t="str">
        <f t="shared" si="29"/>
        <v/>
      </c>
      <c r="BY142" s="27" t="str">
        <f t="shared" si="30"/>
        <v/>
      </c>
      <c r="BZ142" s="26" t="str">
        <f t="shared" si="31"/>
        <v/>
      </c>
      <c r="CA142" s="27" t="str">
        <f t="shared" si="32"/>
        <v/>
      </c>
      <c r="CB142" s="26" t="e">
        <f>IF(AND(#REF!="",#REF!="",#REF!="",#REF!=""),"",SUM(#REF!,#REF!,#REF!,#REF!,#REF!))</f>
        <v>#REF!</v>
      </c>
      <c r="CC142" s="27" t="str">
        <f t="shared" si="33"/>
        <v/>
      </c>
      <c r="CD142" s="24" t="e">
        <f>IF(AND(#REF!="",#REF!="",#REF!="",#REF!=""),"",SUM(#REF!,#REF!,#REF!,#REF!))</f>
        <v>#REF!</v>
      </c>
      <c r="CE142" s="24" t="str">
        <f t="shared" si="34"/>
        <v/>
      </c>
    </row>
    <row r="143" spans="1:83">
      <c r="A143" s="263">
        <v>137</v>
      </c>
      <c r="B143" s="264"/>
      <c r="C143" s="265"/>
      <c r="D143" s="266"/>
      <c r="E143" s="267"/>
      <c r="F143" s="268"/>
      <c r="G143" s="268"/>
      <c r="H143" s="269"/>
      <c r="I143" s="270"/>
      <c r="J143" s="271"/>
      <c r="K143" s="272"/>
      <c r="L143" s="391"/>
      <c r="M143" s="392"/>
      <c r="N143" s="392"/>
      <c r="O143" s="7"/>
      <c r="P143" s="32"/>
      <c r="Q143" s="35"/>
      <c r="R143" s="7"/>
      <c r="S143" s="397"/>
      <c r="T143" s="398"/>
      <c r="U143" s="398"/>
      <c r="V143" s="7"/>
      <c r="W143" s="37"/>
      <c r="X143" s="35"/>
      <c r="Y143" s="7"/>
      <c r="Z143" s="391"/>
      <c r="AA143" s="392"/>
      <c r="AB143" s="392"/>
      <c r="AC143" s="7"/>
      <c r="AD143" s="32"/>
      <c r="AE143" s="35"/>
      <c r="AF143" s="7"/>
      <c r="AG143" s="391"/>
      <c r="AH143" s="392"/>
      <c r="AI143" s="392"/>
      <c r="AJ143" s="7"/>
      <c r="AK143" s="32"/>
      <c r="AL143" s="35"/>
      <c r="AM143" s="7"/>
      <c r="AN143" s="11"/>
      <c r="AO143" s="7"/>
      <c r="AP143" s="11"/>
      <c r="AQ143" s="7"/>
      <c r="AR143" s="11"/>
      <c r="AS143" s="7"/>
      <c r="AT143" s="7"/>
      <c r="AU143" s="7"/>
      <c r="AV143" s="7"/>
      <c r="AW143" s="7"/>
      <c r="AX143" s="11" t="s">
        <v>224</v>
      </c>
      <c r="AY143" s="71" t="s">
        <v>224</v>
      </c>
      <c r="AZ143" s="1"/>
      <c r="BA143" s="1"/>
      <c r="BB143" s="1"/>
      <c r="BC143" s="1"/>
      <c r="BD143" s="1"/>
      <c r="BP143" s="16"/>
      <c r="BQ143" s="26" t="str">
        <f t="shared" si="23"/>
        <v/>
      </c>
      <c r="BR143" s="27" t="str">
        <f t="shared" si="24"/>
        <v/>
      </c>
      <c r="BS143" s="27" t="str">
        <f t="shared" si="25"/>
        <v/>
      </c>
      <c r="BT143" s="26" t="str">
        <f t="shared" si="26"/>
        <v/>
      </c>
      <c r="BU143" s="27" t="str">
        <f t="shared" si="27"/>
        <v/>
      </c>
      <c r="BV143" s="26" t="e">
        <f>IF(AND(#REF!="",#REF!="",#REF!="",#REF!=""),"",SUM(#REF!,#REF!,#REF!,#REF!,#REF!))</f>
        <v>#REF!</v>
      </c>
      <c r="BW143" s="27" t="str">
        <f t="shared" si="28"/>
        <v/>
      </c>
      <c r="BX143" s="26" t="str">
        <f t="shared" si="29"/>
        <v/>
      </c>
      <c r="BY143" s="27" t="str">
        <f t="shared" si="30"/>
        <v/>
      </c>
      <c r="BZ143" s="26" t="str">
        <f t="shared" si="31"/>
        <v/>
      </c>
      <c r="CA143" s="27" t="str">
        <f t="shared" si="32"/>
        <v/>
      </c>
      <c r="CB143" s="26" t="e">
        <f>IF(AND(#REF!="",#REF!="",#REF!="",#REF!=""),"",SUM(#REF!,#REF!,#REF!,#REF!,#REF!))</f>
        <v>#REF!</v>
      </c>
      <c r="CC143" s="27" t="str">
        <f t="shared" si="33"/>
        <v/>
      </c>
      <c r="CD143" s="24" t="e">
        <f>IF(AND(#REF!="",#REF!="",#REF!="",#REF!=""),"",SUM(#REF!,#REF!,#REF!,#REF!))</f>
        <v>#REF!</v>
      </c>
      <c r="CE143" s="24" t="str">
        <f t="shared" si="34"/>
        <v/>
      </c>
    </row>
    <row r="144" spans="1:83">
      <c r="A144" s="263">
        <v>138</v>
      </c>
      <c r="B144" s="264"/>
      <c r="C144" s="265"/>
      <c r="D144" s="266"/>
      <c r="E144" s="267"/>
      <c r="F144" s="268"/>
      <c r="G144" s="268"/>
      <c r="H144" s="269"/>
      <c r="I144" s="270"/>
      <c r="J144" s="271"/>
      <c r="K144" s="272"/>
      <c r="L144" s="391"/>
      <c r="M144" s="392"/>
      <c r="N144" s="392"/>
      <c r="O144" s="7"/>
      <c r="P144" s="32"/>
      <c r="Q144" s="35"/>
      <c r="R144" s="7"/>
      <c r="S144" s="397"/>
      <c r="T144" s="398"/>
      <c r="U144" s="398"/>
      <c r="V144" s="7"/>
      <c r="W144" s="37"/>
      <c r="X144" s="35"/>
      <c r="Y144" s="7"/>
      <c r="Z144" s="391"/>
      <c r="AA144" s="392"/>
      <c r="AB144" s="392"/>
      <c r="AC144" s="7"/>
      <c r="AD144" s="32"/>
      <c r="AE144" s="35"/>
      <c r="AF144" s="7"/>
      <c r="AG144" s="391"/>
      <c r="AH144" s="392"/>
      <c r="AI144" s="392"/>
      <c r="AJ144" s="7"/>
      <c r="AK144" s="32"/>
      <c r="AL144" s="35"/>
      <c r="AM144" s="7"/>
      <c r="AN144" s="11"/>
      <c r="AO144" s="7"/>
      <c r="AP144" s="11"/>
      <c r="AQ144" s="7"/>
      <c r="AR144" s="11"/>
      <c r="AS144" s="7"/>
      <c r="AT144" s="7"/>
      <c r="AU144" s="7"/>
      <c r="AV144" s="7"/>
      <c r="AW144" s="7"/>
      <c r="AX144" s="11" t="s">
        <v>224</v>
      </c>
      <c r="AY144" s="71" t="s">
        <v>224</v>
      </c>
      <c r="AZ144" s="1"/>
      <c r="BA144" s="1"/>
      <c r="BB144" s="1"/>
      <c r="BC144" s="1"/>
      <c r="BD144" s="1"/>
      <c r="BP144" s="16"/>
      <c r="BQ144" s="26" t="str">
        <f t="shared" si="23"/>
        <v/>
      </c>
      <c r="BR144" s="27" t="str">
        <f t="shared" si="24"/>
        <v/>
      </c>
      <c r="BS144" s="27" t="str">
        <f t="shared" si="25"/>
        <v/>
      </c>
      <c r="BT144" s="26" t="str">
        <f t="shared" si="26"/>
        <v/>
      </c>
      <c r="BU144" s="27" t="str">
        <f t="shared" si="27"/>
        <v/>
      </c>
      <c r="BV144" s="26" t="e">
        <f>IF(AND(#REF!="",#REF!="",#REF!="",#REF!=""),"",SUM(#REF!,#REF!,#REF!,#REF!,#REF!))</f>
        <v>#REF!</v>
      </c>
      <c r="BW144" s="27" t="str">
        <f t="shared" si="28"/>
        <v/>
      </c>
      <c r="BX144" s="26" t="str">
        <f t="shared" si="29"/>
        <v/>
      </c>
      <c r="BY144" s="27" t="str">
        <f t="shared" si="30"/>
        <v/>
      </c>
      <c r="BZ144" s="26" t="str">
        <f t="shared" si="31"/>
        <v/>
      </c>
      <c r="CA144" s="27" t="str">
        <f t="shared" si="32"/>
        <v/>
      </c>
      <c r="CB144" s="26" t="e">
        <f>IF(AND(#REF!="",#REF!="",#REF!="",#REF!=""),"",SUM(#REF!,#REF!,#REF!,#REF!,#REF!))</f>
        <v>#REF!</v>
      </c>
      <c r="CC144" s="27" t="str">
        <f t="shared" si="33"/>
        <v/>
      </c>
      <c r="CD144" s="24" t="e">
        <f>IF(AND(#REF!="",#REF!="",#REF!="",#REF!=""),"",SUM(#REF!,#REF!,#REF!,#REF!))</f>
        <v>#REF!</v>
      </c>
      <c r="CE144" s="24" t="str">
        <f t="shared" si="34"/>
        <v/>
      </c>
    </row>
    <row r="145" spans="1:83">
      <c r="A145" s="263">
        <v>139</v>
      </c>
      <c r="B145" s="264"/>
      <c r="C145" s="265"/>
      <c r="D145" s="266"/>
      <c r="E145" s="267"/>
      <c r="F145" s="268"/>
      <c r="G145" s="268"/>
      <c r="H145" s="269"/>
      <c r="I145" s="270"/>
      <c r="J145" s="271"/>
      <c r="K145" s="272"/>
      <c r="L145" s="391"/>
      <c r="M145" s="392"/>
      <c r="N145" s="392"/>
      <c r="O145" s="7"/>
      <c r="P145" s="32"/>
      <c r="Q145" s="35"/>
      <c r="R145" s="7"/>
      <c r="S145" s="397"/>
      <c r="T145" s="398"/>
      <c r="U145" s="398"/>
      <c r="V145" s="7"/>
      <c r="W145" s="37"/>
      <c r="X145" s="35"/>
      <c r="Y145" s="7"/>
      <c r="Z145" s="391"/>
      <c r="AA145" s="392"/>
      <c r="AB145" s="392"/>
      <c r="AC145" s="7"/>
      <c r="AD145" s="32"/>
      <c r="AE145" s="35"/>
      <c r="AF145" s="7"/>
      <c r="AG145" s="391"/>
      <c r="AH145" s="392"/>
      <c r="AI145" s="392"/>
      <c r="AJ145" s="7"/>
      <c r="AK145" s="32"/>
      <c r="AL145" s="35"/>
      <c r="AM145" s="7"/>
      <c r="AN145" s="11"/>
      <c r="AO145" s="7"/>
      <c r="AP145" s="11"/>
      <c r="AQ145" s="7"/>
      <c r="AR145" s="11"/>
      <c r="AS145" s="7"/>
      <c r="AT145" s="7"/>
      <c r="AU145" s="7"/>
      <c r="AV145" s="7"/>
      <c r="AW145" s="7"/>
      <c r="AX145" s="11" t="s">
        <v>224</v>
      </c>
      <c r="AY145" s="71" t="s">
        <v>224</v>
      </c>
      <c r="AZ145" s="1"/>
      <c r="BA145" s="1"/>
      <c r="BB145" s="1"/>
      <c r="BC145" s="1"/>
      <c r="BD145" s="1"/>
      <c r="BP145" s="16"/>
      <c r="BQ145" s="26" t="str">
        <f t="shared" si="23"/>
        <v/>
      </c>
      <c r="BR145" s="27" t="str">
        <f t="shared" si="24"/>
        <v/>
      </c>
      <c r="BS145" s="27" t="str">
        <f t="shared" si="25"/>
        <v/>
      </c>
      <c r="BT145" s="26" t="str">
        <f t="shared" si="26"/>
        <v/>
      </c>
      <c r="BU145" s="27" t="str">
        <f t="shared" si="27"/>
        <v/>
      </c>
      <c r="BV145" s="26" t="e">
        <f>IF(AND(#REF!="",#REF!="",#REF!="",#REF!=""),"",SUM(#REF!,#REF!,#REF!,#REF!,#REF!))</f>
        <v>#REF!</v>
      </c>
      <c r="BW145" s="27" t="str">
        <f t="shared" si="28"/>
        <v/>
      </c>
      <c r="BX145" s="26" t="str">
        <f t="shared" si="29"/>
        <v/>
      </c>
      <c r="BY145" s="27" t="str">
        <f t="shared" si="30"/>
        <v/>
      </c>
      <c r="BZ145" s="26" t="str">
        <f t="shared" si="31"/>
        <v/>
      </c>
      <c r="CA145" s="27" t="str">
        <f t="shared" si="32"/>
        <v/>
      </c>
      <c r="CB145" s="26" t="e">
        <f>IF(AND(#REF!="",#REF!="",#REF!="",#REF!=""),"",SUM(#REF!,#REF!,#REF!,#REF!,#REF!))</f>
        <v>#REF!</v>
      </c>
      <c r="CC145" s="27" t="str">
        <f t="shared" si="33"/>
        <v/>
      </c>
      <c r="CD145" s="24" t="e">
        <f>IF(AND(#REF!="",#REF!="",#REF!="",#REF!=""),"",SUM(#REF!,#REF!,#REF!,#REF!))</f>
        <v>#REF!</v>
      </c>
      <c r="CE145" s="24" t="str">
        <f t="shared" si="34"/>
        <v/>
      </c>
    </row>
    <row r="146" spans="1:83">
      <c r="A146" s="263">
        <v>140</v>
      </c>
      <c r="B146" s="264"/>
      <c r="C146" s="265"/>
      <c r="D146" s="266"/>
      <c r="E146" s="267"/>
      <c r="F146" s="268"/>
      <c r="G146" s="268"/>
      <c r="H146" s="269"/>
      <c r="I146" s="270"/>
      <c r="J146" s="271"/>
      <c r="K146" s="272"/>
      <c r="L146" s="391"/>
      <c r="M146" s="392"/>
      <c r="N146" s="392"/>
      <c r="O146" s="7"/>
      <c r="P146" s="32"/>
      <c r="Q146" s="35"/>
      <c r="R146" s="7"/>
      <c r="S146" s="397"/>
      <c r="T146" s="398"/>
      <c r="U146" s="398"/>
      <c r="V146" s="7"/>
      <c r="W146" s="37"/>
      <c r="X146" s="35"/>
      <c r="Y146" s="7"/>
      <c r="Z146" s="391"/>
      <c r="AA146" s="392"/>
      <c r="AB146" s="392"/>
      <c r="AC146" s="7"/>
      <c r="AD146" s="32"/>
      <c r="AE146" s="35"/>
      <c r="AF146" s="7"/>
      <c r="AG146" s="391"/>
      <c r="AH146" s="392"/>
      <c r="AI146" s="392"/>
      <c r="AJ146" s="7"/>
      <c r="AK146" s="32"/>
      <c r="AL146" s="35"/>
      <c r="AM146" s="7"/>
      <c r="AN146" s="11"/>
      <c r="AO146" s="7"/>
      <c r="AP146" s="11"/>
      <c r="AQ146" s="7"/>
      <c r="AR146" s="11"/>
      <c r="AS146" s="7"/>
      <c r="AT146" s="7"/>
      <c r="AU146" s="7"/>
      <c r="AV146" s="7"/>
      <c r="AW146" s="7"/>
      <c r="AX146" s="11" t="s">
        <v>224</v>
      </c>
      <c r="AY146" s="71" t="s">
        <v>224</v>
      </c>
      <c r="AZ146" s="1"/>
      <c r="BA146" s="1"/>
      <c r="BB146" s="1"/>
      <c r="BC146" s="1"/>
      <c r="BD146" s="1"/>
      <c r="BP146" s="16"/>
      <c r="BQ146" s="26" t="str">
        <f t="shared" si="23"/>
        <v/>
      </c>
      <c r="BR146" s="27" t="str">
        <f t="shared" si="24"/>
        <v/>
      </c>
      <c r="BS146" s="27" t="str">
        <f t="shared" si="25"/>
        <v/>
      </c>
      <c r="BT146" s="26" t="str">
        <f t="shared" si="26"/>
        <v/>
      </c>
      <c r="BU146" s="27" t="str">
        <f t="shared" si="27"/>
        <v/>
      </c>
      <c r="BV146" s="26" t="e">
        <f>IF(AND(#REF!="",#REF!="",#REF!="",#REF!=""),"",SUM(#REF!,#REF!,#REF!,#REF!,#REF!))</f>
        <v>#REF!</v>
      </c>
      <c r="BW146" s="27" t="str">
        <f t="shared" si="28"/>
        <v/>
      </c>
      <c r="BX146" s="26" t="str">
        <f t="shared" si="29"/>
        <v/>
      </c>
      <c r="BY146" s="27" t="str">
        <f t="shared" si="30"/>
        <v/>
      </c>
      <c r="BZ146" s="26" t="str">
        <f t="shared" si="31"/>
        <v/>
      </c>
      <c r="CA146" s="27" t="str">
        <f t="shared" si="32"/>
        <v/>
      </c>
      <c r="CB146" s="26" t="e">
        <f>IF(AND(#REF!="",#REF!="",#REF!="",#REF!=""),"",SUM(#REF!,#REF!,#REF!,#REF!,#REF!))</f>
        <v>#REF!</v>
      </c>
      <c r="CC146" s="27" t="str">
        <f t="shared" si="33"/>
        <v/>
      </c>
      <c r="CD146" s="24" t="e">
        <f>IF(AND(#REF!="",#REF!="",#REF!="",#REF!=""),"",SUM(#REF!,#REF!,#REF!,#REF!))</f>
        <v>#REF!</v>
      </c>
      <c r="CE146" s="24" t="str">
        <f t="shared" si="34"/>
        <v/>
      </c>
    </row>
    <row r="147" spans="1:83">
      <c r="A147" s="263">
        <v>141</v>
      </c>
      <c r="B147" s="264"/>
      <c r="C147" s="265"/>
      <c r="D147" s="266"/>
      <c r="E147" s="267"/>
      <c r="F147" s="268"/>
      <c r="G147" s="268"/>
      <c r="H147" s="269"/>
      <c r="I147" s="270"/>
      <c r="J147" s="271"/>
      <c r="K147" s="272"/>
      <c r="L147" s="391"/>
      <c r="M147" s="392"/>
      <c r="N147" s="392"/>
      <c r="O147" s="7"/>
      <c r="P147" s="32"/>
      <c r="Q147" s="35"/>
      <c r="R147" s="7"/>
      <c r="S147" s="397"/>
      <c r="T147" s="398"/>
      <c r="U147" s="398"/>
      <c r="V147" s="7"/>
      <c r="W147" s="37"/>
      <c r="X147" s="35"/>
      <c r="Y147" s="7"/>
      <c r="Z147" s="391"/>
      <c r="AA147" s="392"/>
      <c r="AB147" s="392"/>
      <c r="AC147" s="7"/>
      <c r="AD147" s="32"/>
      <c r="AE147" s="35"/>
      <c r="AF147" s="7"/>
      <c r="AG147" s="391"/>
      <c r="AH147" s="392"/>
      <c r="AI147" s="392"/>
      <c r="AJ147" s="7"/>
      <c r="AK147" s="32"/>
      <c r="AL147" s="35"/>
      <c r="AM147" s="7"/>
      <c r="AN147" s="11"/>
      <c r="AO147" s="7"/>
      <c r="AP147" s="11"/>
      <c r="AQ147" s="7"/>
      <c r="AR147" s="11"/>
      <c r="AS147" s="7"/>
      <c r="AT147" s="7"/>
      <c r="AU147" s="7"/>
      <c r="AV147" s="7"/>
      <c r="AW147" s="7"/>
      <c r="AX147" s="11" t="s">
        <v>224</v>
      </c>
      <c r="AY147" s="71" t="s">
        <v>224</v>
      </c>
      <c r="AZ147" s="1"/>
      <c r="BA147" s="1"/>
      <c r="BB147" s="1"/>
      <c r="BC147" s="1"/>
      <c r="BD147" s="1"/>
      <c r="BP147" s="16"/>
      <c r="BQ147" s="26" t="str">
        <f t="shared" si="23"/>
        <v/>
      </c>
      <c r="BR147" s="27" t="str">
        <f t="shared" si="24"/>
        <v/>
      </c>
      <c r="BS147" s="27" t="str">
        <f t="shared" si="25"/>
        <v/>
      </c>
      <c r="BT147" s="26" t="str">
        <f t="shared" si="26"/>
        <v/>
      </c>
      <c r="BU147" s="27" t="str">
        <f t="shared" si="27"/>
        <v/>
      </c>
      <c r="BV147" s="26" t="e">
        <f>IF(AND(#REF!="",#REF!="",#REF!="",#REF!=""),"",SUM(#REF!,#REF!,#REF!,#REF!,#REF!))</f>
        <v>#REF!</v>
      </c>
      <c r="BW147" s="27" t="str">
        <f t="shared" si="28"/>
        <v/>
      </c>
      <c r="BX147" s="26" t="str">
        <f t="shared" si="29"/>
        <v/>
      </c>
      <c r="BY147" s="27" t="str">
        <f t="shared" si="30"/>
        <v/>
      </c>
      <c r="BZ147" s="26" t="str">
        <f t="shared" si="31"/>
        <v/>
      </c>
      <c r="CA147" s="27" t="str">
        <f t="shared" si="32"/>
        <v/>
      </c>
      <c r="CB147" s="26" t="e">
        <f>IF(AND(#REF!="",#REF!="",#REF!="",#REF!=""),"",SUM(#REF!,#REF!,#REF!,#REF!,#REF!))</f>
        <v>#REF!</v>
      </c>
      <c r="CC147" s="27" t="str">
        <f t="shared" si="33"/>
        <v/>
      </c>
      <c r="CD147" s="24" t="e">
        <f>IF(AND(#REF!="",#REF!="",#REF!="",#REF!=""),"",SUM(#REF!,#REF!,#REF!,#REF!))</f>
        <v>#REF!</v>
      </c>
      <c r="CE147" s="24" t="str">
        <f t="shared" si="34"/>
        <v/>
      </c>
    </row>
    <row r="148" spans="1:83">
      <c r="A148" s="263">
        <v>142</v>
      </c>
      <c r="B148" s="264"/>
      <c r="C148" s="265"/>
      <c r="D148" s="266"/>
      <c r="E148" s="267"/>
      <c r="F148" s="268"/>
      <c r="G148" s="268"/>
      <c r="H148" s="269"/>
      <c r="I148" s="270"/>
      <c r="J148" s="271"/>
      <c r="K148" s="272"/>
      <c r="L148" s="391"/>
      <c r="M148" s="392"/>
      <c r="N148" s="392"/>
      <c r="O148" s="7"/>
      <c r="P148" s="32"/>
      <c r="Q148" s="35"/>
      <c r="R148" s="7"/>
      <c r="S148" s="397"/>
      <c r="T148" s="398"/>
      <c r="U148" s="398"/>
      <c r="V148" s="7"/>
      <c r="W148" s="37"/>
      <c r="X148" s="35"/>
      <c r="Y148" s="7"/>
      <c r="Z148" s="391"/>
      <c r="AA148" s="392"/>
      <c r="AB148" s="392"/>
      <c r="AC148" s="7"/>
      <c r="AD148" s="32"/>
      <c r="AE148" s="35"/>
      <c r="AF148" s="7"/>
      <c r="AG148" s="391"/>
      <c r="AH148" s="392"/>
      <c r="AI148" s="392"/>
      <c r="AJ148" s="7"/>
      <c r="AK148" s="32"/>
      <c r="AL148" s="35"/>
      <c r="AM148" s="7"/>
      <c r="AN148" s="11"/>
      <c r="AO148" s="7"/>
      <c r="AP148" s="11"/>
      <c r="AQ148" s="7"/>
      <c r="AR148" s="11"/>
      <c r="AS148" s="7"/>
      <c r="AT148" s="7"/>
      <c r="AU148" s="7"/>
      <c r="AV148" s="7"/>
      <c r="AW148" s="7"/>
      <c r="AX148" s="11" t="s">
        <v>224</v>
      </c>
      <c r="AY148" s="71" t="s">
        <v>224</v>
      </c>
      <c r="AZ148" s="1"/>
      <c r="BA148" s="1"/>
      <c r="BB148" s="1"/>
      <c r="BC148" s="1"/>
      <c r="BD148" s="1"/>
      <c r="BP148" s="16"/>
      <c r="BQ148" s="26" t="str">
        <f t="shared" si="23"/>
        <v/>
      </c>
      <c r="BR148" s="27" t="str">
        <f t="shared" si="24"/>
        <v/>
      </c>
      <c r="BS148" s="27" t="str">
        <f t="shared" si="25"/>
        <v/>
      </c>
      <c r="BT148" s="26" t="str">
        <f t="shared" si="26"/>
        <v/>
      </c>
      <c r="BU148" s="27" t="str">
        <f t="shared" si="27"/>
        <v/>
      </c>
      <c r="BV148" s="26" t="e">
        <f>IF(AND(#REF!="",#REF!="",#REF!="",#REF!=""),"",SUM(#REF!,#REF!,#REF!,#REF!,#REF!))</f>
        <v>#REF!</v>
      </c>
      <c r="BW148" s="27" t="str">
        <f t="shared" si="28"/>
        <v/>
      </c>
      <c r="BX148" s="26" t="str">
        <f t="shared" si="29"/>
        <v/>
      </c>
      <c r="BY148" s="27" t="str">
        <f t="shared" si="30"/>
        <v/>
      </c>
      <c r="BZ148" s="26" t="str">
        <f t="shared" si="31"/>
        <v/>
      </c>
      <c r="CA148" s="27" t="str">
        <f t="shared" si="32"/>
        <v/>
      </c>
      <c r="CB148" s="26" t="e">
        <f>IF(AND(#REF!="",#REF!="",#REF!="",#REF!=""),"",SUM(#REF!,#REF!,#REF!,#REF!,#REF!))</f>
        <v>#REF!</v>
      </c>
      <c r="CC148" s="27" t="str">
        <f t="shared" si="33"/>
        <v/>
      </c>
      <c r="CD148" s="24" t="e">
        <f>IF(AND(#REF!="",#REF!="",#REF!="",#REF!=""),"",SUM(#REF!,#REF!,#REF!,#REF!))</f>
        <v>#REF!</v>
      </c>
      <c r="CE148" s="24" t="str">
        <f t="shared" si="34"/>
        <v/>
      </c>
    </row>
    <row r="149" spans="1:83">
      <c r="A149" s="263">
        <v>143</v>
      </c>
      <c r="B149" s="264"/>
      <c r="C149" s="265"/>
      <c r="D149" s="266"/>
      <c r="E149" s="267"/>
      <c r="F149" s="268"/>
      <c r="G149" s="268"/>
      <c r="H149" s="269"/>
      <c r="I149" s="270"/>
      <c r="J149" s="271"/>
      <c r="K149" s="272"/>
      <c r="L149" s="391"/>
      <c r="M149" s="392"/>
      <c r="N149" s="392"/>
      <c r="O149" s="7"/>
      <c r="P149" s="32"/>
      <c r="Q149" s="35"/>
      <c r="R149" s="7"/>
      <c r="S149" s="397"/>
      <c r="T149" s="398"/>
      <c r="U149" s="398"/>
      <c r="V149" s="7"/>
      <c r="W149" s="37"/>
      <c r="X149" s="35"/>
      <c r="Y149" s="7"/>
      <c r="Z149" s="391"/>
      <c r="AA149" s="392"/>
      <c r="AB149" s="392"/>
      <c r="AC149" s="7"/>
      <c r="AD149" s="32"/>
      <c r="AE149" s="35"/>
      <c r="AF149" s="7"/>
      <c r="AG149" s="391"/>
      <c r="AH149" s="392"/>
      <c r="AI149" s="392"/>
      <c r="AJ149" s="7"/>
      <c r="AK149" s="32"/>
      <c r="AL149" s="35"/>
      <c r="AM149" s="7"/>
      <c r="AN149" s="11"/>
      <c r="AO149" s="7"/>
      <c r="AP149" s="11"/>
      <c r="AQ149" s="7"/>
      <c r="AR149" s="11"/>
      <c r="AS149" s="7"/>
      <c r="AT149" s="7"/>
      <c r="AU149" s="7"/>
      <c r="AV149" s="7"/>
      <c r="AW149" s="7"/>
      <c r="AX149" s="11" t="s">
        <v>224</v>
      </c>
      <c r="AY149" s="71" t="s">
        <v>224</v>
      </c>
      <c r="AZ149" s="1"/>
      <c r="BA149" s="1"/>
      <c r="BB149" s="1"/>
      <c r="BC149" s="1"/>
      <c r="BD149" s="1"/>
      <c r="BP149" s="16"/>
      <c r="BQ149" s="26" t="str">
        <f t="shared" si="23"/>
        <v/>
      </c>
      <c r="BR149" s="27" t="str">
        <f t="shared" si="24"/>
        <v/>
      </c>
      <c r="BS149" s="27" t="str">
        <f t="shared" si="25"/>
        <v/>
      </c>
      <c r="BT149" s="26" t="str">
        <f t="shared" si="26"/>
        <v/>
      </c>
      <c r="BU149" s="27" t="str">
        <f t="shared" si="27"/>
        <v/>
      </c>
      <c r="BV149" s="26" t="e">
        <f>IF(AND(#REF!="",#REF!="",#REF!="",#REF!=""),"",SUM(#REF!,#REF!,#REF!,#REF!,#REF!))</f>
        <v>#REF!</v>
      </c>
      <c r="BW149" s="27" t="str">
        <f t="shared" si="28"/>
        <v/>
      </c>
      <c r="BX149" s="26" t="str">
        <f t="shared" si="29"/>
        <v/>
      </c>
      <c r="BY149" s="27" t="str">
        <f t="shared" si="30"/>
        <v/>
      </c>
      <c r="BZ149" s="26" t="str">
        <f t="shared" si="31"/>
        <v/>
      </c>
      <c r="CA149" s="27" t="str">
        <f t="shared" si="32"/>
        <v/>
      </c>
      <c r="CB149" s="26" t="e">
        <f>IF(AND(#REF!="",#REF!="",#REF!="",#REF!=""),"",SUM(#REF!,#REF!,#REF!,#REF!,#REF!))</f>
        <v>#REF!</v>
      </c>
      <c r="CC149" s="27" t="str">
        <f t="shared" si="33"/>
        <v/>
      </c>
      <c r="CD149" s="24" t="e">
        <f>IF(AND(#REF!="",#REF!="",#REF!="",#REF!=""),"",SUM(#REF!,#REF!,#REF!,#REF!))</f>
        <v>#REF!</v>
      </c>
      <c r="CE149" s="24" t="str">
        <f t="shared" si="34"/>
        <v/>
      </c>
    </row>
    <row r="150" spans="1:83">
      <c r="A150" s="263">
        <v>144</v>
      </c>
      <c r="B150" s="264"/>
      <c r="C150" s="265"/>
      <c r="D150" s="266"/>
      <c r="E150" s="267"/>
      <c r="F150" s="268"/>
      <c r="G150" s="268"/>
      <c r="H150" s="269"/>
      <c r="I150" s="270"/>
      <c r="J150" s="271"/>
      <c r="K150" s="272"/>
      <c r="L150" s="391"/>
      <c r="M150" s="392"/>
      <c r="N150" s="392"/>
      <c r="O150" s="7"/>
      <c r="P150" s="32"/>
      <c r="Q150" s="35"/>
      <c r="R150" s="7"/>
      <c r="S150" s="397"/>
      <c r="T150" s="398"/>
      <c r="U150" s="398"/>
      <c r="V150" s="7"/>
      <c r="W150" s="37"/>
      <c r="X150" s="35"/>
      <c r="Y150" s="7"/>
      <c r="Z150" s="391"/>
      <c r="AA150" s="392"/>
      <c r="AB150" s="392"/>
      <c r="AC150" s="7"/>
      <c r="AD150" s="32"/>
      <c r="AE150" s="35"/>
      <c r="AF150" s="7"/>
      <c r="AG150" s="391"/>
      <c r="AH150" s="392"/>
      <c r="AI150" s="392"/>
      <c r="AJ150" s="7"/>
      <c r="AK150" s="32"/>
      <c r="AL150" s="35"/>
      <c r="AM150" s="7"/>
      <c r="AN150" s="11"/>
      <c r="AO150" s="7"/>
      <c r="AP150" s="11"/>
      <c r="AQ150" s="7"/>
      <c r="AR150" s="11"/>
      <c r="AS150" s="7"/>
      <c r="AT150" s="7"/>
      <c r="AU150" s="7"/>
      <c r="AV150" s="7"/>
      <c r="AW150" s="7"/>
      <c r="AX150" s="11" t="s">
        <v>224</v>
      </c>
      <c r="AY150" s="71" t="s">
        <v>224</v>
      </c>
      <c r="AZ150" s="1"/>
      <c r="BA150" s="1"/>
      <c r="BB150" s="1"/>
      <c r="BC150" s="1"/>
      <c r="BD150" s="1"/>
      <c r="BP150" s="16"/>
      <c r="BQ150" s="26" t="str">
        <f t="shared" si="23"/>
        <v/>
      </c>
      <c r="BR150" s="27" t="str">
        <f t="shared" si="24"/>
        <v/>
      </c>
      <c r="BS150" s="27" t="str">
        <f t="shared" si="25"/>
        <v/>
      </c>
      <c r="BT150" s="26" t="str">
        <f t="shared" si="26"/>
        <v/>
      </c>
      <c r="BU150" s="27" t="str">
        <f t="shared" si="27"/>
        <v/>
      </c>
      <c r="BV150" s="26" t="e">
        <f>IF(AND(#REF!="",#REF!="",#REF!="",#REF!=""),"",SUM(#REF!,#REF!,#REF!,#REF!,#REF!))</f>
        <v>#REF!</v>
      </c>
      <c r="BW150" s="27" t="str">
        <f t="shared" si="28"/>
        <v/>
      </c>
      <c r="BX150" s="26" t="str">
        <f t="shared" si="29"/>
        <v/>
      </c>
      <c r="BY150" s="27" t="str">
        <f t="shared" si="30"/>
        <v/>
      </c>
      <c r="BZ150" s="26" t="str">
        <f t="shared" si="31"/>
        <v/>
      </c>
      <c r="CA150" s="27" t="str">
        <f t="shared" si="32"/>
        <v/>
      </c>
      <c r="CB150" s="26" t="e">
        <f>IF(AND(#REF!="",#REF!="",#REF!="",#REF!=""),"",SUM(#REF!,#REF!,#REF!,#REF!,#REF!))</f>
        <v>#REF!</v>
      </c>
      <c r="CC150" s="27" t="str">
        <f t="shared" si="33"/>
        <v/>
      </c>
      <c r="CD150" s="24" t="e">
        <f>IF(AND(#REF!="",#REF!="",#REF!="",#REF!=""),"",SUM(#REF!,#REF!,#REF!,#REF!))</f>
        <v>#REF!</v>
      </c>
      <c r="CE150" s="24" t="str">
        <f t="shared" si="34"/>
        <v/>
      </c>
    </row>
    <row r="151" spans="1:83">
      <c r="A151" s="263">
        <v>145</v>
      </c>
      <c r="B151" s="264"/>
      <c r="C151" s="265"/>
      <c r="D151" s="266"/>
      <c r="E151" s="267"/>
      <c r="F151" s="268"/>
      <c r="G151" s="268"/>
      <c r="H151" s="269"/>
      <c r="I151" s="270"/>
      <c r="J151" s="271"/>
      <c r="K151" s="272"/>
      <c r="L151" s="391"/>
      <c r="M151" s="392"/>
      <c r="N151" s="392"/>
      <c r="O151" s="7"/>
      <c r="P151" s="32"/>
      <c r="Q151" s="35"/>
      <c r="R151" s="7"/>
      <c r="S151" s="397"/>
      <c r="T151" s="398"/>
      <c r="U151" s="398"/>
      <c r="V151" s="7"/>
      <c r="W151" s="37"/>
      <c r="X151" s="35"/>
      <c r="Y151" s="7"/>
      <c r="Z151" s="391"/>
      <c r="AA151" s="392"/>
      <c r="AB151" s="392"/>
      <c r="AC151" s="7"/>
      <c r="AD151" s="32"/>
      <c r="AE151" s="35"/>
      <c r="AF151" s="7"/>
      <c r="AG151" s="391"/>
      <c r="AH151" s="392"/>
      <c r="AI151" s="392"/>
      <c r="AJ151" s="7"/>
      <c r="AK151" s="32"/>
      <c r="AL151" s="35"/>
      <c r="AM151" s="7"/>
      <c r="AN151" s="11"/>
      <c r="AO151" s="7"/>
      <c r="AP151" s="11"/>
      <c r="AQ151" s="7"/>
      <c r="AR151" s="11"/>
      <c r="AS151" s="7"/>
      <c r="AT151" s="7"/>
      <c r="AU151" s="7"/>
      <c r="AV151" s="7"/>
      <c r="AW151" s="7"/>
      <c r="AX151" s="11" t="s">
        <v>224</v>
      </c>
      <c r="AY151" s="71" t="s">
        <v>224</v>
      </c>
      <c r="AZ151" s="1"/>
      <c r="BA151" s="1"/>
      <c r="BB151" s="1"/>
      <c r="BC151" s="1"/>
      <c r="BD151" s="1"/>
      <c r="BP151" s="16"/>
      <c r="BQ151" s="26" t="str">
        <f t="shared" si="23"/>
        <v/>
      </c>
      <c r="BR151" s="27" t="str">
        <f t="shared" si="24"/>
        <v/>
      </c>
      <c r="BS151" s="27" t="str">
        <f t="shared" si="25"/>
        <v/>
      </c>
      <c r="BT151" s="26" t="str">
        <f t="shared" si="26"/>
        <v/>
      </c>
      <c r="BU151" s="27" t="str">
        <f t="shared" si="27"/>
        <v/>
      </c>
      <c r="BV151" s="26" t="e">
        <f>IF(AND(#REF!="",#REF!="",#REF!="",#REF!=""),"",SUM(#REF!,#REF!,#REF!,#REF!,#REF!))</f>
        <v>#REF!</v>
      </c>
      <c r="BW151" s="27" t="str">
        <f t="shared" si="28"/>
        <v/>
      </c>
      <c r="BX151" s="26" t="str">
        <f t="shared" si="29"/>
        <v/>
      </c>
      <c r="BY151" s="27" t="str">
        <f t="shared" si="30"/>
        <v/>
      </c>
      <c r="BZ151" s="26" t="str">
        <f t="shared" si="31"/>
        <v/>
      </c>
      <c r="CA151" s="27" t="str">
        <f t="shared" si="32"/>
        <v/>
      </c>
      <c r="CB151" s="26" t="e">
        <f>IF(AND(#REF!="",#REF!="",#REF!="",#REF!=""),"",SUM(#REF!,#REF!,#REF!,#REF!,#REF!))</f>
        <v>#REF!</v>
      </c>
      <c r="CC151" s="27" t="str">
        <f t="shared" si="33"/>
        <v/>
      </c>
      <c r="CD151" s="24" t="e">
        <f>IF(AND(#REF!="",#REF!="",#REF!="",#REF!=""),"",SUM(#REF!,#REF!,#REF!,#REF!))</f>
        <v>#REF!</v>
      </c>
      <c r="CE151" s="24" t="str">
        <f t="shared" si="34"/>
        <v/>
      </c>
    </row>
    <row r="152" spans="1:83">
      <c r="A152" s="263">
        <v>146</v>
      </c>
      <c r="B152" s="264"/>
      <c r="C152" s="265"/>
      <c r="D152" s="266"/>
      <c r="E152" s="267"/>
      <c r="F152" s="268"/>
      <c r="G152" s="268"/>
      <c r="H152" s="269"/>
      <c r="I152" s="270"/>
      <c r="J152" s="271"/>
      <c r="K152" s="272"/>
      <c r="L152" s="391"/>
      <c r="M152" s="392"/>
      <c r="N152" s="392"/>
      <c r="O152" s="7"/>
      <c r="P152" s="32"/>
      <c r="Q152" s="35"/>
      <c r="R152" s="7"/>
      <c r="S152" s="397"/>
      <c r="T152" s="398"/>
      <c r="U152" s="398"/>
      <c r="V152" s="7"/>
      <c r="W152" s="37"/>
      <c r="X152" s="35"/>
      <c r="Y152" s="7"/>
      <c r="Z152" s="391"/>
      <c r="AA152" s="392"/>
      <c r="AB152" s="392"/>
      <c r="AC152" s="7"/>
      <c r="AD152" s="32"/>
      <c r="AE152" s="35"/>
      <c r="AF152" s="7"/>
      <c r="AG152" s="391"/>
      <c r="AH152" s="392"/>
      <c r="AI152" s="392"/>
      <c r="AJ152" s="7"/>
      <c r="AK152" s="32"/>
      <c r="AL152" s="35"/>
      <c r="AM152" s="7"/>
      <c r="AN152" s="11"/>
      <c r="AO152" s="7"/>
      <c r="AP152" s="11"/>
      <c r="AQ152" s="7"/>
      <c r="AR152" s="11"/>
      <c r="AS152" s="7"/>
      <c r="AT152" s="7"/>
      <c r="AU152" s="7"/>
      <c r="AV152" s="7"/>
      <c r="AW152" s="7"/>
      <c r="AX152" s="11" t="s">
        <v>224</v>
      </c>
      <c r="AY152" s="71" t="s">
        <v>224</v>
      </c>
      <c r="AZ152" s="1"/>
      <c r="BA152" s="1"/>
      <c r="BB152" s="1"/>
      <c r="BC152" s="1"/>
      <c r="BD152" s="1"/>
      <c r="BP152" s="16"/>
      <c r="BQ152" s="26" t="str">
        <f t="shared" si="23"/>
        <v/>
      </c>
      <c r="BR152" s="27" t="str">
        <f t="shared" si="24"/>
        <v/>
      </c>
      <c r="BS152" s="27" t="str">
        <f t="shared" si="25"/>
        <v/>
      </c>
      <c r="BT152" s="26" t="str">
        <f t="shared" si="26"/>
        <v/>
      </c>
      <c r="BU152" s="27" t="str">
        <f t="shared" si="27"/>
        <v/>
      </c>
      <c r="BV152" s="26" t="e">
        <f>IF(AND(#REF!="",#REF!="",#REF!="",#REF!=""),"",SUM(#REF!,#REF!,#REF!,#REF!,#REF!))</f>
        <v>#REF!</v>
      </c>
      <c r="BW152" s="27" t="str">
        <f t="shared" si="28"/>
        <v/>
      </c>
      <c r="BX152" s="26" t="str">
        <f t="shared" si="29"/>
        <v/>
      </c>
      <c r="BY152" s="27" t="str">
        <f t="shared" si="30"/>
        <v/>
      </c>
      <c r="BZ152" s="26" t="str">
        <f t="shared" si="31"/>
        <v/>
      </c>
      <c r="CA152" s="27" t="str">
        <f t="shared" si="32"/>
        <v/>
      </c>
      <c r="CB152" s="26" t="e">
        <f>IF(AND(#REF!="",#REF!="",#REF!="",#REF!=""),"",SUM(#REF!,#REF!,#REF!,#REF!,#REF!))</f>
        <v>#REF!</v>
      </c>
      <c r="CC152" s="27" t="str">
        <f t="shared" si="33"/>
        <v/>
      </c>
      <c r="CD152" s="24" t="e">
        <f>IF(AND(#REF!="",#REF!="",#REF!="",#REF!=""),"",SUM(#REF!,#REF!,#REF!,#REF!))</f>
        <v>#REF!</v>
      </c>
      <c r="CE152" s="24" t="str">
        <f t="shared" si="34"/>
        <v/>
      </c>
    </row>
    <row r="153" spans="1:83">
      <c r="A153" s="263">
        <v>147</v>
      </c>
      <c r="B153" s="264"/>
      <c r="C153" s="265"/>
      <c r="D153" s="266"/>
      <c r="E153" s="267"/>
      <c r="F153" s="268"/>
      <c r="G153" s="268"/>
      <c r="H153" s="269"/>
      <c r="I153" s="270"/>
      <c r="J153" s="271"/>
      <c r="K153" s="272"/>
      <c r="L153" s="391"/>
      <c r="M153" s="392"/>
      <c r="N153" s="392"/>
      <c r="O153" s="7"/>
      <c r="P153" s="32"/>
      <c r="Q153" s="35"/>
      <c r="R153" s="7"/>
      <c r="S153" s="397"/>
      <c r="T153" s="398"/>
      <c r="U153" s="398"/>
      <c r="V153" s="7"/>
      <c r="W153" s="37"/>
      <c r="X153" s="35"/>
      <c r="Y153" s="7"/>
      <c r="Z153" s="391"/>
      <c r="AA153" s="392"/>
      <c r="AB153" s="392"/>
      <c r="AC153" s="7"/>
      <c r="AD153" s="32"/>
      <c r="AE153" s="35"/>
      <c r="AF153" s="7"/>
      <c r="AG153" s="391"/>
      <c r="AH153" s="392"/>
      <c r="AI153" s="392"/>
      <c r="AJ153" s="7"/>
      <c r="AK153" s="32"/>
      <c r="AL153" s="35"/>
      <c r="AM153" s="7"/>
      <c r="AN153" s="11"/>
      <c r="AO153" s="7"/>
      <c r="AP153" s="11"/>
      <c r="AQ153" s="7"/>
      <c r="AR153" s="11"/>
      <c r="AS153" s="7"/>
      <c r="AT153" s="7"/>
      <c r="AU153" s="7"/>
      <c r="AV153" s="7"/>
      <c r="AW153" s="7"/>
      <c r="AX153" s="11" t="s">
        <v>224</v>
      </c>
      <c r="AY153" s="71" t="s">
        <v>224</v>
      </c>
      <c r="AZ153" s="1"/>
      <c r="BA153" s="1"/>
      <c r="BB153" s="1"/>
      <c r="BC153" s="1"/>
      <c r="BD153" s="1"/>
      <c r="BP153" s="16"/>
      <c r="BQ153" s="26" t="str">
        <f t="shared" si="23"/>
        <v/>
      </c>
      <c r="BR153" s="27" t="str">
        <f t="shared" si="24"/>
        <v/>
      </c>
      <c r="BS153" s="27" t="str">
        <f t="shared" si="25"/>
        <v/>
      </c>
      <c r="BT153" s="26" t="str">
        <f t="shared" si="26"/>
        <v/>
      </c>
      <c r="BU153" s="27" t="str">
        <f t="shared" si="27"/>
        <v/>
      </c>
      <c r="BV153" s="26" t="e">
        <f>IF(AND(#REF!="",#REF!="",#REF!="",#REF!=""),"",SUM(#REF!,#REF!,#REF!,#REF!,#REF!))</f>
        <v>#REF!</v>
      </c>
      <c r="BW153" s="27" t="str">
        <f t="shared" si="28"/>
        <v/>
      </c>
      <c r="BX153" s="26" t="str">
        <f t="shared" si="29"/>
        <v/>
      </c>
      <c r="BY153" s="27" t="str">
        <f t="shared" si="30"/>
        <v/>
      </c>
      <c r="BZ153" s="26" t="str">
        <f t="shared" si="31"/>
        <v/>
      </c>
      <c r="CA153" s="27" t="str">
        <f t="shared" si="32"/>
        <v/>
      </c>
      <c r="CB153" s="26" t="e">
        <f>IF(AND(#REF!="",#REF!="",#REF!="",#REF!=""),"",SUM(#REF!,#REF!,#REF!,#REF!,#REF!))</f>
        <v>#REF!</v>
      </c>
      <c r="CC153" s="27" t="str">
        <f t="shared" si="33"/>
        <v/>
      </c>
      <c r="CD153" s="24" t="e">
        <f>IF(AND(#REF!="",#REF!="",#REF!="",#REF!=""),"",SUM(#REF!,#REF!,#REF!,#REF!))</f>
        <v>#REF!</v>
      </c>
      <c r="CE153" s="24" t="str">
        <f t="shared" si="34"/>
        <v/>
      </c>
    </row>
    <row r="154" spans="1:83">
      <c r="A154" s="263">
        <v>148</v>
      </c>
      <c r="B154" s="264"/>
      <c r="C154" s="265"/>
      <c r="D154" s="266"/>
      <c r="E154" s="267"/>
      <c r="F154" s="268"/>
      <c r="G154" s="268"/>
      <c r="H154" s="269"/>
      <c r="I154" s="270"/>
      <c r="J154" s="271"/>
      <c r="K154" s="272"/>
      <c r="L154" s="391"/>
      <c r="M154" s="392"/>
      <c r="N154" s="392"/>
      <c r="O154" s="7"/>
      <c r="P154" s="32"/>
      <c r="Q154" s="35"/>
      <c r="R154" s="7"/>
      <c r="S154" s="397"/>
      <c r="T154" s="398"/>
      <c r="U154" s="398"/>
      <c r="V154" s="7"/>
      <c r="W154" s="37"/>
      <c r="X154" s="35"/>
      <c r="Y154" s="7"/>
      <c r="Z154" s="391"/>
      <c r="AA154" s="392"/>
      <c r="AB154" s="392"/>
      <c r="AC154" s="7"/>
      <c r="AD154" s="32"/>
      <c r="AE154" s="35"/>
      <c r="AF154" s="7"/>
      <c r="AG154" s="391"/>
      <c r="AH154" s="392"/>
      <c r="AI154" s="392"/>
      <c r="AJ154" s="7"/>
      <c r="AK154" s="32"/>
      <c r="AL154" s="35"/>
      <c r="AM154" s="7"/>
      <c r="AN154" s="11"/>
      <c r="AO154" s="7"/>
      <c r="AP154" s="11"/>
      <c r="AQ154" s="7"/>
      <c r="AR154" s="11"/>
      <c r="AS154" s="7"/>
      <c r="AT154" s="7"/>
      <c r="AU154" s="7"/>
      <c r="AV154" s="7"/>
      <c r="AW154" s="7"/>
      <c r="AX154" s="11" t="s">
        <v>224</v>
      </c>
      <c r="AY154" s="71" t="s">
        <v>224</v>
      </c>
      <c r="AZ154" s="1"/>
      <c r="BA154" s="1"/>
      <c r="BB154" s="1"/>
      <c r="BC154" s="1"/>
      <c r="BD154" s="1"/>
      <c r="BP154" s="16"/>
      <c r="BQ154" s="26" t="str">
        <f t="shared" si="23"/>
        <v/>
      </c>
      <c r="BR154" s="27" t="str">
        <f t="shared" si="24"/>
        <v/>
      </c>
      <c r="BS154" s="27" t="str">
        <f t="shared" si="25"/>
        <v/>
      </c>
      <c r="BT154" s="26" t="str">
        <f t="shared" si="26"/>
        <v/>
      </c>
      <c r="BU154" s="27" t="str">
        <f t="shared" si="27"/>
        <v/>
      </c>
      <c r="BV154" s="26" t="e">
        <f>IF(AND(#REF!="",#REF!="",#REF!="",#REF!=""),"",SUM(#REF!,#REF!,#REF!,#REF!,#REF!))</f>
        <v>#REF!</v>
      </c>
      <c r="BW154" s="27" t="str">
        <f t="shared" si="28"/>
        <v/>
      </c>
      <c r="BX154" s="26" t="str">
        <f t="shared" si="29"/>
        <v/>
      </c>
      <c r="BY154" s="27" t="str">
        <f t="shared" si="30"/>
        <v/>
      </c>
      <c r="BZ154" s="26" t="str">
        <f t="shared" si="31"/>
        <v/>
      </c>
      <c r="CA154" s="27" t="str">
        <f t="shared" si="32"/>
        <v/>
      </c>
      <c r="CB154" s="26" t="e">
        <f>IF(AND(#REF!="",#REF!="",#REF!="",#REF!=""),"",SUM(#REF!,#REF!,#REF!,#REF!,#REF!))</f>
        <v>#REF!</v>
      </c>
      <c r="CC154" s="27" t="str">
        <f t="shared" si="33"/>
        <v/>
      </c>
      <c r="CD154" s="24" t="e">
        <f>IF(AND(#REF!="",#REF!="",#REF!="",#REF!=""),"",SUM(#REF!,#REF!,#REF!,#REF!))</f>
        <v>#REF!</v>
      </c>
      <c r="CE154" s="24" t="str">
        <f t="shared" si="34"/>
        <v/>
      </c>
    </row>
    <row r="155" spans="1:83">
      <c r="A155" s="263">
        <v>149</v>
      </c>
      <c r="B155" s="264"/>
      <c r="C155" s="265"/>
      <c r="D155" s="266"/>
      <c r="E155" s="267"/>
      <c r="F155" s="268"/>
      <c r="G155" s="268"/>
      <c r="H155" s="269"/>
      <c r="I155" s="270"/>
      <c r="J155" s="271"/>
      <c r="K155" s="272"/>
      <c r="L155" s="391"/>
      <c r="M155" s="392"/>
      <c r="N155" s="392"/>
      <c r="O155" s="7"/>
      <c r="P155" s="32"/>
      <c r="Q155" s="35"/>
      <c r="R155" s="7"/>
      <c r="S155" s="397"/>
      <c r="T155" s="398"/>
      <c r="U155" s="398"/>
      <c r="V155" s="7"/>
      <c r="W155" s="37"/>
      <c r="X155" s="35"/>
      <c r="Y155" s="7"/>
      <c r="Z155" s="391"/>
      <c r="AA155" s="392"/>
      <c r="AB155" s="392"/>
      <c r="AC155" s="7"/>
      <c r="AD155" s="32"/>
      <c r="AE155" s="35"/>
      <c r="AF155" s="7"/>
      <c r="AG155" s="391"/>
      <c r="AH155" s="392"/>
      <c r="AI155" s="392"/>
      <c r="AJ155" s="7"/>
      <c r="AK155" s="32"/>
      <c r="AL155" s="35"/>
      <c r="AM155" s="7"/>
      <c r="AN155" s="11"/>
      <c r="AO155" s="7"/>
      <c r="AP155" s="11"/>
      <c r="AQ155" s="7"/>
      <c r="AR155" s="11"/>
      <c r="AS155" s="7"/>
      <c r="AT155" s="7"/>
      <c r="AU155" s="7"/>
      <c r="AV155" s="7"/>
      <c r="AW155" s="7"/>
      <c r="AX155" s="11" t="s">
        <v>224</v>
      </c>
      <c r="AY155" s="71" t="s">
        <v>224</v>
      </c>
      <c r="AZ155" s="1"/>
      <c r="BA155" s="1"/>
      <c r="BB155" s="1"/>
      <c r="BC155" s="1"/>
      <c r="BD155" s="1"/>
      <c r="BP155" s="16"/>
      <c r="BQ155" s="26" t="str">
        <f t="shared" si="23"/>
        <v/>
      </c>
      <c r="BR155" s="27" t="str">
        <f t="shared" si="24"/>
        <v/>
      </c>
      <c r="BS155" s="27" t="str">
        <f t="shared" si="25"/>
        <v/>
      </c>
      <c r="BT155" s="26" t="str">
        <f t="shared" si="26"/>
        <v/>
      </c>
      <c r="BU155" s="27" t="str">
        <f t="shared" si="27"/>
        <v/>
      </c>
      <c r="BV155" s="26" t="e">
        <f>IF(AND(#REF!="",#REF!="",#REF!="",#REF!=""),"",SUM(#REF!,#REF!,#REF!,#REF!,#REF!))</f>
        <v>#REF!</v>
      </c>
      <c r="BW155" s="27" t="str">
        <f t="shared" si="28"/>
        <v/>
      </c>
      <c r="BX155" s="26" t="str">
        <f t="shared" si="29"/>
        <v/>
      </c>
      <c r="BY155" s="27" t="str">
        <f t="shared" si="30"/>
        <v/>
      </c>
      <c r="BZ155" s="26" t="str">
        <f t="shared" si="31"/>
        <v/>
      </c>
      <c r="CA155" s="27" t="str">
        <f t="shared" si="32"/>
        <v/>
      </c>
      <c r="CB155" s="26" t="e">
        <f>IF(AND(#REF!="",#REF!="",#REF!="",#REF!=""),"",SUM(#REF!,#REF!,#REF!,#REF!,#REF!))</f>
        <v>#REF!</v>
      </c>
      <c r="CC155" s="27" t="str">
        <f t="shared" si="33"/>
        <v/>
      </c>
      <c r="CD155" s="24" t="e">
        <f>IF(AND(#REF!="",#REF!="",#REF!="",#REF!=""),"",SUM(#REF!,#REF!,#REF!,#REF!))</f>
        <v>#REF!</v>
      </c>
      <c r="CE155" s="24" t="str">
        <f t="shared" si="34"/>
        <v/>
      </c>
    </row>
    <row r="156" spans="1:83">
      <c r="A156" s="263">
        <v>150</v>
      </c>
      <c r="B156" s="264"/>
      <c r="C156" s="265"/>
      <c r="D156" s="266"/>
      <c r="E156" s="267"/>
      <c r="F156" s="268"/>
      <c r="G156" s="268"/>
      <c r="H156" s="269"/>
      <c r="I156" s="270"/>
      <c r="J156" s="271"/>
      <c r="K156" s="272"/>
      <c r="L156" s="391"/>
      <c r="M156" s="392"/>
      <c r="N156" s="392"/>
      <c r="O156" s="7"/>
      <c r="P156" s="32"/>
      <c r="Q156" s="35"/>
      <c r="R156" s="7"/>
      <c r="S156" s="397"/>
      <c r="T156" s="398"/>
      <c r="U156" s="398"/>
      <c r="V156" s="7"/>
      <c r="W156" s="37"/>
      <c r="X156" s="35"/>
      <c r="Y156" s="7"/>
      <c r="Z156" s="391"/>
      <c r="AA156" s="392"/>
      <c r="AB156" s="392"/>
      <c r="AC156" s="7"/>
      <c r="AD156" s="32"/>
      <c r="AE156" s="35"/>
      <c r="AF156" s="7"/>
      <c r="AG156" s="391"/>
      <c r="AH156" s="392"/>
      <c r="AI156" s="392"/>
      <c r="AJ156" s="7"/>
      <c r="AK156" s="32"/>
      <c r="AL156" s="35"/>
      <c r="AM156" s="7"/>
      <c r="AN156" s="11"/>
      <c r="AO156" s="7"/>
      <c r="AP156" s="11"/>
      <c r="AQ156" s="7"/>
      <c r="AR156" s="11"/>
      <c r="AS156" s="7"/>
      <c r="AT156" s="7"/>
      <c r="AU156" s="7"/>
      <c r="AV156" s="7"/>
      <c r="AW156" s="7"/>
      <c r="AX156" s="11" t="s">
        <v>224</v>
      </c>
      <c r="AY156" s="71" t="s">
        <v>224</v>
      </c>
      <c r="AZ156" s="1"/>
      <c r="BA156" s="1"/>
      <c r="BB156" s="1"/>
      <c r="BC156" s="1"/>
      <c r="BD156" s="1"/>
      <c r="BP156" s="16"/>
      <c r="BQ156" s="26" t="str">
        <f t="shared" si="23"/>
        <v/>
      </c>
      <c r="BR156" s="27" t="str">
        <f t="shared" si="24"/>
        <v/>
      </c>
      <c r="BS156" s="27" t="str">
        <f t="shared" si="25"/>
        <v/>
      </c>
      <c r="BT156" s="26" t="str">
        <f t="shared" si="26"/>
        <v/>
      </c>
      <c r="BU156" s="27" t="str">
        <f t="shared" si="27"/>
        <v/>
      </c>
      <c r="BV156" s="26" t="e">
        <f>IF(AND(#REF!="",#REF!="",#REF!="",#REF!=""),"",SUM(#REF!,#REF!,#REF!,#REF!,#REF!))</f>
        <v>#REF!</v>
      </c>
      <c r="BW156" s="27" t="str">
        <f t="shared" si="28"/>
        <v/>
      </c>
      <c r="BX156" s="26" t="str">
        <f t="shared" si="29"/>
        <v/>
      </c>
      <c r="BY156" s="27" t="str">
        <f t="shared" si="30"/>
        <v/>
      </c>
      <c r="BZ156" s="26" t="str">
        <f t="shared" si="31"/>
        <v/>
      </c>
      <c r="CA156" s="27" t="str">
        <f t="shared" si="32"/>
        <v/>
      </c>
      <c r="CB156" s="26" t="e">
        <f>IF(AND(#REF!="",#REF!="",#REF!="",#REF!=""),"",SUM(#REF!,#REF!,#REF!,#REF!,#REF!))</f>
        <v>#REF!</v>
      </c>
      <c r="CC156" s="27" t="str">
        <f t="shared" si="33"/>
        <v/>
      </c>
      <c r="CD156" s="24" t="e">
        <f>IF(AND(#REF!="",#REF!="",#REF!="",#REF!=""),"",SUM(#REF!,#REF!,#REF!,#REF!))</f>
        <v>#REF!</v>
      </c>
      <c r="CE156" s="24" t="str">
        <f t="shared" si="34"/>
        <v/>
      </c>
    </row>
    <row r="157" spans="1:83">
      <c r="A157" s="263">
        <v>151</v>
      </c>
      <c r="B157" s="264"/>
      <c r="C157" s="265"/>
      <c r="D157" s="266"/>
      <c r="E157" s="267"/>
      <c r="F157" s="268"/>
      <c r="G157" s="268"/>
      <c r="H157" s="269"/>
      <c r="I157" s="270"/>
      <c r="J157" s="271"/>
      <c r="K157" s="272"/>
      <c r="L157" s="391"/>
      <c r="M157" s="392"/>
      <c r="N157" s="392"/>
      <c r="O157" s="7"/>
      <c r="P157" s="32"/>
      <c r="Q157" s="35"/>
      <c r="R157" s="7"/>
      <c r="S157" s="397"/>
      <c r="T157" s="398"/>
      <c r="U157" s="398"/>
      <c r="V157" s="7"/>
      <c r="W157" s="37"/>
      <c r="X157" s="35"/>
      <c r="Y157" s="7"/>
      <c r="Z157" s="391"/>
      <c r="AA157" s="392"/>
      <c r="AB157" s="392"/>
      <c r="AC157" s="7"/>
      <c r="AD157" s="32"/>
      <c r="AE157" s="35"/>
      <c r="AF157" s="7"/>
      <c r="AG157" s="391"/>
      <c r="AH157" s="392"/>
      <c r="AI157" s="392"/>
      <c r="AJ157" s="7"/>
      <c r="AK157" s="32"/>
      <c r="AL157" s="35"/>
      <c r="AM157" s="7"/>
      <c r="AN157" s="11"/>
      <c r="AO157" s="7"/>
      <c r="AP157" s="11"/>
      <c r="AQ157" s="7"/>
      <c r="AR157" s="11"/>
      <c r="AS157" s="7"/>
      <c r="AT157" s="7"/>
      <c r="AU157" s="7"/>
      <c r="AV157" s="7"/>
      <c r="AW157" s="7"/>
      <c r="AX157" s="11" t="s">
        <v>224</v>
      </c>
      <c r="AY157" s="71" t="s">
        <v>224</v>
      </c>
      <c r="AZ157" s="1"/>
      <c r="BA157" s="1"/>
      <c r="BB157" s="1"/>
      <c r="BC157" s="1"/>
      <c r="BD157" s="1"/>
      <c r="BP157" s="16"/>
      <c r="BQ157" s="26" t="str">
        <f t="shared" si="23"/>
        <v/>
      </c>
      <c r="BR157" s="27" t="str">
        <f t="shared" si="24"/>
        <v/>
      </c>
      <c r="BS157" s="27" t="str">
        <f t="shared" si="25"/>
        <v/>
      </c>
      <c r="BT157" s="26" t="str">
        <f t="shared" si="26"/>
        <v/>
      </c>
      <c r="BU157" s="27" t="str">
        <f t="shared" si="27"/>
        <v/>
      </c>
      <c r="BV157" s="26" t="e">
        <f>IF(AND(#REF!="",#REF!="",#REF!="",#REF!=""),"",SUM(#REF!,#REF!,#REF!,#REF!,#REF!))</f>
        <v>#REF!</v>
      </c>
      <c r="BW157" s="27" t="str">
        <f t="shared" si="28"/>
        <v/>
      </c>
      <c r="BX157" s="26" t="str">
        <f t="shared" si="29"/>
        <v/>
      </c>
      <c r="BY157" s="27" t="str">
        <f t="shared" si="30"/>
        <v/>
      </c>
      <c r="BZ157" s="26" t="str">
        <f t="shared" si="31"/>
        <v/>
      </c>
      <c r="CA157" s="27" t="str">
        <f t="shared" si="32"/>
        <v/>
      </c>
      <c r="CB157" s="26" t="e">
        <f>IF(AND(#REF!="",#REF!="",#REF!="",#REF!=""),"",SUM(#REF!,#REF!,#REF!,#REF!,#REF!))</f>
        <v>#REF!</v>
      </c>
      <c r="CC157" s="27" t="str">
        <f t="shared" si="33"/>
        <v/>
      </c>
      <c r="CD157" s="24" t="e">
        <f>IF(AND(#REF!="",#REF!="",#REF!="",#REF!=""),"",SUM(#REF!,#REF!,#REF!,#REF!))</f>
        <v>#REF!</v>
      </c>
      <c r="CE157" s="24" t="str">
        <f t="shared" si="34"/>
        <v/>
      </c>
    </row>
    <row r="158" spans="1:83">
      <c r="A158" s="263">
        <v>152</v>
      </c>
      <c r="B158" s="264"/>
      <c r="C158" s="265"/>
      <c r="D158" s="266"/>
      <c r="E158" s="267"/>
      <c r="F158" s="268"/>
      <c r="G158" s="268"/>
      <c r="H158" s="269"/>
      <c r="I158" s="270"/>
      <c r="J158" s="271"/>
      <c r="K158" s="272"/>
      <c r="L158" s="391"/>
      <c r="M158" s="392"/>
      <c r="N158" s="392"/>
      <c r="O158" s="7"/>
      <c r="P158" s="32"/>
      <c r="Q158" s="35"/>
      <c r="R158" s="7"/>
      <c r="S158" s="397"/>
      <c r="T158" s="398"/>
      <c r="U158" s="398"/>
      <c r="V158" s="7"/>
      <c r="W158" s="37"/>
      <c r="X158" s="35"/>
      <c r="Y158" s="7"/>
      <c r="Z158" s="391"/>
      <c r="AA158" s="392"/>
      <c r="AB158" s="392"/>
      <c r="AC158" s="7"/>
      <c r="AD158" s="32"/>
      <c r="AE158" s="35"/>
      <c r="AF158" s="7"/>
      <c r="AG158" s="391"/>
      <c r="AH158" s="392"/>
      <c r="AI158" s="392"/>
      <c r="AJ158" s="7"/>
      <c r="AK158" s="32"/>
      <c r="AL158" s="35"/>
      <c r="AM158" s="7"/>
      <c r="AN158" s="11"/>
      <c r="AO158" s="7"/>
      <c r="AP158" s="11"/>
      <c r="AQ158" s="7"/>
      <c r="AR158" s="11"/>
      <c r="AS158" s="7"/>
      <c r="AT158" s="7"/>
      <c r="AU158" s="7"/>
      <c r="AV158" s="7"/>
      <c r="AW158" s="7"/>
      <c r="AX158" s="11" t="s">
        <v>224</v>
      </c>
      <c r="AY158" s="71" t="s">
        <v>224</v>
      </c>
      <c r="AZ158" s="1"/>
      <c r="BA158" s="1"/>
      <c r="BB158" s="1"/>
      <c r="BC158" s="1"/>
      <c r="BD158" s="1"/>
      <c r="BP158" s="16"/>
      <c r="BQ158" s="26" t="str">
        <f t="shared" si="23"/>
        <v/>
      </c>
      <c r="BR158" s="27" t="str">
        <f t="shared" si="24"/>
        <v/>
      </c>
      <c r="BS158" s="27" t="str">
        <f t="shared" si="25"/>
        <v/>
      </c>
      <c r="BT158" s="26" t="str">
        <f t="shared" si="26"/>
        <v/>
      </c>
      <c r="BU158" s="27" t="str">
        <f t="shared" si="27"/>
        <v/>
      </c>
      <c r="BV158" s="26" t="e">
        <f>IF(AND(#REF!="",#REF!="",#REF!="",#REF!=""),"",SUM(#REF!,#REF!,#REF!,#REF!,#REF!))</f>
        <v>#REF!</v>
      </c>
      <c r="BW158" s="27" t="str">
        <f t="shared" si="28"/>
        <v/>
      </c>
      <c r="BX158" s="26" t="str">
        <f t="shared" si="29"/>
        <v/>
      </c>
      <c r="BY158" s="27" t="str">
        <f t="shared" si="30"/>
        <v/>
      </c>
      <c r="BZ158" s="26" t="str">
        <f t="shared" si="31"/>
        <v/>
      </c>
      <c r="CA158" s="27" t="str">
        <f t="shared" si="32"/>
        <v/>
      </c>
      <c r="CB158" s="26" t="e">
        <f>IF(AND(#REF!="",#REF!="",#REF!="",#REF!=""),"",SUM(#REF!,#REF!,#REF!,#REF!,#REF!))</f>
        <v>#REF!</v>
      </c>
      <c r="CC158" s="27" t="str">
        <f t="shared" si="33"/>
        <v/>
      </c>
      <c r="CD158" s="24" t="e">
        <f>IF(AND(#REF!="",#REF!="",#REF!="",#REF!=""),"",SUM(#REF!,#REF!,#REF!,#REF!))</f>
        <v>#REF!</v>
      </c>
      <c r="CE158" s="24" t="str">
        <f t="shared" si="34"/>
        <v/>
      </c>
    </row>
    <row r="159" spans="1:83">
      <c r="A159" s="263">
        <v>153</v>
      </c>
      <c r="B159" s="264"/>
      <c r="C159" s="265"/>
      <c r="D159" s="266"/>
      <c r="E159" s="267"/>
      <c r="F159" s="268"/>
      <c r="G159" s="268"/>
      <c r="H159" s="269"/>
      <c r="I159" s="270"/>
      <c r="J159" s="271"/>
      <c r="K159" s="272"/>
      <c r="L159" s="391"/>
      <c r="M159" s="392"/>
      <c r="N159" s="392"/>
      <c r="O159" s="7"/>
      <c r="P159" s="32"/>
      <c r="Q159" s="35"/>
      <c r="R159" s="7"/>
      <c r="S159" s="397"/>
      <c r="T159" s="398"/>
      <c r="U159" s="398"/>
      <c r="V159" s="7"/>
      <c r="W159" s="37"/>
      <c r="X159" s="35"/>
      <c r="Y159" s="7"/>
      <c r="Z159" s="391"/>
      <c r="AA159" s="392"/>
      <c r="AB159" s="392"/>
      <c r="AC159" s="7"/>
      <c r="AD159" s="32"/>
      <c r="AE159" s="35"/>
      <c r="AF159" s="7"/>
      <c r="AG159" s="391"/>
      <c r="AH159" s="392"/>
      <c r="AI159" s="392"/>
      <c r="AJ159" s="7"/>
      <c r="AK159" s="32"/>
      <c r="AL159" s="35"/>
      <c r="AM159" s="7"/>
      <c r="AN159" s="11"/>
      <c r="AO159" s="7"/>
      <c r="AP159" s="11"/>
      <c r="AQ159" s="7"/>
      <c r="AR159" s="11"/>
      <c r="AS159" s="7"/>
      <c r="AT159" s="7"/>
      <c r="AU159" s="7"/>
      <c r="AV159" s="7"/>
      <c r="AW159" s="7"/>
      <c r="AX159" s="11" t="s">
        <v>224</v>
      </c>
      <c r="AY159" s="71" t="s">
        <v>224</v>
      </c>
      <c r="AZ159" s="1"/>
      <c r="BA159" s="1"/>
      <c r="BB159" s="1"/>
      <c r="BC159" s="1"/>
      <c r="BD159" s="1"/>
      <c r="BP159" s="16"/>
      <c r="BQ159" s="26" t="str">
        <f t="shared" si="23"/>
        <v/>
      </c>
      <c r="BR159" s="27" t="str">
        <f t="shared" si="24"/>
        <v/>
      </c>
      <c r="BS159" s="27" t="str">
        <f t="shared" si="25"/>
        <v/>
      </c>
      <c r="BT159" s="26" t="str">
        <f t="shared" si="26"/>
        <v/>
      </c>
      <c r="BU159" s="27" t="str">
        <f t="shared" si="27"/>
        <v/>
      </c>
      <c r="BV159" s="26" t="e">
        <f>IF(AND(#REF!="",#REF!="",#REF!="",#REF!=""),"",SUM(#REF!,#REF!,#REF!,#REF!,#REF!))</f>
        <v>#REF!</v>
      </c>
      <c r="BW159" s="27" t="str">
        <f t="shared" si="28"/>
        <v/>
      </c>
      <c r="BX159" s="26" t="str">
        <f t="shared" si="29"/>
        <v/>
      </c>
      <c r="BY159" s="27" t="str">
        <f t="shared" si="30"/>
        <v/>
      </c>
      <c r="BZ159" s="26" t="str">
        <f t="shared" si="31"/>
        <v/>
      </c>
      <c r="CA159" s="27" t="str">
        <f t="shared" si="32"/>
        <v/>
      </c>
      <c r="CB159" s="26" t="e">
        <f>IF(AND(#REF!="",#REF!="",#REF!="",#REF!=""),"",SUM(#REF!,#REF!,#REF!,#REF!,#REF!))</f>
        <v>#REF!</v>
      </c>
      <c r="CC159" s="27" t="str">
        <f t="shared" si="33"/>
        <v/>
      </c>
      <c r="CD159" s="24" t="e">
        <f>IF(AND(#REF!="",#REF!="",#REF!="",#REF!=""),"",SUM(#REF!,#REF!,#REF!,#REF!))</f>
        <v>#REF!</v>
      </c>
      <c r="CE159" s="24" t="str">
        <f t="shared" si="34"/>
        <v/>
      </c>
    </row>
    <row r="160" spans="1:83">
      <c r="A160" s="263">
        <v>154</v>
      </c>
      <c r="B160" s="264"/>
      <c r="C160" s="265"/>
      <c r="D160" s="266"/>
      <c r="E160" s="267"/>
      <c r="F160" s="268"/>
      <c r="G160" s="268"/>
      <c r="H160" s="269"/>
      <c r="I160" s="270"/>
      <c r="J160" s="271"/>
      <c r="K160" s="272"/>
      <c r="L160" s="391"/>
      <c r="M160" s="392"/>
      <c r="N160" s="392"/>
      <c r="O160" s="7"/>
      <c r="P160" s="32"/>
      <c r="Q160" s="35"/>
      <c r="R160" s="7"/>
      <c r="S160" s="397"/>
      <c r="T160" s="398"/>
      <c r="U160" s="398"/>
      <c r="V160" s="7"/>
      <c r="W160" s="37"/>
      <c r="X160" s="35"/>
      <c r="Y160" s="7"/>
      <c r="Z160" s="391"/>
      <c r="AA160" s="392"/>
      <c r="AB160" s="392"/>
      <c r="AC160" s="7"/>
      <c r="AD160" s="32"/>
      <c r="AE160" s="35"/>
      <c r="AF160" s="7"/>
      <c r="AG160" s="391"/>
      <c r="AH160" s="392"/>
      <c r="AI160" s="392"/>
      <c r="AJ160" s="7"/>
      <c r="AK160" s="32"/>
      <c r="AL160" s="35"/>
      <c r="AM160" s="7"/>
      <c r="AN160" s="11"/>
      <c r="AO160" s="7"/>
      <c r="AP160" s="11"/>
      <c r="AQ160" s="7"/>
      <c r="AR160" s="11"/>
      <c r="AS160" s="7"/>
      <c r="AT160" s="7"/>
      <c r="AU160" s="7"/>
      <c r="AV160" s="7"/>
      <c r="AW160" s="7"/>
      <c r="AX160" s="11" t="s">
        <v>224</v>
      </c>
      <c r="AY160" s="71" t="s">
        <v>224</v>
      </c>
      <c r="AZ160" s="1"/>
      <c r="BA160" s="1"/>
      <c r="BB160" s="1"/>
      <c r="BC160" s="1"/>
      <c r="BD160" s="1"/>
      <c r="BP160" s="16"/>
      <c r="BQ160" s="26" t="str">
        <f t="shared" si="23"/>
        <v/>
      </c>
      <c r="BR160" s="27" t="str">
        <f t="shared" si="24"/>
        <v/>
      </c>
      <c r="BS160" s="27" t="str">
        <f t="shared" si="25"/>
        <v/>
      </c>
      <c r="BT160" s="26" t="str">
        <f t="shared" si="26"/>
        <v/>
      </c>
      <c r="BU160" s="27" t="str">
        <f t="shared" si="27"/>
        <v/>
      </c>
      <c r="BV160" s="26" t="e">
        <f>IF(AND(#REF!="",#REF!="",#REF!="",#REF!=""),"",SUM(#REF!,#REF!,#REF!,#REF!,#REF!))</f>
        <v>#REF!</v>
      </c>
      <c r="BW160" s="27" t="str">
        <f t="shared" si="28"/>
        <v/>
      </c>
      <c r="BX160" s="26" t="str">
        <f t="shared" si="29"/>
        <v/>
      </c>
      <c r="BY160" s="27" t="str">
        <f t="shared" si="30"/>
        <v/>
      </c>
      <c r="BZ160" s="26" t="str">
        <f t="shared" si="31"/>
        <v/>
      </c>
      <c r="CA160" s="27" t="str">
        <f t="shared" si="32"/>
        <v/>
      </c>
      <c r="CB160" s="26" t="e">
        <f>IF(AND(#REF!="",#REF!="",#REF!="",#REF!=""),"",SUM(#REF!,#REF!,#REF!,#REF!,#REF!))</f>
        <v>#REF!</v>
      </c>
      <c r="CC160" s="27" t="str">
        <f t="shared" si="33"/>
        <v/>
      </c>
      <c r="CD160" s="24" t="e">
        <f>IF(AND(#REF!="",#REF!="",#REF!="",#REF!=""),"",SUM(#REF!,#REF!,#REF!,#REF!))</f>
        <v>#REF!</v>
      </c>
      <c r="CE160" s="24" t="str">
        <f t="shared" si="34"/>
        <v/>
      </c>
    </row>
    <row r="161" spans="1:83">
      <c r="A161" s="263">
        <v>155</v>
      </c>
      <c r="B161" s="264"/>
      <c r="C161" s="265"/>
      <c r="D161" s="266"/>
      <c r="E161" s="267"/>
      <c r="F161" s="268"/>
      <c r="G161" s="268"/>
      <c r="H161" s="269"/>
      <c r="I161" s="270"/>
      <c r="J161" s="271"/>
      <c r="K161" s="272"/>
      <c r="L161" s="391"/>
      <c r="M161" s="392"/>
      <c r="N161" s="392"/>
      <c r="O161" s="7"/>
      <c r="P161" s="32"/>
      <c r="Q161" s="35"/>
      <c r="R161" s="7"/>
      <c r="S161" s="397"/>
      <c r="T161" s="398"/>
      <c r="U161" s="398"/>
      <c r="V161" s="7"/>
      <c r="W161" s="37"/>
      <c r="X161" s="35"/>
      <c r="Y161" s="7"/>
      <c r="Z161" s="391"/>
      <c r="AA161" s="392"/>
      <c r="AB161" s="392"/>
      <c r="AC161" s="7"/>
      <c r="AD161" s="32"/>
      <c r="AE161" s="35"/>
      <c r="AF161" s="7"/>
      <c r="AG161" s="391"/>
      <c r="AH161" s="392"/>
      <c r="AI161" s="392"/>
      <c r="AJ161" s="7"/>
      <c r="AK161" s="32"/>
      <c r="AL161" s="35"/>
      <c r="AM161" s="7"/>
      <c r="AN161" s="11"/>
      <c r="AO161" s="7"/>
      <c r="AP161" s="11"/>
      <c r="AQ161" s="7"/>
      <c r="AR161" s="11"/>
      <c r="AS161" s="7"/>
      <c r="AT161" s="7"/>
      <c r="AU161" s="7"/>
      <c r="AV161" s="7"/>
      <c r="AW161" s="7"/>
      <c r="AX161" s="11" t="s">
        <v>224</v>
      </c>
      <c r="AY161" s="71" t="s">
        <v>224</v>
      </c>
      <c r="AZ161" s="1"/>
      <c r="BA161" s="1"/>
      <c r="BB161" s="1"/>
      <c r="BC161" s="1"/>
      <c r="BD161" s="1"/>
      <c r="BP161" s="16"/>
      <c r="BQ161" s="26" t="str">
        <f t="shared" si="23"/>
        <v/>
      </c>
      <c r="BR161" s="27" t="str">
        <f t="shared" si="24"/>
        <v/>
      </c>
      <c r="BS161" s="27" t="str">
        <f t="shared" si="25"/>
        <v/>
      </c>
      <c r="BT161" s="26" t="str">
        <f t="shared" si="26"/>
        <v/>
      </c>
      <c r="BU161" s="27" t="str">
        <f t="shared" si="27"/>
        <v/>
      </c>
      <c r="BV161" s="26" t="e">
        <f>IF(AND(#REF!="",#REF!="",#REF!="",#REF!=""),"",SUM(#REF!,#REF!,#REF!,#REF!,#REF!))</f>
        <v>#REF!</v>
      </c>
      <c r="BW161" s="27" t="str">
        <f t="shared" si="28"/>
        <v/>
      </c>
      <c r="BX161" s="26" t="str">
        <f t="shared" si="29"/>
        <v/>
      </c>
      <c r="BY161" s="27" t="str">
        <f t="shared" si="30"/>
        <v/>
      </c>
      <c r="BZ161" s="26" t="str">
        <f t="shared" si="31"/>
        <v/>
      </c>
      <c r="CA161" s="27" t="str">
        <f t="shared" si="32"/>
        <v/>
      </c>
      <c r="CB161" s="26" t="e">
        <f>IF(AND(#REF!="",#REF!="",#REF!="",#REF!=""),"",SUM(#REF!,#REF!,#REF!,#REF!,#REF!))</f>
        <v>#REF!</v>
      </c>
      <c r="CC161" s="27" t="str">
        <f t="shared" si="33"/>
        <v/>
      </c>
      <c r="CD161" s="24" t="e">
        <f>IF(AND(#REF!="",#REF!="",#REF!="",#REF!=""),"",SUM(#REF!,#REF!,#REF!,#REF!))</f>
        <v>#REF!</v>
      </c>
      <c r="CE161" s="24" t="str">
        <f t="shared" si="34"/>
        <v/>
      </c>
    </row>
    <row r="162" spans="1:83">
      <c r="A162" s="263">
        <v>156</v>
      </c>
      <c r="B162" s="264"/>
      <c r="C162" s="265"/>
      <c r="D162" s="266"/>
      <c r="E162" s="267"/>
      <c r="F162" s="268"/>
      <c r="G162" s="268"/>
      <c r="H162" s="269"/>
      <c r="I162" s="270"/>
      <c r="J162" s="271"/>
      <c r="K162" s="272"/>
      <c r="L162" s="391"/>
      <c r="M162" s="392"/>
      <c r="N162" s="392"/>
      <c r="O162" s="7"/>
      <c r="P162" s="32"/>
      <c r="Q162" s="35"/>
      <c r="R162" s="7"/>
      <c r="S162" s="397"/>
      <c r="T162" s="398"/>
      <c r="U162" s="398"/>
      <c r="V162" s="7"/>
      <c r="W162" s="37"/>
      <c r="X162" s="35"/>
      <c r="Y162" s="7"/>
      <c r="Z162" s="391"/>
      <c r="AA162" s="392"/>
      <c r="AB162" s="392"/>
      <c r="AC162" s="7"/>
      <c r="AD162" s="32"/>
      <c r="AE162" s="35"/>
      <c r="AF162" s="7"/>
      <c r="AG162" s="391"/>
      <c r="AH162" s="392"/>
      <c r="AI162" s="392"/>
      <c r="AJ162" s="7"/>
      <c r="AK162" s="32"/>
      <c r="AL162" s="35"/>
      <c r="AM162" s="7"/>
      <c r="AN162" s="11"/>
      <c r="AO162" s="7"/>
      <c r="AP162" s="11"/>
      <c r="AQ162" s="7"/>
      <c r="AR162" s="11"/>
      <c r="AS162" s="7"/>
      <c r="AT162" s="7"/>
      <c r="AU162" s="7"/>
      <c r="AV162" s="7"/>
      <c r="AW162" s="7"/>
      <c r="AX162" s="11" t="s">
        <v>224</v>
      </c>
      <c r="AY162" s="71" t="s">
        <v>224</v>
      </c>
      <c r="AZ162" s="1"/>
      <c r="BA162" s="1"/>
      <c r="BB162" s="1"/>
      <c r="BC162" s="1"/>
      <c r="BD162" s="1"/>
      <c r="BP162" s="16"/>
      <c r="BQ162" s="26" t="str">
        <f t="shared" si="23"/>
        <v/>
      </c>
      <c r="BR162" s="27" t="str">
        <f t="shared" si="24"/>
        <v/>
      </c>
      <c r="BS162" s="27" t="str">
        <f t="shared" si="25"/>
        <v/>
      </c>
      <c r="BT162" s="26" t="str">
        <f t="shared" si="26"/>
        <v/>
      </c>
      <c r="BU162" s="27" t="str">
        <f t="shared" si="27"/>
        <v/>
      </c>
      <c r="BV162" s="26" t="e">
        <f>IF(AND(#REF!="",#REF!="",#REF!="",#REF!=""),"",SUM(#REF!,#REF!,#REF!,#REF!,#REF!))</f>
        <v>#REF!</v>
      </c>
      <c r="BW162" s="27" t="str">
        <f t="shared" si="28"/>
        <v/>
      </c>
      <c r="BX162" s="26" t="str">
        <f t="shared" si="29"/>
        <v/>
      </c>
      <c r="BY162" s="27" t="str">
        <f t="shared" si="30"/>
        <v/>
      </c>
      <c r="BZ162" s="26" t="str">
        <f t="shared" si="31"/>
        <v/>
      </c>
      <c r="CA162" s="27" t="str">
        <f t="shared" si="32"/>
        <v/>
      </c>
      <c r="CB162" s="26" t="e">
        <f>IF(AND(#REF!="",#REF!="",#REF!="",#REF!=""),"",SUM(#REF!,#REF!,#REF!,#REF!,#REF!))</f>
        <v>#REF!</v>
      </c>
      <c r="CC162" s="27" t="str">
        <f t="shared" si="33"/>
        <v/>
      </c>
      <c r="CD162" s="24" t="e">
        <f>IF(AND(#REF!="",#REF!="",#REF!="",#REF!=""),"",SUM(#REF!,#REF!,#REF!,#REF!))</f>
        <v>#REF!</v>
      </c>
      <c r="CE162" s="24" t="str">
        <f t="shared" si="34"/>
        <v/>
      </c>
    </row>
    <row r="163" spans="1:83">
      <c r="A163" s="263">
        <v>157</v>
      </c>
      <c r="B163" s="264"/>
      <c r="C163" s="265"/>
      <c r="D163" s="266"/>
      <c r="E163" s="267"/>
      <c r="F163" s="268"/>
      <c r="G163" s="268"/>
      <c r="H163" s="269"/>
      <c r="I163" s="270"/>
      <c r="J163" s="271"/>
      <c r="K163" s="272"/>
      <c r="L163" s="391"/>
      <c r="M163" s="392"/>
      <c r="N163" s="392"/>
      <c r="O163" s="7"/>
      <c r="P163" s="32"/>
      <c r="Q163" s="35"/>
      <c r="R163" s="7"/>
      <c r="S163" s="397"/>
      <c r="T163" s="398"/>
      <c r="U163" s="398"/>
      <c r="V163" s="7"/>
      <c r="W163" s="37"/>
      <c r="X163" s="35"/>
      <c r="Y163" s="7"/>
      <c r="Z163" s="391"/>
      <c r="AA163" s="392"/>
      <c r="AB163" s="392"/>
      <c r="AC163" s="7"/>
      <c r="AD163" s="32"/>
      <c r="AE163" s="35"/>
      <c r="AF163" s="7"/>
      <c r="AG163" s="391"/>
      <c r="AH163" s="392"/>
      <c r="AI163" s="392"/>
      <c r="AJ163" s="7"/>
      <c r="AK163" s="32"/>
      <c r="AL163" s="35"/>
      <c r="AM163" s="7"/>
      <c r="AN163" s="11"/>
      <c r="AO163" s="7"/>
      <c r="AP163" s="11"/>
      <c r="AQ163" s="7"/>
      <c r="AR163" s="11"/>
      <c r="AS163" s="7"/>
      <c r="AT163" s="7"/>
      <c r="AU163" s="7"/>
      <c r="AV163" s="7"/>
      <c r="AW163" s="7"/>
      <c r="AX163" s="11" t="s">
        <v>224</v>
      </c>
      <c r="AY163" s="71" t="s">
        <v>224</v>
      </c>
      <c r="AZ163" s="1"/>
      <c r="BA163" s="1"/>
      <c r="BB163" s="1"/>
      <c r="BC163" s="1"/>
      <c r="BD163" s="1"/>
      <c r="BP163" s="16"/>
      <c r="BQ163" s="26" t="str">
        <f t="shared" si="23"/>
        <v/>
      </c>
      <c r="BR163" s="27" t="str">
        <f t="shared" si="24"/>
        <v/>
      </c>
      <c r="BS163" s="27" t="str">
        <f t="shared" si="25"/>
        <v/>
      </c>
      <c r="BT163" s="26" t="str">
        <f t="shared" si="26"/>
        <v/>
      </c>
      <c r="BU163" s="27" t="str">
        <f t="shared" si="27"/>
        <v/>
      </c>
      <c r="BV163" s="26" t="e">
        <f>IF(AND(#REF!="",#REF!="",#REF!="",#REF!=""),"",SUM(#REF!,#REF!,#REF!,#REF!,#REF!))</f>
        <v>#REF!</v>
      </c>
      <c r="BW163" s="27" t="str">
        <f t="shared" si="28"/>
        <v/>
      </c>
      <c r="BX163" s="26" t="str">
        <f t="shared" si="29"/>
        <v/>
      </c>
      <c r="BY163" s="27" t="str">
        <f t="shared" si="30"/>
        <v/>
      </c>
      <c r="BZ163" s="26" t="str">
        <f t="shared" si="31"/>
        <v/>
      </c>
      <c r="CA163" s="27" t="str">
        <f t="shared" si="32"/>
        <v/>
      </c>
      <c r="CB163" s="26" t="e">
        <f>IF(AND(#REF!="",#REF!="",#REF!="",#REF!=""),"",SUM(#REF!,#REF!,#REF!,#REF!,#REF!))</f>
        <v>#REF!</v>
      </c>
      <c r="CC163" s="27" t="str">
        <f t="shared" si="33"/>
        <v/>
      </c>
      <c r="CD163" s="24" t="e">
        <f>IF(AND(#REF!="",#REF!="",#REF!="",#REF!=""),"",SUM(#REF!,#REF!,#REF!,#REF!))</f>
        <v>#REF!</v>
      </c>
      <c r="CE163" s="24" t="str">
        <f t="shared" si="34"/>
        <v/>
      </c>
    </row>
    <row r="164" spans="1:83">
      <c r="A164" s="263">
        <v>158</v>
      </c>
      <c r="B164" s="264"/>
      <c r="C164" s="265"/>
      <c r="D164" s="266"/>
      <c r="E164" s="267"/>
      <c r="F164" s="268"/>
      <c r="G164" s="268"/>
      <c r="H164" s="269"/>
      <c r="I164" s="270"/>
      <c r="J164" s="271"/>
      <c r="K164" s="272"/>
      <c r="L164" s="391"/>
      <c r="M164" s="392"/>
      <c r="N164" s="392"/>
      <c r="O164" s="7"/>
      <c r="P164" s="32"/>
      <c r="Q164" s="35"/>
      <c r="R164" s="7"/>
      <c r="S164" s="397"/>
      <c r="T164" s="398"/>
      <c r="U164" s="398"/>
      <c r="V164" s="7"/>
      <c r="W164" s="37"/>
      <c r="X164" s="35"/>
      <c r="Y164" s="7"/>
      <c r="Z164" s="391"/>
      <c r="AA164" s="392"/>
      <c r="AB164" s="392"/>
      <c r="AC164" s="7"/>
      <c r="AD164" s="32"/>
      <c r="AE164" s="35"/>
      <c r="AF164" s="7"/>
      <c r="AG164" s="391"/>
      <c r="AH164" s="392"/>
      <c r="AI164" s="392"/>
      <c r="AJ164" s="7"/>
      <c r="AK164" s="32"/>
      <c r="AL164" s="35"/>
      <c r="AM164" s="7"/>
      <c r="AN164" s="11"/>
      <c r="AO164" s="7"/>
      <c r="AP164" s="11"/>
      <c r="AQ164" s="7"/>
      <c r="AR164" s="11"/>
      <c r="AS164" s="7"/>
      <c r="AT164" s="7"/>
      <c r="AU164" s="7"/>
      <c r="AV164" s="7"/>
      <c r="AW164" s="7"/>
      <c r="AX164" s="11" t="s">
        <v>224</v>
      </c>
      <c r="AY164" s="71" t="s">
        <v>224</v>
      </c>
      <c r="AZ164" s="1"/>
      <c r="BA164" s="1"/>
      <c r="BB164" s="1"/>
      <c r="BC164" s="1"/>
      <c r="BD164" s="1"/>
      <c r="BP164" s="16"/>
      <c r="BQ164" s="26" t="str">
        <f t="shared" si="23"/>
        <v/>
      </c>
      <c r="BR164" s="27" t="str">
        <f t="shared" si="24"/>
        <v/>
      </c>
      <c r="BS164" s="27" t="str">
        <f t="shared" si="25"/>
        <v/>
      </c>
      <c r="BT164" s="26" t="str">
        <f t="shared" si="26"/>
        <v/>
      </c>
      <c r="BU164" s="27" t="str">
        <f t="shared" si="27"/>
        <v/>
      </c>
      <c r="BV164" s="26" t="e">
        <f>IF(AND(#REF!="",#REF!="",#REF!="",#REF!=""),"",SUM(#REF!,#REF!,#REF!,#REF!,#REF!))</f>
        <v>#REF!</v>
      </c>
      <c r="BW164" s="27" t="str">
        <f t="shared" si="28"/>
        <v/>
      </c>
      <c r="BX164" s="26" t="str">
        <f t="shared" si="29"/>
        <v/>
      </c>
      <c r="BY164" s="27" t="str">
        <f t="shared" si="30"/>
        <v/>
      </c>
      <c r="BZ164" s="26" t="str">
        <f t="shared" si="31"/>
        <v/>
      </c>
      <c r="CA164" s="27" t="str">
        <f t="shared" si="32"/>
        <v/>
      </c>
      <c r="CB164" s="26" t="e">
        <f>IF(AND(#REF!="",#REF!="",#REF!="",#REF!=""),"",SUM(#REF!,#REF!,#REF!,#REF!,#REF!))</f>
        <v>#REF!</v>
      </c>
      <c r="CC164" s="27" t="str">
        <f t="shared" si="33"/>
        <v/>
      </c>
      <c r="CD164" s="24" t="e">
        <f>IF(AND(#REF!="",#REF!="",#REF!="",#REF!=""),"",SUM(#REF!,#REF!,#REF!,#REF!))</f>
        <v>#REF!</v>
      </c>
      <c r="CE164" s="24" t="str">
        <f t="shared" si="34"/>
        <v/>
      </c>
    </row>
    <row r="165" spans="1:83">
      <c r="A165" s="263">
        <v>159</v>
      </c>
      <c r="B165" s="264"/>
      <c r="C165" s="265"/>
      <c r="D165" s="266"/>
      <c r="E165" s="267"/>
      <c r="F165" s="268"/>
      <c r="G165" s="268"/>
      <c r="H165" s="269"/>
      <c r="I165" s="270"/>
      <c r="J165" s="271"/>
      <c r="K165" s="272"/>
      <c r="L165" s="391"/>
      <c r="M165" s="392"/>
      <c r="N165" s="392"/>
      <c r="O165" s="7"/>
      <c r="P165" s="32"/>
      <c r="Q165" s="35"/>
      <c r="R165" s="7"/>
      <c r="S165" s="397"/>
      <c r="T165" s="398"/>
      <c r="U165" s="398"/>
      <c r="V165" s="7"/>
      <c r="W165" s="37"/>
      <c r="X165" s="35"/>
      <c r="Y165" s="7"/>
      <c r="Z165" s="391"/>
      <c r="AA165" s="392"/>
      <c r="AB165" s="392"/>
      <c r="AC165" s="7"/>
      <c r="AD165" s="32"/>
      <c r="AE165" s="35"/>
      <c r="AF165" s="7"/>
      <c r="AG165" s="391"/>
      <c r="AH165" s="392"/>
      <c r="AI165" s="392"/>
      <c r="AJ165" s="7"/>
      <c r="AK165" s="32"/>
      <c r="AL165" s="35"/>
      <c r="AM165" s="7"/>
      <c r="AN165" s="11"/>
      <c r="AO165" s="7"/>
      <c r="AP165" s="11"/>
      <c r="AQ165" s="7"/>
      <c r="AR165" s="11"/>
      <c r="AS165" s="7"/>
      <c r="AT165" s="7"/>
      <c r="AU165" s="7"/>
      <c r="AV165" s="7"/>
      <c r="AW165" s="7"/>
      <c r="AX165" s="11" t="s">
        <v>224</v>
      </c>
      <c r="AY165" s="71" t="s">
        <v>224</v>
      </c>
      <c r="AZ165" s="1"/>
      <c r="BA165" s="1"/>
      <c r="BB165" s="1"/>
      <c r="BC165" s="1"/>
      <c r="BD165" s="1"/>
      <c r="BP165" s="16"/>
      <c r="BQ165" s="26" t="str">
        <f t="shared" si="23"/>
        <v/>
      </c>
      <c r="BR165" s="27" t="str">
        <f t="shared" si="24"/>
        <v/>
      </c>
      <c r="BS165" s="27" t="str">
        <f t="shared" si="25"/>
        <v/>
      </c>
      <c r="BT165" s="26" t="str">
        <f t="shared" si="26"/>
        <v/>
      </c>
      <c r="BU165" s="27" t="str">
        <f t="shared" si="27"/>
        <v/>
      </c>
      <c r="BV165" s="26" t="e">
        <f>IF(AND(#REF!="",#REF!="",#REF!="",#REF!=""),"",SUM(#REF!,#REF!,#REF!,#REF!,#REF!))</f>
        <v>#REF!</v>
      </c>
      <c r="BW165" s="27" t="str">
        <f t="shared" si="28"/>
        <v/>
      </c>
      <c r="BX165" s="26" t="str">
        <f t="shared" si="29"/>
        <v/>
      </c>
      <c r="BY165" s="27" t="str">
        <f t="shared" si="30"/>
        <v/>
      </c>
      <c r="BZ165" s="26" t="str">
        <f t="shared" si="31"/>
        <v/>
      </c>
      <c r="CA165" s="27" t="str">
        <f t="shared" si="32"/>
        <v/>
      </c>
      <c r="CB165" s="26" t="e">
        <f>IF(AND(#REF!="",#REF!="",#REF!="",#REF!=""),"",SUM(#REF!,#REF!,#REF!,#REF!,#REF!))</f>
        <v>#REF!</v>
      </c>
      <c r="CC165" s="27" t="str">
        <f t="shared" si="33"/>
        <v/>
      </c>
      <c r="CD165" s="24" t="e">
        <f>IF(AND(#REF!="",#REF!="",#REF!="",#REF!=""),"",SUM(#REF!,#REF!,#REF!,#REF!))</f>
        <v>#REF!</v>
      </c>
      <c r="CE165" s="24" t="str">
        <f t="shared" si="34"/>
        <v/>
      </c>
    </row>
    <row r="166" spans="1:83">
      <c r="A166" s="263">
        <v>160</v>
      </c>
      <c r="B166" s="264"/>
      <c r="C166" s="265"/>
      <c r="D166" s="266"/>
      <c r="E166" s="267"/>
      <c r="F166" s="268"/>
      <c r="G166" s="268"/>
      <c r="H166" s="269"/>
      <c r="I166" s="270"/>
      <c r="J166" s="271"/>
      <c r="K166" s="272"/>
      <c r="L166" s="391"/>
      <c r="M166" s="392"/>
      <c r="N166" s="392"/>
      <c r="O166" s="7"/>
      <c r="P166" s="32"/>
      <c r="Q166" s="35"/>
      <c r="R166" s="7"/>
      <c r="S166" s="397"/>
      <c r="T166" s="398"/>
      <c r="U166" s="398"/>
      <c r="V166" s="7"/>
      <c r="W166" s="37"/>
      <c r="X166" s="35"/>
      <c r="Y166" s="7"/>
      <c r="Z166" s="391"/>
      <c r="AA166" s="392"/>
      <c r="AB166" s="392"/>
      <c r="AC166" s="7"/>
      <c r="AD166" s="32"/>
      <c r="AE166" s="35"/>
      <c r="AF166" s="7"/>
      <c r="AG166" s="391"/>
      <c r="AH166" s="392"/>
      <c r="AI166" s="392"/>
      <c r="AJ166" s="7"/>
      <c r="AK166" s="32"/>
      <c r="AL166" s="35"/>
      <c r="AM166" s="7"/>
      <c r="AN166" s="11"/>
      <c r="AO166" s="7"/>
      <c r="AP166" s="11"/>
      <c r="AQ166" s="7"/>
      <c r="AR166" s="11"/>
      <c r="AS166" s="7"/>
      <c r="AT166" s="7"/>
      <c r="AU166" s="7"/>
      <c r="AV166" s="7"/>
      <c r="AW166" s="7"/>
      <c r="AX166" s="11" t="s">
        <v>224</v>
      </c>
      <c r="AY166" s="71" t="s">
        <v>224</v>
      </c>
      <c r="AZ166" s="1"/>
      <c r="BA166" s="1"/>
      <c r="BB166" s="1"/>
      <c r="BC166" s="1"/>
      <c r="BD166" s="1"/>
      <c r="BP166" s="16"/>
      <c r="BQ166" s="26" t="str">
        <f t="shared" si="23"/>
        <v/>
      </c>
      <c r="BR166" s="27" t="str">
        <f t="shared" si="24"/>
        <v/>
      </c>
      <c r="BS166" s="27" t="str">
        <f t="shared" si="25"/>
        <v/>
      </c>
      <c r="BT166" s="26" t="str">
        <f t="shared" si="26"/>
        <v/>
      </c>
      <c r="BU166" s="27" t="str">
        <f t="shared" si="27"/>
        <v/>
      </c>
      <c r="BV166" s="26" t="e">
        <f>IF(AND(#REF!="",#REF!="",#REF!="",#REF!=""),"",SUM(#REF!,#REF!,#REF!,#REF!,#REF!))</f>
        <v>#REF!</v>
      </c>
      <c r="BW166" s="27" t="str">
        <f t="shared" si="28"/>
        <v/>
      </c>
      <c r="BX166" s="26" t="str">
        <f t="shared" si="29"/>
        <v/>
      </c>
      <c r="BY166" s="27" t="str">
        <f t="shared" si="30"/>
        <v/>
      </c>
      <c r="BZ166" s="26" t="str">
        <f t="shared" si="31"/>
        <v/>
      </c>
      <c r="CA166" s="27" t="str">
        <f t="shared" si="32"/>
        <v/>
      </c>
      <c r="CB166" s="26" t="e">
        <f>IF(AND(#REF!="",#REF!="",#REF!="",#REF!=""),"",SUM(#REF!,#REF!,#REF!,#REF!,#REF!))</f>
        <v>#REF!</v>
      </c>
      <c r="CC166" s="27" t="str">
        <f t="shared" si="33"/>
        <v/>
      </c>
      <c r="CD166" s="24" t="e">
        <f>IF(AND(#REF!="",#REF!="",#REF!="",#REF!=""),"",SUM(#REF!,#REF!,#REF!,#REF!))</f>
        <v>#REF!</v>
      </c>
      <c r="CE166" s="24" t="str">
        <f t="shared" si="34"/>
        <v/>
      </c>
    </row>
    <row r="167" spans="1:83">
      <c r="A167" s="263">
        <v>161</v>
      </c>
      <c r="B167" s="264"/>
      <c r="C167" s="265"/>
      <c r="D167" s="266"/>
      <c r="E167" s="267"/>
      <c r="F167" s="268"/>
      <c r="G167" s="268"/>
      <c r="H167" s="269"/>
      <c r="I167" s="270"/>
      <c r="J167" s="271"/>
      <c r="K167" s="272"/>
      <c r="L167" s="391"/>
      <c r="M167" s="392"/>
      <c r="N167" s="392"/>
      <c r="O167" s="7"/>
      <c r="P167" s="32"/>
      <c r="Q167" s="35"/>
      <c r="R167" s="7"/>
      <c r="S167" s="397"/>
      <c r="T167" s="398"/>
      <c r="U167" s="398"/>
      <c r="V167" s="7"/>
      <c r="W167" s="37"/>
      <c r="X167" s="35"/>
      <c r="Y167" s="7"/>
      <c r="Z167" s="391"/>
      <c r="AA167" s="392"/>
      <c r="AB167" s="392"/>
      <c r="AC167" s="7"/>
      <c r="AD167" s="32"/>
      <c r="AE167" s="35"/>
      <c r="AF167" s="7"/>
      <c r="AG167" s="391"/>
      <c r="AH167" s="392"/>
      <c r="AI167" s="392"/>
      <c r="AJ167" s="7"/>
      <c r="AK167" s="32"/>
      <c r="AL167" s="35"/>
      <c r="AM167" s="7"/>
      <c r="AN167" s="11"/>
      <c r="AO167" s="7"/>
      <c r="AP167" s="11"/>
      <c r="AQ167" s="7"/>
      <c r="AR167" s="11"/>
      <c r="AS167" s="7"/>
      <c r="AT167" s="7"/>
      <c r="AU167" s="7"/>
      <c r="AV167" s="7"/>
      <c r="AW167" s="7"/>
      <c r="AX167" s="11" t="s">
        <v>224</v>
      </c>
      <c r="AY167" s="71" t="s">
        <v>224</v>
      </c>
      <c r="AZ167" s="1"/>
      <c r="BA167" s="1"/>
      <c r="BB167" s="1"/>
      <c r="BC167" s="1"/>
      <c r="BD167" s="1"/>
      <c r="BP167" s="16"/>
      <c r="BQ167" s="26" t="str">
        <f t="shared" si="23"/>
        <v/>
      </c>
      <c r="BR167" s="27" t="str">
        <f t="shared" si="24"/>
        <v/>
      </c>
      <c r="BS167" s="27" t="str">
        <f t="shared" si="25"/>
        <v/>
      </c>
      <c r="BT167" s="26" t="str">
        <f t="shared" si="26"/>
        <v/>
      </c>
      <c r="BU167" s="27" t="str">
        <f t="shared" si="27"/>
        <v/>
      </c>
      <c r="BV167" s="26" t="e">
        <f>IF(AND(#REF!="",#REF!="",#REF!="",#REF!=""),"",SUM(#REF!,#REF!,#REF!,#REF!,#REF!))</f>
        <v>#REF!</v>
      </c>
      <c r="BW167" s="27" t="str">
        <f t="shared" si="28"/>
        <v/>
      </c>
      <c r="BX167" s="26" t="str">
        <f t="shared" si="29"/>
        <v/>
      </c>
      <c r="BY167" s="27" t="str">
        <f t="shared" si="30"/>
        <v/>
      </c>
      <c r="BZ167" s="26" t="str">
        <f t="shared" si="31"/>
        <v/>
      </c>
      <c r="CA167" s="27" t="str">
        <f t="shared" si="32"/>
        <v/>
      </c>
      <c r="CB167" s="26" t="e">
        <f>IF(AND(#REF!="",#REF!="",#REF!="",#REF!=""),"",SUM(#REF!,#REF!,#REF!,#REF!,#REF!))</f>
        <v>#REF!</v>
      </c>
      <c r="CC167" s="27" t="str">
        <f t="shared" si="33"/>
        <v/>
      </c>
      <c r="CD167" s="24" t="e">
        <f>IF(AND(#REF!="",#REF!="",#REF!="",#REF!=""),"",SUM(#REF!,#REF!,#REF!,#REF!))</f>
        <v>#REF!</v>
      </c>
      <c r="CE167" s="24" t="str">
        <f t="shared" si="34"/>
        <v/>
      </c>
    </row>
    <row r="168" spans="1:83">
      <c r="A168" s="263">
        <v>162</v>
      </c>
      <c r="B168" s="264"/>
      <c r="C168" s="265"/>
      <c r="D168" s="266"/>
      <c r="E168" s="267"/>
      <c r="F168" s="268"/>
      <c r="G168" s="268"/>
      <c r="H168" s="269"/>
      <c r="I168" s="270"/>
      <c r="J168" s="271"/>
      <c r="K168" s="272"/>
      <c r="L168" s="391"/>
      <c r="M168" s="392"/>
      <c r="N168" s="392"/>
      <c r="O168" s="7"/>
      <c r="P168" s="32"/>
      <c r="Q168" s="35"/>
      <c r="R168" s="7"/>
      <c r="S168" s="397"/>
      <c r="T168" s="398"/>
      <c r="U168" s="398"/>
      <c r="V168" s="7"/>
      <c r="W168" s="37"/>
      <c r="X168" s="35"/>
      <c r="Y168" s="7"/>
      <c r="Z168" s="391"/>
      <c r="AA168" s="392"/>
      <c r="AB168" s="392"/>
      <c r="AC168" s="7"/>
      <c r="AD168" s="32"/>
      <c r="AE168" s="35"/>
      <c r="AF168" s="7"/>
      <c r="AG168" s="391"/>
      <c r="AH168" s="392"/>
      <c r="AI168" s="392"/>
      <c r="AJ168" s="7"/>
      <c r="AK168" s="32"/>
      <c r="AL168" s="35"/>
      <c r="AM168" s="7"/>
      <c r="AN168" s="11"/>
      <c r="AO168" s="7"/>
      <c r="AP168" s="11"/>
      <c r="AQ168" s="7"/>
      <c r="AR168" s="11"/>
      <c r="AS168" s="7"/>
      <c r="AT168" s="7"/>
      <c r="AU168" s="7"/>
      <c r="AV168" s="7"/>
      <c r="AW168" s="7"/>
      <c r="AX168" s="11" t="s">
        <v>224</v>
      </c>
      <c r="AY168" s="71" t="s">
        <v>224</v>
      </c>
      <c r="AZ168" s="1"/>
      <c r="BA168" s="1"/>
      <c r="BB168" s="1"/>
      <c r="BC168" s="1"/>
      <c r="BD168" s="1"/>
      <c r="BP168" s="16"/>
      <c r="BQ168" s="26" t="str">
        <f t="shared" si="23"/>
        <v/>
      </c>
      <c r="BR168" s="27" t="str">
        <f t="shared" si="24"/>
        <v/>
      </c>
      <c r="BS168" s="27" t="str">
        <f t="shared" si="25"/>
        <v/>
      </c>
      <c r="BT168" s="26" t="str">
        <f t="shared" si="26"/>
        <v/>
      </c>
      <c r="BU168" s="27" t="str">
        <f t="shared" si="27"/>
        <v/>
      </c>
      <c r="BV168" s="26" t="e">
        <f>IF(AND(#REF!="",#REF!="",#REF!="",#REF!=""),"",SUM(#REF!,#REF!,#REF!,#REF!,#REF!))</f>
        <v>#REF!</v>
      </c>
      <c r="BW168" s="27" t="str">
        <f t="shared" si="28"/>
        <v/>
      </c>
      <c r="BX168" s="26" t="str">
        <f t="shared" si="29"/>
        <v/>
      </c>
      <c r="BY168" s="27" t="str">
        <f t="shared" si="30"/>
        <v/>
      </c>
      <c r="BZ168" s="26" t="str">
        <f t="shared" si="31"/>
        <v/>
      </c>
      <c r="CA168" s="27" t="str">
        <f t="shared" si="32"/>
        <v/>
      </c>
      <c r="CB168" s="26" t="e">
        <f>IF(AND(#REF!="",#REF!="",#REF!="",#REF!=""),"",SUM(#REF!,#REF!,#REF!,#REF!,#REF!))</f>
        <v>#REF!</v>
      </c>
      <c r="CC168" s="27" t="str">
        <f t="shared" si="33"/>
        <v/>
      </c>
      <c r="CD168" s="24" t="e">
        <f>IF(AND(#REF!="",#REF!="",#REF!="",#REF!=""),"",SUM(#REF!,#REF!,#REF!,#REF!))</f>
        <v>#REF!</v>
      </c>
      <c r="CE168" s="24" t="str">
        <f t="shared" si="34"/>
        <v/>
      </c>
    </row>
    <row r="169" spans="1:83">
      <c r="A169" s="263">
        <v>163</v>
      </c>
      <c r="B169" s="264"/>
      <c r="C169" s="265"/>
      <c r="D169" s="266"/>
      <c r="E169" s="267"/>
      <c r="F169" s="268"/>
      <c r="G169" s="268"/>
      <c r="H169" s="269"/>
      <c r="I169" s="270"/>
      <c r="J169" s="271"/>
      <c r="K169" s="272"/>
      <c r="L169" s="391"/>
      <c r="M169" s="392"/>
      <c r="N169" s="392"/>
      <c r="O169" s="7"/>
      <c r="P169" s="32"/>
      <c r="Q169" s="35"/>
      <c r="R169" s="7"/>
      <c r="S169" s="397"/>
      <c r="T169" s="398"/>
      <c r="U169" s="398"/>
      <c r="V169" s="7"/>
      <c r="W169" s="37"/>
      <c r="X169" s="35"/>
      <c r="Y169" s="7"/>
      <c r="Z169" s="391"/>
      <c r="AA169" s="392"/>
      <c r="AB169" s="392"/>
      <c r="AC169" s="7"/>
      <c r="AD169" s="32"/>
      <c r="AE169" s="35"/>
      <c r="AF169" s="7"/>
      <c r="AG169" s="391"/>
      <c r="AH169" s="392"/>
      <c r="AI169" s="392"/>
      <c r="AJ169" s="7"/>
      <c r="AK169" s="32"/>
      <c r="AL169" s="35"/>
      <c r="AM169" s="7"/>
      <c r="AN169" s="11"/>
      <c r="AO169" s="7"/>
      <c r="AP169" s="11"/>
      <c r="AQ169" s="7"/>
      <c r="AR169" s="11"/>
      <c r="AS169" s="7"/>
      <c r="AT169" s="7"/>
      <c r="AU169" s="7"/>
      <c r="AV169" s="7"/>
      <c r="AW169" s="7"/>
      <c r="AX169" s="11" t="s">
        <v>224</v>
      </c>
      <c r="AY169" s="71" t="s">
        <v>224</v>
      </c>
      <c r="AZ169" s="1"/>
      <c r="BA169" s="1"/>
      <c r="BB169" s="1"/>
      <c r="BC169" s="1"/>
      <c r="BD169" s="1"/>
      <c r="BP169" s="16"/>
      <c r="BQ169" s="26" t="str">
        <f t="shared" si="23"/>
        <v/>
      </c>
      <c r="BR169" s="27" t="str">
        <f t="shared" si="24"/>
        <v/>
      </c>
      <c r="BS169" s="27" t="str">
        <f t="shared" si="25"/>
        <v/>
      </c>
      <c r="BT169" s="26" t="str">
        <f t="shared" si="26"/>
        <v/>
      </c>
      <c r="BU169" s="27" t="str">
        <f t="shared" si="27"/>
        <v/>
      </c>
      <c r="BV169" s="26" t="e">
        <f>IF(AND(#REF!="",#REF!="",#REF!="",#REF!=""),"",SUM(#REF!,#REF!,#REF!,#REF!,#REF!))</f>
        <v>#REF!</v>
      </c>
      <c r="BW169" s="27" t="str">
        <f t="shared" si="28"/>
        <v/>
      </c>
      <c r="BX169" s="26" t="str">
        <f t="shared" si="29"/>
        <v/>
      </c>
      <c r="BY169" s="27" t="str">
        <f t="shared" si="30"/>
        <v/>
      </c>
      <c r="BZ169" s="26" t="str">
        <f t="shared" si="31"/>
        <v/>
      </c>
      <c r="CA169" s="27" t="str">
        <f t="shared" si="32"/>
        <v/>
      </c>
      <c r="CB169" s="26" t="e">
        <f>IF(AND(#REF!="",#REF!="",#REF!="",#REF!=""),"",SUM(#REF!,#REF!,#REF!,#REF!,#REF!))</f>
        <v>#REF!</v>
      </c>
      <c r="CC169" s="27" t="str">
        <f t="shared" si="33"/>
        <v/>
      </c>
      <c r="CD169" s="24" t="e">
        <f>IF(AND(#REF!="",#REF!="",#REF!="",#REF!=""),"",SUM(#REF!,#REF!,#REF!,#REF!))</f>
        <v>#REF!</v>
      </c>
      <c r="CE169" s="24" t="str">
        <f t="shared" si="34"/>
        <v/>
      </c>
    </row>
    <row r="170" spans="1:83">
      <c r="A170" s="263">
        <v>164</v>
      </c>
      <c r="B170" s="264"/>
      <c r="C170" s="265"/>
      <c r="D170" s="266"/>
      <c r="E170" s="267"/>
      <c r="F170" s="268"/>
      <c r="G170" s="268"/>
      <c r="H170" s="269"/>
      <c r="I170" s="270"/>
      <c r="J170" s="271"/>
      <c r="K170" s="272"/>
      <c r="L170" s="391"/>
      <c r="M170" s="392"/>
      <c r="N170" s="392"/>
      <c r="O170" s="7"/>
      <c r="P170" s="32"/>
      <c r="Q170" s="35"/>
      <c r="R170" s="7"/>
      <c r="S170" s="397"/>
      <c r="T170" s="398"/>
      <c r="U170" s="398"/>
      <c r="V170" s="7"/>
      <c r="W170" s="37"/>
      <c r="X170" s="35"/>
      <c r="Y170" s="7"/>
      <c r="Z170" s="391"/>
      <c r="AA170" s="392"/>
      <c r="AB170" s="392"/>
      <c r="AC170" s="7"/>
      <c r="AD170" s="32"/>
      <c r="AE170" s="35"/>
      <c r="AF170" s="7"/>
      <c r="AG170" s="391"/>
      <c r="AH170" s="392"/>
      <c r="AI170" s="392"/>
      <c r="AJ170" s="7"/>
      <c r="AK170" s="32"/>
      <c r="AL170" s="35"/>
      <c r="AM170" s="7"/>
      <c r="AN170" s="11"/>
      <c r="AO170" s="7"/>
      <c r="AP170" s="11"/>
      <c r="AQ170" s="7"/>
      <c r="AR170" s="11"/>
      <c r="AS170" s="7"/>
      <c r="AT170" s="7"/>
      <c r="AU170" s="7"/>
      <c r="AV170" s="7"/>
      <c r="AW170" s="7"/>
      <c r="AX170" s="11" t="s">
        <v>224</v>
      </c>
      <c r="AY170" s="71" t="s">
        <v>224</v>
      </c>
      <c r="AZ170" s="1"/>
      <c r="BA170" s="1"/>
      <c r="BB170" s="1"/>
      <c r="BC170" s="1"/>
      <c r="BD170" s="1"/>
      <c r="BP170" s="16"/>
      <c r="BQ170" s="26" t="str">
        <f t="shared" si="23"/>
        <v/>
      </c>
      <c r="BR170" s="27" t="str">
        <f t="shared" si="24"/>
        <v/>
      </c>
      <c r="BS170" s="27" t="str">
        <f t="shared" si="25"/>
        <v/>
      </c>
      <c r="BT170" s="26" t="str">
        <f t="shared" si="26"/>
        <v/>
      </c>
      <c r="BU170" s="27" t="str">
        <f t="shared" si="27"/>
        <v/>
      </c>
      <c r="BV170" s="26" t="e">
        <f>IF(AND(#REF!="",#REF!="",#REF!="",#REF!=""),"",SUM(#REF!,#REF!,#REF!,#REF!,#REF!))</f>
        <v>#REF!</v>
      </c>
      <c r="BW170" s="27" t="str">
        <f t="shared" si="28"/>
        <v/>
      </c>
      <c r="BX170" s="26" t="str">
        <f t="shared" si="29"/>
        <v/>
      </c>
      <c r="BY170" s="27" t="str">
        <f t="shared" si="30"/>
        <v/>
      </c>
      <c r="BZ170" s="26" t="str">
        <f t="shared" si="31"/>
        <v/>
      </c>
      <c r="CA170" s="27" t="str">
        <f t="shared" si="32"/>
        <v/>
      </c>
      <c r="CB170" s="26" t="e">
        <f>IF(AND(#REF!="",#REF!="",#REF!="",#REF!=""),"",SUM(#REF!,#REF!,#REF!,#REF!,#REF!))</f>
        <v>#REF!</v>
      </c>
      <c r="CC170" s="27" t="str">
        <f t="shared" si="33"/>
        <v/>
      </c>
      <c r="CD170" s="24" t="e">
        <f>IF(AND(#REF!="",#REF!="",#REF!="",#REF!=""),"",SUM(#REF!,#REF!,#REF!,#REF!))</f>
        <v>#REF!</v>
      </c>
      <c r="CE170" s="24" t="str">
        <f t="shared" si="34"/>
        <v/>
      </c>
    </row>
    <row r="171" spans="1:83">
      <c r="A171" s="263">
        <v>165</v>
      </c>
      <c r="B171" s="264"/>
      <c r="C171" s="265"/>
      <c r="D171" s="266"/>
      <c r="E171" s="267"/>
      <c r="F171" s="268"/>
      <c r="G171" s="268"/>
      <c r="H171" s="269"/>
      <c r="I171" s="270"/>
      <c r="J171" s="271"/>
      <c r="K171" s="272"/>
      <c r="L171" s="391"/>
      <c r="M171" s="392"/>
      <c r="N171" s="392"/>
      <c r="O171" s="7"/>
      <c r="P171" s="32"/>
      <c r="Q171" s="35"/>
      <c r="R171" s="7"/>
      <c r="S171" s="397"/>
      <c r="T171" s="398"/>
      <c r="U171" s="398"/>
      <c r="V171" s="7"/>
      <c r="W171" s="37"/>
      <c r="X171" s="35"/>
      <c r="Y171" s="7"/>
      <c r="Z171" s="391"/>
      <c r="AA171" s="392"/>
      <c r="AB171" s="392"/>
      <c r="AC171" s="7"/>
      <c r="AD171" s="32"/>
      <c r="AE171" s="35"/>
      <c r="AF171" s="7"/>
      <c r="AG171" s="391"/>
      <c r="AH171" s="392"/>
      <c r="AI171" s="392"/>
      <c r="AJ171" s="7"/>
      <c r="AK171" s="32"/>
      <c r="AL171" s="35"/>
      <c r="AM171" s="7"/>
      <c r="AN171" s="11"/>
      <c r="AO171" s="7"/>
      <c r="AP171" s="11"/>
      <c r="AQ171" s="7"/>
      <c r="AR171" s="11"/>
      <c r="AS171" s="7"/>
      <c r="AT171" s="7"/>
      <c r="AU171" s="7"/>
      <c r="AV171" s="7"/>
      <c r="AW171" s="7"/>
      <c r="AX171" s="11" t="s">
        <v>224</v>
      </c>
      <c r="AY171" s="71" t="s">
        <v>224</v>
      </c>
      <c r="AZ171" s="1"/>
      <c r="BA171" s="1"/>
      <c r="BB171" s="1"/>
      <c r="BC171" s="1"/>
      <c r="BD171" s="1"/>
      <c r="BP171" s="16"/>
      <c r="BQ171" s="26" t="str">
        <f t="shared" si="23"/>
        <v/>
      </c>
      <c r="BR171" s="27" t="str">
        <f t="shared" si="24"/>
        <v/>
      </c>
      <c r="BS171" s="27" t="str">
        <f t="shared" si="25"/>
        <v/>
      </c>
      <c r="BT171" s="26" t="str">
        <f t="shared" si="26"/>
        <v/>
      </c>
      <c r="BU171" s="27" t="str">
        <f t="shared" si="27"/>
        <v/>
      </c>
      <c r="BV171" s="26" t="e">
        <f>IF(AND(#REF!="",#REF!="",#REF!="",#REF!=""),"",SUM(#REF!,#REF!,#REF!,#REF!,#REF!))</f>
        <v>#REF!</v>
      </c>
      <c r="BW171" s="27" t="str">
        <f t="shared" si="28"/>
        <v/>
      </c>
      <c r="BX171" s="26" t="str">
        <f t="shared" si="29"/>
        <v/>
      </c>
      <c r="BY171" s="27" t="str">
        <f t="shared" si="30"/>
        <v/>
      </c>
      <c r="BZ171" s="26" t="str">
        <f t="shared" si="31"/>
        <v/>
      </c>
      <c r="CA171" s="27" t="str">
        <f t="shared" si="32"/>
        <v/>
      </c>
      <c r="CB171" s="26" t="e">
        <f>IF(AND(#REF!="",#REF!="",#REF!="",#REF!=""),"",SUM(#REF!,#REF!,#REF!,#REF!,#REF!))</f>
        <v>#REF!</v>
      </c>
      <c r="CC171" s="27" t="str">
        <f t="shared" si="33"/>
        <v/>
      </c>
      <c r="CD171" s="24" t="e">
        <f>IF(AND(#REF!="",#REF!="",#REF!="",#REF!=""),"",SUM(#REF!,#REF!,#REF!,#REF!))</f>
        <v>#REF!</v>
      </c>
      <c r="CE171" s="24" t="str">
        <f t="shared" si="34"/>
        <v/>
      </c>
    </row>
    <row r="172" spans="1:83">
      <c r="A172" s="263">
        <v>166</v>
      </c>
      <c r="B172" s="264"/>
      <c r="C172" s="265"/>
      <c r="D172" s="266"/>
      <c r="E172" s="267"/>
      <c r="F172" s="268"/>
      <c r="G172" s="268"/>
      <c r="H172" s="269"/>
      <c r="I172" s="270"/>
      <c r="J172" s="271"/>
      <c r="K172" s="272"/>
      <c r="L172" s="391"/>
      <c r="M172" s="392"/>
      <c r="N172" s="392"/>
      <c r="O172" s="7"/>
      <c r="P172" s="32"/>
      <c r="Q172" s="35"/>
      <c r="R172" s="7"/>
      <c r="S172" s="397"/>
      <c r="T172" s="398"/>
      <c r="U172" s="398"/>
      <c r="V172" s="7"/>
      <c r="W172" s="37"/>
      <c r="X172" s="35"/>
      <c r="Y172" s="7"/>
      <c r="Z172" s="391"/>
      <c r="AA172" s="392"/>
      <c r="AB172" s="392"/>
      <c r="AC172" s="7"/>
      <c r="AD172" s="32"/>
      <c r="AE172" s="35"/>
      <c r="AF172" s="7"/>
      <c r="AG172" s="391"/>
      <c r="AH172" s="392"/>
      <c r="AI172" s="392"/>
      <c r="AJ172" s="7"/>
      <c r="AK172" s="32"/>
      <c r="AL172" s="35"/>
      <c r="AM172" s="7"/>
      <c r="AN172" s="11"/>
      <c r="AO172" s="7"/>
      <c r="AP172" s="11"/>
      <c r="AQ172" s="7"/>
      <c r="AR172" s="11"/>
      <c r="AS172" s="7"/>
      <c r="AT172" s="7"/>
      <c r="AU172" s="7"/>
      <c r="AV172" s="7"/>
      <c r="AW172" s="7"/>
      <c r="AX172" s="11" t="s">
        <v>224</v>
      </c>
      <c r="AY172" s="71" t="s">
        <v>224</v>
      </c>
      <c r="AZ172" s="1"/>
      <c r="BA172" s="1"/>
      <c r="BB172" s="1"/>
      <c r="BC172" s="1"/>
      <c r="BD172" s="1"/>
      <c r="BP172" s="16"/>
      <c r="BQ172" s="26" t="str">
        <f t="shared" si="23"/>
        <v/>
      </c>
      <c r="BR172" s="27" t="str">
        <f t="shared" si="24"/>
        <v/>
      </c>
      <c r="BS172" s="27" t="str">
        <f t="shared" si="25"/>
        <v/>
      </c>
      <c r="BT172" s="26" t="str">
        <f t="shared" si="26"/>
        <v/>
      </c>
      <c r="BU172" s="27" t="str">
        <f t="shared" si="27"/>
        <v/>
      </c>
      <c r="BV172" s="26" t="e">
        <f>IF(AND(#REF!="",#REF!="",#REF!="",#REF!=""),"",SUM(#REF!,#REF!,#REF!,#REF!,#REF!))</f>
        <v>#REF!</v>
      </c>
      <c r="BW172" s="27" t="str">
        <f t="shared" si="28"/>
        <v/>
      </c>
      <c r="BX172" s="26" t="str">
        <f t="shared" si="29"/>
        <v/>
      </c>
      <c r="BY172" s="27" t="str">
        <f t="shared" si="30"/>
        <v/>
      </c>
      <c r="BZ172" s="26" t="str">
        <f t="shared" si="31"/>
        <v/>
      </c>
      <c r="CA172" s="27" t="str">
        <f t="shared" si="32"/>
        <v/>
      </c>
      <c r="CB172" s="26" t="e">
        <f>IF(AND(#REF!="",#REF!="",#REF!="",#REF!=""),"",SUM(#REF!,#REF!,#REF!,#REF!,#REF!))</f>
        <v>#REF!</v>
      </c>
      <c r="CC172" s="27" t="str">
        <f t="shared" si="33"/>
        <v/>
      </c>
      <c r="CD172" s="24" t="e">
        <f>IF(AND(#REF!="",#REF!="",#REF!="",#REF!=""),"",SUM(#REF!,#REF!,#REF!,#REF!))</f>
        <v>#REF!</v>
      </c>
      <c r="CE172" s="24" t="str">
        <f t="shared" si="34"/>
        <v/>
      </c>
    </row>
    <row r="173" spans="1:83">
      <c r="A173" s="263">
        <v>167</v>
      </c>
      <c r="B173" s="264"/>
      <c r="C173" s="265"/>
      <c r="D173" s="266"/>
      <c r="E173" s="267"/>
      <c r="F173" s="268"/>
      <c r="G173" s="268"/>
      <c r="H173" s="269"/>
      <c r="I173" s="270"/>
      <c r="J173" s="271"/>
      <c r="K173" s="272"/>
      <c r="L173" s="391"/>
      <c r="M173" s="392"/>
      <c r="N173" s="392"/>
      <c r="O173" s="7"/>
      <c r="P173" s="32"/>
      <c r="Q173" s="35"/>
      <c r="R173" s="7"/>
      <c r="S173" s="397"/>
      <c r="T173" s="398"/>
      <c r="U173" s="398"/>
      <c r="V173" s="7"/>
      <c r="W173" s="37"/>
      <c r="X173" s="35"/>
      <c r="Y173" s="7"/>
      <c r="Z173" s="391"/>
      <c r="AA173" s="392"/>
      <c r="AB173" s="392"/>
      <c r="AC173" s="7"/>
      <c r="AD173" s="32"/>
      <c r="AE173" s="35"/>
      <c r="AF173" s="7"/>
      <c r="AG173" s="391"/>
      <c r="AH173" s="392"/>
      <c r="AI173" s="392"/>
      <c r="AJ173" s="7"/>
      <c r="AK173" s="32"/>
      <c r="AL173" s="35"/>
      <c r="AM173" s="7"/>
      <c r="AN173" s="11"/>
      <c r="AO173" s="7"/>
      <c r="AP173" s="11"/>
      <c r="AQ173" s="7"/>
      <c r="AR173" s="11"/>
      <c r="AS173" s="7"/>
      <c r="AT173" s="7"/>
      <c r="AU173" s="7"/>
      <c r="AV173" s="7"/>
      <c r="AW173" s="7"/>
      <c r="AX173" s="11" t="s">
        <v>224</v>
      </c>
      <c r="AY173" s="71" t="s">
        <v>224</v>
      </c>
      <c r="AZ173" s="1"/>
      <c r="BA173" s="1"/>
      <c r="BB173" s="1"/>
      <c r="BC173" s="1"/>
      <c r="BD173" s="1"/>
      <c r="BP173" s="16"/>
      <c r="BQ173" s="26" t="str">
        <f t="shared" si="23"/>
        <v/>
      </c>
      <c r="BR173" s="27" t="str">
        <f t="shared" si="24"/>
        <v/>
      </c>
      <c r="BS173" s="27" t="str">
        <f t="shared" si="25"/>
        <v/>
      </c>
      <c r="BT173" s="26" t="str">
        <f t="shared" si="26"/>
        <v/>
      </c>
      <c r="BU173" s="27" t="str">
        <f t="shared" si="27"/>
        <v/>
      </c>
      <c r="BV173" s="26" t="e">
        <f>IF(AND(#REF!="",#REF!="",#REF!="",#REF!=""),"",SUM(#REF!,#REF!,#REF!,#REF!,#REF!))</f>
        <v>#REF!</v>
      </c>
      <c r="BW173" s="27" t="str">
        <f t="shared" si="28"/>
        <v/>
      </c>
      <c r="BX173" s="26" t="str">
        <f t="shared" si="29"/>
        <v/>
      </c>
      <c r="BY173" s="27" t="str">
        <f t="shared" si="30"/>
        <v/>
      </c>
      <c r="BZ173" s="26" t="str">
        <f t="shared" si="31"/>
        <v/>
      </c>
      <c r="CA173" s="27" t="str">
        <f t="shared" si="32"/>
        <v/>
      </c>
      <c r="CB173" s="26" t="e">
        <f>IF(AND(#REF!="",#REF!="",#REF!="",#REF!=""),"",SUM(#REF!,#REF!,#REF!,#REF!,#REF!))</f>
        <v>#REF!</v>
      </c>
      <c r="CC173" s="27" t="str">
        <f t="shared" si="33"/>
        <v/>
      </c>
      <c r="CD173" s="24" t="e">
        <f>IF(AND(#REF!="",#REF!="",#REF!="",#REF!=""),"",SUM(#REF!,#REF!,#REF!,#REF!))</f>
        <v>#REF!</v>
      </c>
      <c r="CE173" s="24" t="str">
        <f t="shared" si="34"/>
        <v/>
      </c>
    </row>
    <row r="174" spans="1:83">
      <c r="A174" s="263">
        <v>168</v>
      </c>
      <c r="B174" s="264"/>
      <c r="C174" s="265"/>
      <c r="D174" s="266"/>
      <c r="E174" s="267"/>
      <c r="F174" s="268"/>
      <c r="G174" s="268"/>
      <c r="H174" s="269"/>
      <c r="I174" s="270"/>
      <c r="J174" s="271"/>
      <c r="K174" s="272"/>
      <c r="L174" s="391"/>
      <c r="M174" s="392"/>
      <c r="N174" s="392"/>
      <c r="O174" s="7"/>
      <c r="P174" s="32"/>
      <c r="Q174" s="35"/>
      <c r="R174" s="7"/>
      <c r="S174" s="397"/>
      <c r="T174" s="398"/>
      <c r="U174" s="398"/>
      <c r="V174" s="7"/>
      <c r="W174" s="37"/>
      <c r="X174" s="35"/>
      <c r="Y174" s="7"/>
      <c r="Z174" s="391"/>
      <c r="AA174" s="392"/>
      <c r="AB174" s="392"/>
      <c r="AC174" s="7"/>
      <c r="AD174" s="32"/>
      <c r="AE174" s="35"/>
      <c r="AF174" s="7"/>
      <c r="AG174" s="391"/>
      <c r="AH174" s="392"/>
      <c r="AI174" s="392"/>
      <c r="AJ174" s="7"/>
      <c r="AK174" s="32"/>
      <c r="AL174" s="35"/>
      <c r="AM174" s="7"/>
      <c r="AN174" s="11"/>
      <c r="AO174" s="7"/>
      <c r="AP174" s="11"/>
      <c r="AQ174" s="7"/>
      <c r="AR174" s="11"/>
      <c r="AS174" s="7"/>
      <c r="AT174" s="7"/>
      <c r="AU174" s="7"/>
      <c r="AV174" s="7"/>
      <c r="AW174" s="7"/>
      <c r="AX174" s="11" t="s">
        <v>224</v>
      </c>
      <c r="AY174" s="71" t="s">
        <v>224</v>
      </c>
      <c r="AZ174" s="1"/>
      <c r="BA174" s="1"/>
      <c r="BB174" s="1"/>
      <c r="BC174" s="1"/>
      <c r="BD174" s="1"/>
      <c r="BP174" s="16"/>
      <c r="BQ174" s="26" t="str">
        <f t="shared" si="23"/>
        <v/>
      </c>
      <c r="BR174" s="27" t="str">
        <f t="shared" si="24"/>
        <v/>
      </c>
      <c r="BS174" s="27" t="str">
        <f t="shared" si="25"/>
        <v/>
      </c>
      <c r="BT174" s="26" t="str">
        <f t="shared" si="26"/>
        <v/>
      </c>
      <c r="BU174" s="27" t="str">
        <f t="shared" si="27"/>
        <v/>
      </c>
      <c r="BV174" s="26" t="e">
        <f>IF(AND(#REF!="",#REF!="",#REF!="",#REF!=""),"",SUM(#REF!,#REF!,#REF!,#REF!,#REF!))</f>
        <v>#REF!</v>
      </c>
      <c r="BW174" s="27" t="str">
        <f t="shared" si="28"/>
        <v/>
      </c>
      <c r="BX174" s="26" t="str">
        <f t="shared" si="29"/>
        <v/>
      </c>
      <c r="BY174" s="27" t="str">
        <f t="shared" si="30"/>
        <v/>
      </c>
      <c r="BZ174" s="26" t="str">
        <f t="shared" si="31"/>
        <v/>
      </c>
      <c r="CA174" s="27" t="str">
        <f t="shared" si="32"/>
        <v/>
      </c>
      <c r="CB174" s="26" t="e">
        <f>IF(AND(#REF!="",#REF!="",#REF!="",#REF!=""),"",SUM(#REF!,#REF!,#REF!,#REF!,#REF!))</f>
        <v>#REF!</v>
      </c>
      <c r="CC174" s="27" t="str">
        <f t="shared" si="33"/>
        <v/>
      </c>
      <c r="CD174" s="24" t="e">
        <f>IF(AND(#REF!="",#REF!="",#REF!="",#REF!=""),"",SUM(#REF!,#REF!,#REF!,#REF!))</f>
        <v>#REF!</v>
      </c>
      <c r="CE174" s="24" t="str">
        <f t="shared" si="34"/>
        <v/>
      </c>
    </row>
    <row r="175" spans="1:83">
      <c r="A175" s="263">
        <v>169</v>
      </c>
      <c r="B175" s="264"/>
      <c r="C175" s="265"/>
      <c r="D175" s="266"/>
      <c r="E175" s="267"/>
      <c r="F175" s="268"/>
      <c r="G175" s="268"/>
      <c r="H175" s="269"/>
      <c r="I175" s="270"/>
      <c r="J175" s="271"/>
      <c r="K175" s="272"/>
      <c r="L175" s="391"/>
      <c r="M175" s="392"/>
      <c r="N175" s="392"/>
      <c r="O175" s="7"/>
      <c r="P175" s="32"/>
      <c r="Q175" s="35"/>
      <c r="R175" s="7"/>
      <c r="S175" s="397"/>
      <c r="T175" s="398"/>
      <c r="U175" s="398"/>
      <c r="V175" s="7"/>
      <c r="W175" s="37"/>
      <c r="X175" s="35"/>
      <c r="Y175" s="7"/>
      <c r="Z175" s="391"/>
      <c r="AA175" s="392"/>
      <c r="AB175" s="392"/>
      <c r="AC175" s="7"/>
      <c r="AD175" s="32"/>
      <c r="AE175" s="35"/>
      <c r="AF175" s="7"/>
      <c r="AG175" s="391"/>
      <c r="AH175" s="392"/>
      <c r="AI175" s="392"/>
      <c r="AJ175" s="7"/>
      <c r="AK175" s="32"/>
      <c r="AL175" s="35"/>
      <c r="AM175" s="7"/>
      <c r="AN175" s="11"/>
      <c r="AO175" s="7"/>
      <c r="AP175" s="11"/>
      <c r="AQ175" s="7"/>
      <c r="AR175" s="11"/>
      <c r="AS175" s="7"/>
      <c r="AT175" s="7"/>
      <c r="AU175" s="7"/>
      <c r="AV175" s="7"/>
      <c r="AW175" s="7"/>
      <c r="AX175" s="11" t="s">
        <v>224</v>
      </c>
      <c r="AY175" s="71" t="s">
        <v>224</v>
      </c>
      <c r="AZ175" s="1"/>
      <c r="BA175" s="1"/>
      <c r="BB175" s="1"/>
      <c r="BC175" s="1"/>
      <c r="BD175" s="1"/>
      <c r="BP175" s="16"/>
      <c r="BQ175" s="26" t="str">
        <f t="shared" si="23"/>
        <v/>
      </c>
      <c r="BR175" s="27" t="str">
        <f t="shared" si="24"/>
        <v/>
      </c>
      <c r="BS175" s="27" t="str">
        <f t="shared" si="25"/>
        <v/>
      </c>
      <c r="BT175" s="26" t="str">
        <f t="shared" si="26"/>
        <v/>
      </c>
      <c r="BU175" s="27" t="str">
        <f t="shared" si="27"/>
        <v/>
      </c>
      <c r="BV175" s="26" t="e">
        <f>IF(AND(#REF!="",#REF!="",#REF!="",#REF!=""),"",SUM(#REF!,#REF!,#REF!,#REF!,#REF!))</f>
        <v>#REF!</v>
      </c>
      <c r="BW175" s="27" t="str">
        <f t="shared" si="28"/>
        <v/>
      </c>
      <c r="BX175" s="26" t="str">
        <f t="shared" si="29"/>
        <v/>
      </c>
      <c r="BY175" s="27" t="str">
        <f t="shared" si="30"/>
        <v/>
      </c>
      <c r="BZ175" s="26" t="str">
        <f t="shared" si="31"/>
        <v/>
      </c>
      <c r="CA175" s="27" t="str">
        <f t="shared" si="32"/>
        <v/>
      </c>
      <c r="CB175" s="26" t="e">
        <f>IF(AND(#REF!="",#REF!="",#REF!="",#REF!=""),"",SUM(#REF!,#REF!,#REF!,#REF!,#REF!))</f>
        <v>#REF!</v>
      </c>
      <c r="CC175" s="27" t="str">
        <f t="shared" si="33"/>
        <v/>
      </c>
      <c r="CD175" s="24" t="e">
        <f>IF(AND(#REF!="",#REF!="",#REF!="",#REF!=""),"",SUM(#REF!,#REF!,#REF!,#REF!))</f>
        <v>#REF!</v>
      </c>
      <c r="CE175" s="24" t="str">
        <f t="shared" si="34"/>
        <v/>
      </c>
    </row>
    <row r="176" spans="1:83">
      <c r="A176" s="263">
        <v>170</v>
      </c>
      <c r="B176" s="264"/>
      <c r="C176" s="265"/>
      <c r="D176" s="266"/>
      <c r="E176" s="267"/>
      <c r="F176" s="268"/>
      <c r="G176" s="268"/>
      <c r="H176" s="269"/>
      <c r="I176" s="270"/>
      <c r="J176" s="271"/>
      <c r="K176" s="272"/>
      <c r="L176" s="391"/>
      <c r="M176" s="392"/>
      <c r="N176" s="392"/>
      <c r="O176" s="7"/>
      <c r="P176" s="32"/>
      <c r="Q176" s="35"/>
      <c r="R176" s="7"/>
      <c r="S176" s="397"/>
      <c r="T176" s="398"/>
      <c r="U176" s="398"/>
      <c r="V176" s="7"/>
      <c r="W176" s="37"/>
      <c r="X176" s="35"/>
      <c r="Y176" s="7"/>
      <c r="Z176" s="391"/>
      <c r="AA176" s="392"/>
      <c r="AB176" s="392"/>
      <c r="AC176" s="7"/>
      <c r="AD176" s="32"/>
      <c r="AE176" s="35"/>
      <c r="AF176" s="7"/>
      <c r="AG176" s="391"/>
      <c r="AH176" s="392"/>
      <c r="AI176" s="392"/>
      <c r="AJ176" s="7"/>
      <c r="AK176" s="32"/>
      <c r="AL176" s="35"/>
      <c r="AM176" s="7"/>
      <c r="AN176" s="11"/>
      <c r="AO176" s="7"/>
      <c r="AP176" s="11"/>
      <c r="AQ176" s="7"/>
      <c r="AR176" s="11"/>
      <c r="AS176" s="7"/>
      <c r="AT176" s="7"/>
      <c r="AU176" s="7"/>
      <c r="AV176" s="7"/>
      <c r="AW176" s="7"/>
      <c r="AX176" s="11" t="s">
        <v>224</v>
      </c>
      <c r="AY176" s="71" t="s">
        <v>224</v>
      </c>
      <c r="AZ176" s="1"/>
      <c r="BA176" s="1"/>
      <c r="BB176" s="1"/>
      <c r="BC176" s="1"/>
      <c r="BD176" s="1"/>
      <c r="BP176" s="16"/>
      <c r="BQ176" s="26" t="str">
        <f t="shared" si="23"/>
        <v/>
      </c>
      <c r="BR176" s="27" t="str">
        <f t="shared" si="24"/>
        <v/>
      </c>
      <c r="BS176" s="27" t="str">
        <f t="shared" si="25"/>
        <v/>
      </c>
      <c r="BT176" s="26" t="str">
        <f t="shared" si="26"/>
        <v/>
      </c>
      <c r="BU176" s="27" t="str">
        <f t="shared" si="27"/>
        <v/>
      </c>
      <c r="BV176" s="26" t="e">
        <f>IF(AND(#REF!="",#REF!="",#REF!="",#REF!=""),"",SUM(#REF!,#REF!,#REF!,#REF!,#REF!))</f>
        <v>#REF!</v>
      </c>
      <c r="BW176" s="27" t="str">
        <f t="shared" si="28"/>
        <v/>
      </c>
      <c r="BX176" s="26" t="str">
        <f t="shared" si="29"/>
        <v/>
      </c>
      <c r="BY176" s="27" t="str">
        <f t="shared" si="30"/>
        <v/>
      </c>
      <c r="BZ176" s="26" t="str">
        <f t="shared" si="31"/>
        <v/>
      </c>
      <c r="CA176" s="27" t="str">
        <f t="shared" si="32"/>
        <v/>
      </c>
      <c r="CB176" s="26" t="e">
        <f>IF(AND(#REF!="",#REF!="",#REF!="",#REF!=""),"",SUM(#REF!,#REF!,#REF!,#REF!,#REF!))</f>
        <v>#REF!</v>
      </c>
      <c r="CC176" s="27" t="str">
        <f t="shared" si="33"/>
        <v/>
      </c>
      <c r="CD176" s="24" t="e">
        <f>IF(AND(#REF!="",#REF!="",#REF!="",#REF!=""),"",SUM(#REF!,#REF!,#REF!,#REF!))</f>
        <v>#REF!</v>
      </c>
      <c r="CE176" s="24" t="str">
        <f t="shared" si="34"/>
        <v/>
      </c>
    </row>
    <row r="177" spans="1:83">
      <c r="A177" s="263">
        <v>171</v>
      </c>
      <c r="B177" s="264"/>
      <c r="C177" s="265"/>
      <c r="D177" s="266"/>
      <c r="E177" s="267"/>
      <c r="F177" s="268"/>
      <c r="G177" s="268"/>
      <c r="H177" s="269"/>
      <c r="I177" s="270"/>
      <c r="J177" s="271"/>
      <c r="K177" s="272"/>
      <c r="L177" s="391"/>
      <c r="M177" s="392"/>
      <c r="N177" s="392"/>
      <c r="O177" s="7"/>
      <c r="P177" s="32"/>
      <c r="Q177" s="35"/>
      <c r="R177" s="7"/>
      <c r="S177" s="397"/>
      <c r="T177" s="398"/>
      <c r="U177" s="398"/>
      <c r="V177" s="7"/>
      <c r="W177" s="37"/>
      <c r="X177" s="35"/>
      <c r="Y177" s="7"/>
      <c r="Z177" s="391"/>
      <c r="AA177" s="392"/>
      <c r="AB177" s="392"/>
      <c r="AC177" s="7"/>
      <c r="AD177" s="32"/>
      <c r="AE177" s="35"/>
      <c r="AF177" s="7"/>
      <c r="AG177" s="391"/>
      <c r="AH177" s="392"/>
      <c r="AI177" s="392"/>
      <c r="AJ177" s="7"/>
      <c r="AK177" s="32"/>
      <c r="AL177" s="35"/>
      <c r="AM177" s="7"/>
      <c r="AN177" s="11"/>
      <c r="AO177" s="7"/>
      <c r="AP177" s="11"/>
      <c r="AQ177" s="7"/>
      <c r="AR177" s="11"/>
      <c r="AS177" s="7"/>
      <c r="AT177" s="7"/>
      <c r="AU177" s="7"/>
      <c r="AV177" s="7"/>
      <c r="AW177" s="7"/>
      <c r="AX177" s="11" t="s">
        <v>224</v>
      </c>
      <c r="AY177" s="71" t="s">
        <v>224</v>
      </c>
      <c r="AZ177" s="1"/>
      <c r="BA177" s="1"/>
      <c r="BB177" s="1"/>
      <c r="BC177" s="1"/>
      <c r="BD177" s="1"/>
      <c r="BP177" s="16"/>
      <c r="BQ177" s="26" t="str">
        <f t="shared" si="23"/>
        <v/>
      </c>
      <c r="BR177" s="27" t="str">
        <f t="shared" si="24"/>
        <v/>
      </c>
      <c r="BS177" s="27" t="str">
        <f t="shared" si="25"/>
        <v/>
      </c>
      <c r="BT177" s="26" t="str">
        <f t="shared" si="26"/>
        <v/>
      </c>
      <c r="BU177" s="27" t="str">
        <f t="shared" si="27"/>
        <v/>
      </c>
      <c r="BV177" s="26" t="e">
        <f>IF(AND(#REF!="",#REF!="",#REF!="",#REF!=""),"",SUM(#REF!,#REF!,#REF!,#REF!,#REF!))</f>
        <v>#REF!</v>
      </c>
      <c r="BW177" s="27" t="str">
        <f t="shared" si="28"/>
        <v/>
      </c>
      <c r="BX177" s="26" t="str">
        <f t="shared" si="29"/>
        <v/>
      </c>
      <c r="BY177" s="27" t="str">
        <f t="shared" si="30"/>
        <v/>
      </c>
      <c r="BZ177" s="26" t="str">
        <f t="shared" si="31"/>
        <v/>
      </c>
      <c r="CA177" s="27" t="str">
        <f t="shared" si="32"/>
        <v/>
      </c>
      <c r="CB177" s="26" t="e">
        <f>IF(AND(#REF!="",#REF!="",#REF!="",#REF!=""),"",SUM(#REF!,#REF!,#REF!,#REF!,#REF!))</f>
        <v>#REF!</v>
      </c>
      <c r="CC177" s="27" t="str">
        <f t="shared" si="33"/>
        <v/>
      </c>
      <c r="CD177" s="24" t="e">
        <f>IF(AND(#REF!="",#REF!="",#REF!="",#REF!=""),"",SUM(#REF!,#REF!,#REF!,#REF!))</f>
        <v>#REF!</v>
      </c>
      <c r="CE177" s="24" t="str">
        <f t="shared" si="34"/>
        <v/>
      </c>
    </row>
    <row r="178" spans="1:83">
      <c r="A178" s="263">
        <v>172</v>
      </c>
      <c r="B178" s="264"/>
      <c r="C178" s="265"/>
      <c r="D178" s="266"/>
      <c r="E178" s="267"/>
      <c r="F178" s="268"/>
      <c r="G178" s="268"/>
      <c r="H178" s="269"/>
      <c r="I178" s="270"/>
      <c r="J178" s="271"/>
      <c r="K178" s="272"/>
      <c r="L178" s="391"/>
      <c r="M178" s="392"/>
      <c r="N178" s="392"/>
      <c r="O178" s="7"/>
      <c r="P178" s="32"/>
      <c r="Q178" s="35"/>
      <c r="R178" s="7"/>
      <c r="S178" s="397"/>
      <c r="T178" s="398"/>
      <c r="U178" s="398"/>
      <c r="V178" s="7"/>
      <c r="W178" s="37"/>
      <c r="X178" s="35"/>
      <c r="Y178" s="7"/>
      <c r="Z178" s="391"/>
      <c r="AA178" s="392"/>
      <c r="AB178" s="392"/>
      <c r="AC178" s="7"/>
      <c r="AD178" s="32"/>
      <c r="AE178" s="35"/>
      <c r="AF178" s="7"/>
      <c r="AG178" s="391"/>
      <c r="AH178" s="392"/>
      <c r="AI178" s="392"/>
      <c r="AJ178" s="7"/>
      <c r="AK178" s="32"/>
      <c r="AL178" s="35"/>
      <c r="AM178" s="7"/>
      <c r="AN178" s="11"/>
      <c r="AO178" s="7"/>
      <c r="AP178" s="11"/>
      <c r="AQ178" s="7"/>
      <c r="AR178" s="11"/>
      <c r="AS178" s="7"/>
      <c r="AT178" s="7"/>
      <c r="AU178" s="7"/>
      <c r="AV178" s="7"/>
      <c r="AW178" s="7"/>
      <c r="AX178" s="11" t="s">
        <v>224</v>
      </c>
      <c r="AY178" s="71" t="s">
        <v>224</v>
      </c>
      <c r="AZ178" s="1"/>
      <c r="BA178" s="1"/>
      <c r="BB178" s="1"/>
      <c r="BC178" s="1"/>
      <c r="BD178" s="1"/>
      <c r="BP178" s="16"/>
      <c r="BQ178" s="26" t="str">
        <f t="shared" si="23"/>
        <v/>
      </c>
      <c r="BR178" s="27" t="str">
        <f t="shared" si="24"/>
        <v/>
      </c>
      <c r="BS178" s="27" t="str">
        <f t="shared" si="25"/>
        <v/>
      </c>
      <c r="BT178" s="26" t="str">
        <f t="shared" si="26"/>
        <v/>
      </c>
      <c r="BU178" s="27" t="str">
        <f t="shared" si="27"/>
        <v/>
      </c>
      <c r="BV178" s="26" t="e">
        <f>IF(AND(#REF!="",#REF!="",#REF!="",#REF!=""),"",SUM(#REF!,#REF!,#REF!,#REF!,#REF!))</f>
        <v>#REF!</v>
      </c>
      <c r="BW178" s="27" t="str">
        <f t="shared" si="28"/>
        <v/>
      </c>
      <c r="BX178" s="26" t="str">
        <f t="shared" si="29"/>
        <v/>
      </c>
      <c r="BY178" s="27" t="str">
        <f t="shared" si="30"/>
        <v/>
      </c>
      <c r="BZ178" s="26" t="str">
        <f t="shared" si="31"/>
        <v/>
      </c>
      <c r="CA178" s="27" t="str">
        <f t="shared" si="32"/>
        <v/>
      </c>
      <c r="CB178" s="26" t="e">
        <f>IF(AND(#REF!="",#REF!="",#REF!="",#REF!=""),"",SUM(#REF!,#REF!,#REF!,#REF!,#REF!))</f>
        <v>#REF!</v>
      </c>
      <c r="CC178" s="27" t="str">
        <f t="shared" si="33"/>
        <v/>
      </c>
      <c r="CD178" s="24" t="e">
        <f>IF(AND(#REF!="",#REF!="",#REF!="",#REF!=""),"",SUM(#REF!,#REF!,#REF!,#REF!))</f>
        <v>#REF!</v>
      </c>
      <c r="CE178" s="24" t="str">
        <f t="shared" si="34"/>
        <v/>
      </c>
    </row>
    <row r="179" spans="1:83">
      <c r="A179" s="263">
        <v>173</v>
      </c>
      <c r="B179" s="264"/>
      <c r="C179" s="265"/>
      <c r="D179" s="266"/>
      <c r="E179" s="267"/>
      <c r="F179" s="268"/>
      <c r="G179" s="268"/>
      <c r="H179" s="269"/>
      <c r="I179" s="270"/>
      <c r="J179" s="271"/>
      <c r="K179" s="272"/>
      <c r="L179" s="391"/>
      <c r="M179" s="392"/>
      <c r="N179" s="392"/>
      <c r="O179" s="7"/>
      <c r="P179" s="32"/>
      <c r="Q179" s="35"/>
      <c r="R179" s="7"/>
      <c r="S179" s="397"/>
      <c r="T179" s="398"/>
      <c r="U179" s="398"/>
      <c r="V179" s="7"/>
      <c r="W179" s="37"/>
      <c r="X179" s="35"/>
      <c r="Y179" s="7"/>
      <c r="Z179" s="391"/>
      <c r="AA179" s="392"/>
      <c r="AB179" s="392"/>
      <c r="AC179" s="7"/>
      <c r="AD179" s="32"/>
      <c r="AE179" s="35"/>
      <c r="AF179" s="7"/>
      <c r="AG179" s="391"/>
      <c r="AH179" s="392"/>
      <c r="AI179" s="392"/>
      <c r="AJ179" s="7"/>
      <c r="AK179" s="32"/>
      <c r="AL179" s="35"/>
      <c r="AM179" s="7"/>
      <c r="AN179" s="11"/>
      <c r="AO179" s="7"/>
      <c r="AP179" s="11"/>
      <c r="AQ179" s="7"/>
      <c r="AR179" s="11"/>
      <c r="AS179" s="7"/>
      <c r="AT179" s="7"/>
      <c r="AU179" s="7"/>
      <c r="AV179" s="7"/>
      <c r="AW179" s="7"/>
      <c r="AX179" s="11" t="s">
        <v>224</v>
      </c>
      <c r="AY179" s="71" t="s">
        <v>224</v>
      </c>
      <c r="AZ179" s="1"/>
      <c r="BA179" s="1"/>
      <c r="BB179" s="1"/>
      <c r="BC179" s="1"/>
      <c r="BD179" s="1"/>
      <c r="BP179" s="16"/>
      <c r="BQ179" s="26" t="str">
        <f t="shared" si="23"/>
        <v/>
      </c>
      <c r="BR179" s="27" t="str">
        <f t="shared" si="24"/>
        <v/>
      </c>
      <c r="BS179" s="27" t="str">
        <f t="shared" si="25"/>
        <v/>
      </c>
      <c r="BT179" s="26" t="str">
        <f t="shared" si="26"/>
        <v/>
      </c>
      <c r="BU179" s="27" t="str">
        <f t="shared" si="27"/>
        <v/>
      </c>
      <c r="BV179" s="26" t="e">
        <f>IF(AND(#REF!="",#REF!="",#REF!="",#REF!=""),"",SUM(#REF!,#REF!,#REF!,#REF!,#REF!))</f>
        <v>#REF!</v>
      </c>
      <c r="BW179" s="27" t="str">
        <f t="shared" si="28"/>
        <v/>
      </c>
      <c r="BX179" s="26" t="str">
        <f t="shared" si="29"/>
        <v/>
      </c>
      <c r="BY179" s="27" t="str">
        <f t="shared" si="30"/>
        <v/>
      </c>
      <c r="BZ179" s="26" t="str">
        <f t="shared" si="31"/>
        <v/>
      </c>
      <c r="CA179" s="27" t="str">
        <f t="shared" si="32"/>
        <v/>
      </c>
      <c r="CB179" s="26" t="e">
        <f>IF(AND(#REF!="",#REF!="",#REF!="",#REF!=""),"",SUM(#REF!,#REF!,#REF!,#REF!,#REF!))</f>
        <v>#REF!</v>
      </c>
      <c r="CC179" s="27" t="str">
        <f t="shared" si="33"/>
        <v/>
      </c>
      <c r="CD179" s="24" t="e">
        <f>IF(AND(#REF!="",#REF!="",#REF!="",#REF!=""),"",SUM(#REF!,#REF!,#REF!,#REF!))</f>
        <v>#REF!</v>
      </c>
      <c r="CE179" s="24" t="str">
        <f t="shared" si="34"/>
        <v/>
      </c>
    </row>
    <row r="180" spans="1:83">
      <c r="A180" s="263">
        <v>174</v>
      </c>
      <c r="B180" s="264"/>
      <c r="C180" s="265"/>
      <c r="D180" s="266"/>
      <c r="E180" s="267"/>
      <c r="F180" s="268"/>
      <c r="G180" s="268"/>
      <c r="H180" s="269"/>
      <c r="I180" s="270"/>
      <c r="J180" s="271"/>
      <c r="K180" s="272"/>
      <c r="L180" s="391"/>
      <c r="M180" s="392"/>
      <c r="N180" s="392"/>
      <c r="O180" s="7"/>
      <c r="P180" s="32"/>
      <c r="Q180" s="35"/>
      <c r="R180" s="7"/>
      <c r="S180" s="397"/>
      <c r="T180" s="398"/>
      <c r="U180" s="398"/>
      <c r="V180" s="7"/>
      <c r="W180" s="37"/>
      <c r="X180" s="35"/>
      <c r="Y180" s="7"/>
      <c r="Z180" s="391"/>
      <c r="AA180" s="392"/>
      <c r="AB180" s="392"/>
      <c r="AC180" s="7"/>
      <c r="AD180" s="32"/>
      <c r="AE180" s="35"/>
      <c r="AF180" s="7"/>
      <c r="AG180" s="391"/>
      <c r="AH180" s="392"/>
      <c r="AI180" s="392"/>
      <c r="AJ180" s="7"/>
      <c r="AK180" s="32"/>
      <c r="AL180" s="35"/>
      <c r="AM180" s="7"/>
      <c r="AN180" s="11"/>
      <c r="AO180" s="7"/>
      <c r="AP180" s="11"/>
      <c r="AQ180" s="7"/>
      <c r="AR180" s="11"/>
      <c r="AS180" s="7"/>
      <c r="AT180" s="7"/>
      <c r="AU180" s="7"/>
      <c r="AV180" s="7"/>
      <c r="AW180" s="7"/>
      <c r="AX180" s="11" t="s">
        <v>224</v>
      </c>
      <c r="AY180" s="71" t="s">
        <v>224</v>
      </c>
      <c r="AZ180" s="1"/>
      <c r="BA180" s="1"/>
      <c r="BB180" s="1"/>
      <c r="BC180" s="1"/>
      <c r="BD180" s="1"/>
      <c r="BP180" s="16"/>
      <c r="BQ180" s="26" t="str">
        <f t="shared" si="23"/>
        <v/>
      </c>
      <c r="BR180" s="27" t="str">
        <f t="shared" si="24"/>
        <v/>
      </c>
      <c r="BS180" s="27" t="str">
        <f t="shared" si="25"/>
        <v/>
      </c>
      <c r="BT180" s="26" t="str">
        <f t="shared" si="26"/>
        <v/>
      </c>
      <c r="BU180" s="27" t="str">
        <f t="shared" si="27"/>
        <v/>
      </c>
      <c r="BV180" s="26" t="e">
        <f>IF(AND(#REF!="",#REF!="",#REF!="",#REF!=""),"",SUM(#REF!,#REF!,#REF!,#REF!,#REF!))</f>
        <v>#REF!</v>
      </c>
      <c r="BW180" s="27" t="str">
        <f t="shared" si="28"/>
        <v/>
      </c>
      <c r="BX180" s="26" t="str">
        <f t="shared" si="29"/>
        <v/>
      </c>
      <c r="BY180" s="27" t="str">
        <f t="shared" si="30"/>
        <v/>
      </c>
      <c r="BZ180" s="26" t="str">
        <f t="shared" si="31"/>
        <v/>
      </c>
      <c r="CA180" s="27" t="str">
        <f t="shared" si="32"/>
        <v/>
      </c>
      <c r="CB180" s="26" t="e">
        <f>IF(AND(#REF!="",#REF!="",#REF!="",#REF!=""),"",SUM(#REF!,#REF!,#REF!,#REF!,#REF!))</f>
        <v>#REF!</v>
      </c>
      <c r="CC180" s="27" t="str">
        <f t="shared" si="33"/>
        <v/>
      </c>
      <c r="CD180" s="24" t="e">
        <f>IF(AND(#REF!="",#REF!="",#REF!="",#REF!=""),"",SUM(#REF!,#REF!,#REF!,#REF!))</f>
        <v>#REF!</v>
      </c>
      <c r="CE180" s="24" t="str">
        <f t="shared" si="34"/>
        <v/>
      </c>
    </row>
    <row r="181" spans="1:83">
      <c r="A181" s="263">
        <v>175</v>
      </c>
      <c r="B181" s="264"/>
      <c r="C181" s="265"/>
      <c r="D181" s="266"/>
      <c r="E181" s="267"/>
      <c r="F181" s="268"/>
      <c r="G181" s="268"/>
      <c r="H181" s="269"/>
      <c r="I181" s="270"/>
      <c r="J181" s="271"/>
      <c r="K181" s="272"/>
      <c r="L181" s="391"/>
      <c r="M181" s="392"/>
      <c r="N181" s="392"/>
      <c r="O181" s="7"/>
      <c r="P181" s="32"/>
      <c r="Q181" s="35"/>
      <c r="R181" s="7"/>
      <c r="S181" s="397"/>
      <c r="T181" s="398"/>
      <c r="U181" s="398"/>
      <c r="V181" s="7"/>
      <c r="W181" s="37"/>
      <c r="X181" s="35"/>
      <c r="Y181" s="7"/>
      <c r="Z181" s="391"/>
      <c r="AA181" s="392"/>
      <c r="AB181" s="392"/>
      <c r="AC181" s="7"/>
      <c r="AD181" s="32"/>
      <c r="AE181" s="35"/>
      <c r="AF181" s="7"/>
      <c r="AG181" s="391"/>
      <c r="AH181" s="392"/>
      <c r="AI181" s="392"/>
      <c r="AJ181" s="7"/>
      <c r="AK181" s="32"/>
      <c r="AL181" s="35"/>
      <c r="AM181" s="7"/>
      <c r="AN181" s="11"/>
      <c r="AO181" s="7"/>
      <c r="AP181" s="11"/>
      <c r="AQ181" s="7"/>
      <c r="AR181" s="11"/>
      <c r="AS181" s="7"/>
      <c r="AT181" s="7"/>
      <c r="AU181" s="7"/>
      <c r="AV181" s="7"/>
      <c r="AW181" s="7"/>
      <c r="AX181" s="11" t="s">
        <v>224</v>
      </c>
      <c r="AY181" s="71" t="s">
        <v>224</v>
      </c>
      <c r="AZ181" s="1"/>
      <c r="BA181" s="1"/>
      <c r="BB181" s="1"/>
      <c r="BC181" s="1"/>
      <c r="BD181" s="1"/>
      <c r="BP181" s="16"/>
      <c r="BQ181" s="26" t="str">
        <f t="shared" si="23"/>
        <v/>
      </c>
      <c r="BR181" s="27" t="str">
        <f t="shared" si="24"/>
        <v/>
      </c>
      <c r="BS181" s="27" t="str">
        <f t="shared" si="25"/>
        <v/>
      </c>
      <c r="BT181" s="26" t="str">
        <f t="shared" si="26"/>
        <v/>
      </c>
      <c r="BU181" s="27" t="str">
        <f t="shared" si="27"/>
        <v/>
      </c>
      <c r="BV181" s="26" t="e">
        <f>IF(AND(#REF!="",#REF!="",#REF!="",#REF!=""),"",SUM(#REF!,#REF!,#REF!,#REF!,#REF!))</f>
        <v>#REF!</v>
      </c>
      <c r="BW181" s="27" t="str">
        <f t="shared" si="28"/>
        <v/>
      </c>
      <c r="BX181" s="26" t="str">
        <f t="shared" si="29"/>
        <v/>
      </c>
      <c r="BY181" s="27" t="str">
        <f t="shared" si="30"/>
        <v/>
      </c>
      <c r="BZ181" s="26" t="str">
        <f t="shared" si="31"/>
        <v/>
      </c>
      <c r="CA181" s="27" t="str">
        <f t="shared" si="32"/>
        <v/>
      </c>
      <c r="CB181" s="26" t="e">
        <f>IF(AND(#REF!="",#REF!="",#REF!="",#REF!=""),"",SUM(#REF!,#REF!,#REF!,#REF!,#REF!))</f>
        <v>#REF!</v>
      </c>
      <c r="CC181" s="27" t="str">
        <f t="shared" si="33"/>
        <v/>
      </c>
      <c r="CD181" s="24" t="e">
        <f>IF(AND(#REF!="",#REF!="",#REF!="",#REF!=""),"",SUM(#REF!,#REF!,#REF!,#REF!))</f>
        <v>#REF!</v>
      </c>
      <c r="CE181" s="24" t="str">
        <f t="shared" si="34"/>
        <v/>
      </c>
    </row>
    <row r="182" spans="1:83">
      <c r="A182" s="263">
        <v>176</v>
      </c>
      <c r="B182" s="264"/>
      <c r="C182" s="265"/>
      <c r="D182" s="266"/>
      <c r="E182" s="267"/>
      <c r="F182" s="268"/>
      <c r="G182" s="268"/>
      <c r="H182" s="269"/>
      <c r="I182" s="270"/>
      <c r="J182" s="271"/>
      <c r="K182" s="272"/>
      <c r="L182" s="391"/>
      <c r="M182" s="392"/>
      <c r="N182" s="392"/>
      <c r="O182" s="7"/>
      <c r="P182" s="32"/>
      <c r="Q182" s="35"/>
      <c r="R182" s="7"/>
      <c r="S182" s="397"/>
      <c r="T182" s="398"/>
      <c r="U182" s="398"/>
      <c r="V182" s="7"/>
      <c r="W182" s="37"/>
      <c r="X182" s="35"/>
      <c r="Y182" s="7"/>
      <c r="Z182" s="391"/>
      <c r="AA182" s="392"/>
      <c r="AB182" s="392"/>
      <c r="AC182" s="7"/>
      <c r="AD182" s="32"/>
      <c r="AE182" s="35"/>
      <c r="AF182" s="7"/>
      <c r="AG182" s="391"/>
      <c r="AH182" s="392"/>
      <c r="AI182" s="392"/>
      <c r="AJ182" s="7"/>
      <c r="AK182" s="32"/>
      <c r="AL182" s="35"/>
      <c r="AM182" s="7"/>
      <c r="AN182" s="11"/>
      <c r="AO182" s="7"/>
      <c r="AP182" s="11"/>
      <c r="AQ182" s="7"/>
      <c r="AR182" s="11"/>
      <c r="AS182" s="7"/>
      <c r="AT182" s="7"/>
      <c r="AU182" s="7"/>
      <c r="AV182" s="7"/>
      <c r="AW182" s="7"/>
      <c r="AX182" s="11" t="s">
        <v>224</v>
      </c>
      <c r="AY182" s="71" t="s">
        <v>224</v>
      </c>
      <c r="AZ182" s="1"/>
      <c r="BA182" s="1"/>
      <c r="BB182" s="1"/>
      <c r="BC182" s="1"/>
      <c r="BD182" s="1"/>
      <c r="BP182" s="16"/>
      <c r="BQ182" s="26" t="str">
        <f t="shared" si="23"/>
        <v/>
      </c>
      <c r="BR182" s="27" t="str">
        <f t="shared" si="24"/>
        <v/>
      </c>
      <c r="BS182" s="27" t="str">
        <f t="shared" si="25"/>
        <v/>
      </c>
      <c r="BT182" s="26" t="str">
        <f t="shared" si="26"/>
        <v/>
      </c>
      <c r="BU182" s="27" t="str">
        <f t="shared" si="27"/>
        <v/>
      </c>
      <c r="BV182" s="26" t="e">
        <f>IF(AND(#REF!="",#REF!="",#REF!="",#REF!=""),"",SUM(#REF!,#REF!,#REF!,#REF!,#REF!))</f>
        <v>#REF!</v>
      </c>
      <c r="BW182" s="27" t="str">
        <f t="shared" si="28"/>
        <v/>
      </c>
      <c r="BX182" s="26" t="str">
        <f t="shared" si="29"/>
        <v/>
      </c>
      <c r="BY182" s="27" t="str">
        <f t="shared" si="30"/>
        <v/>
      </c>
      <c r="BZ182" s="26" t="str">
        <f t="shared" si="31"/>
        <v/>
      </c>
      <c r="CA182" s="27" t="str">
        <f t="shared" si="32"/>
        <v/>
      </c>
      <c r="CB182" s="26" t="e">
        <f>IF(AND(#REF!="",#REF!="",#REF!="",#REF!=""),"",SUM(#REF!,#REF!,#REF!,#REF!,#REF!))</f>
        <v>#REF!</v>
      </c>
      <c r="CC182" s="27" t="str">
        <f t="shared" si="33"/>
        <v/>
      </c>
      <c r="CD182" s="24" t="e">
        <f>IF(AND(#REF!="",#REF!="",#REF!="",#REF!=""),"",SUM(#REF!,#REF!,#REF!,#REF!))</f>
        <v>#REF!</v>
      </c>
      <c r="CE182" s="24" t="str">
        <f t="shared" si="34"/>
        <v/>
      </c>
    </row>
    <row r="183" spans="1:83">
      <c r="A183" s="263">
        <v>177</v>
      </c>
      <c r="B183" s="264"/>
      <c r="C183" s="265"/>
      <c r="D183" s="266"/>
      <c r="E183" s="267"/>
      <c r="F183" s="268"/>
      <c r="G183" s="268"/>
      <c r="H183" s="269"/>
      <c r="I183" s="270"/>
      <c r="J183" s="271"/>
      <c r="K183" s="272"/>
      <c r="L183" s="391"/>
      <c r="M183" s="392"/>
      <c r="N183" s="392"/>
      <c r="O183" s="7"/>
      <c r="P183" s="32"/>
      <c r="Q183" s="35"/>
      <c r="R183" s="7"/>
      <c r="S183" s="397"/>
      <c r="T183" s="398"/>
      <c r="U183" s="398"/>
      <c r="V183" s="7"/>
      <c r="W183" s="37"/>
      <c r="X183" s="35"/>
      <c r="Y183" s="7"/>
      <c r="Z183" s="391"/>
      <c r="AA183" s="392"/>
      <c r="AB183" s="392"/>
      <c r="AC183" s="7"/>
      <c r="AD183" s="32"/>
      <c r="AE183" s="35"/>
      <c r="AF183" s="7"/>
      <c r="AG183" s="391"/>
      <c r="AH183" s="392"/>
      <c r="AI183" s="392"/>
      <c r="AJ183" s="7"/>
      <c r="AK183" s="32"/>
      <c r="AL183" s="35"/>
      <c r="AM183" s="7"/>
      <c r="AN183" s="11"/>
      <c r="AO183" s="7"/>
      <c r="AP183" s="11"/>
      <c r="AQ183" s="7"/>
      <c r="AR183" s="11"/>
      <c r="AS183" s="7"/>
      <c r="AT183" s="7"/>
      <c r="AU183" s="7"/>
      <c r="AV183" s="7"/>
      <c r="AW183" s="7"/>
      <c r="AX183" s="11" t="s">
        <v>224</v>
      </c>
      <c r="AY183" s="71" t="s">
        <v>224</v>
      </c>
      <c r="AZ183" s="1"/>
      <c r="BA183" s="1"/>
      <c r="BB183" s="1"/>
      <c r="BC183" s="1"/>
      <c r="BD183" s="1"/>
      <c r="BP183" s="16"/>
      <c r="BQ183" s="26" t="str">
        <f t="shared" si="23"/>
        <v/>
      </c>
      <c r="BR183" s="27" t="str">
        <f t="shared" si="24"/>
        <v/>
      </c>
      <c r="BS183" s="27" t="str">
        <f t="shared" si="25"/>
        <v/>
      </c>
      <c r="BT183" s="26" t="str">
        <f t="shared" si="26"/>
        <v/>
      </c>
      <c r="BU183" s="27" t="str">
        <f t="shared" si="27"/>
        <v/>
      </c>
      <c r="BV183" s="26" t="e">
        <f>IF(AND(#REF!="",#REF!="",#REF!="",#REF!=""),"",SUM(#REF!,#REF!,#REF!,#REF!,#REF!))</f>
        <v>#REF!</v>
      </c>
      <c r="BW183" s="27" t="str">
        <f t="shared" si="28"/>
        <v/>
      </c>
      <c r="BX183" s="26" t="str">
        <f t="shared" si="29"/>
        <v/>
      </c>
      <c r="BY183" s="27" t="str">
        <f t="shared" si="30"/>
        <v/>
      </c>
      <c r="BZ183" s="26" t="str">
        <f t="shared" si="31"/>
        <v/>
      </c>
      <c r="CA183" s="27" t="str">
        <f t="shared" si="32"/>
        <v/>
      </c>
      <c r="CB183" s="26" t="e">
        <f>IF(AND(#REF!="",#REF!="",#REF!="",#REF!=""),"",SUM(#REF!,#REF!,#REF!,#REF!,#REF!))</f>
        <v>#REF!</v>
      </c>
      <c r="CC183" s="27" t="str">
        <f t="shared" si="33"/>
        <v/>
      </c>
      <c r="CD183" s="24" t="e">
        <f>IF(AND(#REF!="",#REF!="",#REF!="",#REF!=""),"",SUM(#REF!,#REF!,#REF!,#REF!))</f>
        <v>#REF!</v>
      </c>
      <c r="CE183" s="24" t="str">
        <f t="shared" si="34"/>
        <v/>
      </c>
    </row>
    <row r="184" spans="1:83">
      <c r="A184" s="263">
        <v>178</v>
      </c>
      <c r="B184" s="264"/>
      <c r="C184" s="265"/>
      <c r="D184" s="266"/>
      <c r="E184" s="267"/>
      <c r="F184" s="268"/>
      <c r="G184" s="268"/>
      <c r="H184" s="269"/>
      <c r="I184" s="270"/>
      <c r="J184" s="271"/>
      <c r="K184" s="272"/>
      <c r="L184" s="391"/>
      <c r="M184" s="392"/>
      <c r="N184" s="392"/>
      <c r="O184" s="7"/>
      <c r="P184" s="32"/>
      <c r="Q184" s="35"/>
      <c r="R184" s="7"/>
      <c r="S184" s="397"/>
      <c r="T184" s="398"/>
      <c r="U184" s="398"/>
      <c r="V184" s="7"/>
      <c r="W184" s="37"/>
      <c r="X184" s="35"/>
      <c r="Y184" s="7"/>
      <c r="Z184" s="391"/>
      <c r="AA184" s="392"/>
      <c r="AB184" s="392"/>
      <c r="AC184" s="7"/>
      <c r="AD184" s="32"/>
      <c r="AE184" s="35"/>
      <c r="AF184" s="7"/>
      <c r="AG184" s="391"/>
      <c r="AH184" s="392"/>
      <c r="AI184" s="392"/>
      <c r="AJ184" s="7"/>
      <c r="AK184" s="32"/>
      <c r="AL184" s="35"/>
      <c r="AM184" s="7"/>
      <c r="AN184" s="11"/>
      <c r="AO184" s="7"/>
      <c r="AP184" s="11"/>
      <c r="AQ184" s="7"/>
      <c r="AR184" s="11"/>
      <c r="AS184" s="7"/>
      <c r="AT184" s="7"/>
      <c r="AU184" s="7"/>
      <c r="AV184" s="7"/>
      <c r="AW184" s="7"/>
      <c r="AX184" s="11" t="s">
        <v>224</v>
      </c>
      <c r="AY184" s="71" t="s">
        <v>224</v>
      </c>
      <c r="AZ184" s="1"/>
      <c r="BA184" s="1"/>
      <c r="BB184" s="1"/>
      <c r="BC184" s="1"/>
      <c r="BD184" s="1"/>
      <c r="BP184" s="16"/>
      <c r="BQ184" s="26" t="str">
        <f t="shared" si="23"/>
        <v/>
      </c>
      <c r="BR184" s="27" t="str">
        <f t="shared" si="24"/>
        <v/>
      </c>
      <c r="BS184" s="27" t="str">
        <f t="shared" si="25"/>
        <v/>
      </c>
      <c r="BT184" s="26" t="str">
        <f t="shared" si="26"/>
        <v/>
      </c>
      <c r="BU184" s="27" t="str">
        <f t="shared" si="27"/>
        <v/>
      </c>
      <c r="BV184" s="26" t="e">
        <f>IF(AND(#REF!="",#REF!="",#REF!="",#REF!=""),"",SUM(#REF!,#REF!,#REF!,#REF!,#REF!))</f>
        <v>#REF!</v>
      </c>
      <c r="BW184" s="27" t="str">
        <f t="shared" si="28"/>
        <v/>
      </c>
      <c r="BX184" s="26" t="str">
        <f t="shared" si="29"/>
        <v/>
      </c>
      <c r="BY184" s="27" t="str">
        <f t="shared" si="30"/>
        <v/>
      </c>
      <c r="BZ184" s="26" t="str">
        <f t="shared" si="31"/>
        <v/>
      </c>
      <c r="CA184" s="27" t="str">
        <f t="shared" si="32"/>
        <v/>
      </c>
      <c r="CB184" s="26" t="e">
        <f>IF(AND(#REF!="",#REF!="",#REF!="",#REF!=""),"",SUM(#REF!,#REF!,#REF!,#REF!,#REF!))</f>
        <v>#REF!</v>
      </c>
      <c r="CC184" s="27" t="str">
        <f t="shared" si="33"/>
        <v/>
      </c>
      <c r="CD184" s="24" t="e">
        <f>IF(AND(#REF!="",#REF!="",#REF!="",#REF!=""),"",SUM(#REF!,#REF!,#REF!,#REF!))</f>
        <v>#REF!</v>
      </c>
      <c r="CE184" s="24" t="str">
        <f t="shared" si="34"/>
        <v/>
      </c>
    </row>
    <row r="185" spans="1:83">
      <c r="A185" s="263">
        <v>179</v>
      </c>
      <c r="B185" s="264"/>
      <c r="C185" s="265"/>
      <c r="D185" s="266"/>
      <c r="E185" s="267"/>
      <c r="F185" s="268"/>
      <c r="G185" s="268"/>
      <c r="H185" s="269"/>
      <c r="I185" s="270"/>
      <c r="J185" s="271"/>
      <c r="K185" s="272"/>
      <c r="L185" s="391"/>
      <c r="M185" s="392"/>
      <c r="N185" s="392"/>
      <c r="O185" s="7"/>
      <c r="P185" s="32"/>
      <c r="Q185" s="35"/>
      <c r="R185" s="7"/>
      <c r="S185" s="397"/>
      <c r="T185" s="398"/>
      <c r="U185" s="398"/>
      <c r="V185" s="7"/>
      <c r="W185" s="37"/>
      <c r="X185" s="35"/>
      <c r="Y185" s="7"/>
      <c r="Z185" s="391"/>
      <c r="AA185" s="392"/>
      <c r="AB185" s="392"/>
      <c r="AC185" s="7"/>
      <c r="AD185" s="32"/>
      <c r="AE185" s="35"/>
      <c r="AF185" s="7"/>
      <c r="AG185" s="391"/>
      <c r="AH185" s="392"/>
      <c r="AI185" s="392"/>
      <c r="AJ185" s="7"/>
      <c r="AK185" s="32"/>
      <c r="AL185" s="35"/>
      <c r="AM185" s="7"/>
      <c r="AN185" s="11"/>
      <c r="AO185" s="7"/>
      <c r="AP185" s="11"/>
      <c r="AQ185" s="7"/>
      <c r="AR185" s="11"/>
      <c r="AS185" s="7"/>
      <c r="AT185" s="7"/>
      <c r="AU185" s="7"/>
      <c r="AV185" s="7"/>
      <c r="AW185" s="7"/>
      <c r="AX185" s="11" t="s">
        <v>224</v>
      </c>
      <c r="AY185" s="71" t="s">
        <v>224</v>
      </c>
      <c r="AZ185" s="1"/>
      <c r="BA185" s="1"/>
      <c r="BB185" s="1"/>
      <c r="BC185" s="1"/>
      <c r="BD185" s="1"/>
      <c r="BP185" s="16"/>
      <c r="BQ185" s="26" t="str">
        <f t="shared" si="23"/>
        <v/>
      </c>
      <c r="BR185" s="27" t="str">
        <f t="shared" si="24"/>
        <v/>
      </c>
      <c r="BS185" s="27" t="str">
        <f t="shared" si="25"/>
        <v/>
      </c>
      <c r="BT185" s="26" t="str">
        <f t="shared" si="26"/>
        <v/>
      </c>
      <c r="BU185" s="27" t="str">
        <f t="shared" si="27"/>
        <v/>
      </c>
      <c r="BV185" s="26" t="e">
        <f>IF(AND(#REF!="",#REF!="",#REF!="",#REF!=""),"",SUM(#REF!,#REF!,#REF!,#REF!,#REF!))</f>
        <v>#REF!</v>
      </c>
      <c r="BW185" s="27" t="str">
        <f t="shared" si="28"/>
        <v/>
      </c>
      <c r="BX185" s="26" t="str">
        <f t="shared" si="29"/>
        <v/>
      </c>
      <c r="BY185" s="27" t="str">
        <f t="shared" si="30"/>
        <v/>
      </c>
      <c r="BZ185" s="26" t="str">
        <f t="shared" si="31"/>
        <v/>
      </c>
      <c r="CA185" s="27" t="str">
        <f t="shared" si="32"/>
        <v/>
      </c>
      <c r="CB185" s="26" t="e">
        <f>IF(AND(#REF!="",#REF!="",#REF!="",#REF!=""),"",SUM(#REF!,#REF!,#REF!,#REF!,#REF!))</f>
        <v>#REF!</v>
      </c>
      <c r="CC185" s="27" t="str">
        <f t="shared" si="33"/>
        <v/>
      </c>
      <c r="CD185" s="24" t="e">
        <f>IF(AND(#REF!="",#REF!="",#REF!="",#REF!=""),"",SUM(#REF!,#REF!,#REF!,#REF!))</f>
        <v>#REF!</v>
      </c>
      <c r="CE185" s="24" t="str">
        <f t="shared" si="34"/>
        <v/>
      </c>
    </row>
    <row r="186" spans="1:83">
      <c r="A186" s="263">
        <v>180</v>
      </c>
      <c r="B186" s="264"/>
      <c r="C186" s="265"/>
      <c r="D186" s="266"/>
      <c r="E186" s="267"/>
      <c r="F186" s="268"/>
      <c r="G186" s="268"/>
      <c r="H186" s="269"/>
      <c r="I186" s="270"/>
      <c r="J186" s="271"/>
      <c r="K186" s="272"/>
      <c r="L186" s="391"/>
      <c r="M186" s="392"/>
      <c r="N186" s="392"/>
      <c r="O186" s="7"/>
      <c r="P186" s="32"/>
      <c r="Q186" s="35"/>
      <c r="R186" s="7"/>
      <c r="S186" s="397"/>
      <c r="T186" s="398"/>
      <c r="U186" s="398"/>
      <c r="V186" s="7"/>
      <c r="W186" s="37"/>
      <c r="X186" s="35"/>
      <c r="Y186" s="7"/>
      <c r="Z186" s="391"/>
      <c r="AA186" s="392"/>
      <c r="AB186" s="392"/>
      <c r="AC186" s="7"/>
      <c r="AD186" s="32"/>
      <c r="AE186" s="35"/>
      <c r="AF186" s="7"/>
      <c r="AG186" s="391"/>
      <c r="AH186" s="392"/>
      <c r="AI186" s="392"/>
      <c r="AJ186" s="7"/>
      <c r="AK186" s="32"/>
      <c r="AL186" s="35"/>
      <c r="AM186" s="7"/>
      <c r="AN186" s="11"/>
      <c r="AO186" s="7"/>
      <c r="AP186" s="11"/>
      <c r="AQ186" s="7"/>
      <c r="AR186" s="11"/>
      <c r="AS186" s="7"/>
      <c r="AT186" s="7"/>
      <c r="AU186" s="7"/>
      <c r="AV186" s="7"/>
      <c r="AW186" s="7"/>
      <c r="AX186" s="11" t="s">
        <v>224</v>
      </c>
      <c r="AY186" s="71" t="s">
        <v>224</v>
      </c>
      <c r="AZ186" s="1"/>
      <c r="BA186" s="1"/>
      <c r="BB186" s="1"/>
      <c r="BC186" s="1"/>
      <c r="BD186" s="1"/>
      <c r="BP186" s="16"/>
      <c r="BQ186" s="26" t="str">
        <f t="shared" si="23"/>
        <v/>
      </c>
      <c r="BR186" s="27" t="str">
        <f t="shared" si="24"/>
        <v/>
      </c>
      <c r="BS186" s="27" t="str">
        <f t="shared" si="25"/>
        <v/>
      </c>
      <c r="BT186" s="26" t="str">
        <f t="shared" si="26"/>
        <v/>
      </c>
      <c r="BU186" s="27" t="str">
        <f t="shared" si="27"/>
        <v/>
      </c>
      <c r="BV186" s="26" t="e">
        <f>IF(AND(#REF!="",#REF!="",#REF!="",#REF!=""),"",SUM(#REF!,#REF!,#REF!,#REF!,#REF!))</f>
        <v>#REF!</v>
      </c>
      <c r="BW186" s="27" t="str">
        <f t="shared" si="28"/>
        <v/>
      </c>
      <c r="BX186" s="26" t="str">
        <f t="shared" si="29"/>
        <v/>
      </c>
      <c r="BY186" s="27" t="str">
        <f t="shared" si="30"/>
        <v/>
      </c>
      <c r="BZ186" s="26" t="str">
        <f t="shared" si="31"/>
        <v/>
      </c>
      <c r="CA186" s="27" t="str">
        <f t="shared" si="32"/>
        <v/>
      </c>
      <c r="CB186" s="26" t="e">
        <f>IF(AND(#REF!="",#REF!="",#REF!="",#REF!=""),"",SUM(#REF!,#REF!,#REF!,#REF!,#REF!))</f>
        <v>#REF!</v>
      </c>
      <c r="CC186" s="27" t="str">
        <f t="shared" si="33"/>
        <v/>
      </c>
      <c r="CD186" s="24" t="e">
        <f>IF(AND(#REF!="",#REF!="",#REF!="",#REF!=""),"",SUM(#REF!,#REF!,#REF!,#REF!))</f>
        <v>#REF!</v>
      </c>
      <c r="CE186" s="24" t="str">
        <f t="shared" si="34"/>
        <v/>
      </c>
    </row>
    <row r="187" spans="1:83">
      <c r="A187" s="263">
        <v>181</v>
      </c>
      <c r="B187" s="264"/>
      <c r="C187" s="265"/>
      <c r="D187" s="266"/>
      <c r="E187" s="267"/>
      <c r="F187" s="268"/>
      <c r="G187" s="268"/>
      <c r="H187" s="269"/>
      <c r="I187" s="270"/>
      <c r="J187" s="271"/>
      <c r="K187" s="272"/>
      <c r="L187" s="391"/>
      <c r="M187" s="392"/>
      <c r="N187" s="392"/>
      <c r="O187" s="7"/>
      <c r="P187" s="32"/>
      <c r="Q187" s="35"/>
      <c r="R187" s="7"/>
      <c r="S187" s="397"/>
      <c r="T187" s="398"/>
      <c r="U187" s="398"/>
      <c r="V187" s="7"/>
      <c r="W187" s="37"/>
      <c r="X187" s="35"/>
      <c r="Y187" s="7"/>
      <c r="Z187" s="391"/>
      <c r="AA187" s="392"/>
      <c r="AB187" s="392"/>
      <c r="AC187" s="7"/>
      <c r="AD187" s="32"/>
      <c r="AE187" s="35"/>
      <c r="AF187" s="7"/>
      <c r="AG187" s="391"/>
      <c r="AH187" s="392"/>
      <c r="AI187" s="392"/>
      <c r="AJ187" s="7"/>
      <c r="AK187" s="32"/>
      <c r="AL187" s="35"/>
      <c r="AM187" s="7"/>
      <c r="AN187" s="11"/>
      <c r="AO187" s="7"/>
      <c r="AP187" s="11"/>
      <c r="AQ187" s="7"/>
      <c r="AR187" s="11"/>
      <c r="AS187" s="7"/>
      <c r="AT187" s="7"/>
      <c r="AU187" s="7"/>
      <c r="AV187" s="7"/>
      <c r="AW187" s="7"/>
      <c r="AX187" s="11" t="s">
        <v>224</v>
      </c>
      <c r="AY187" s="71" t="s">
        <v>224</v>
      </c>
      <c r="AZ187" s="1"/>
      <c r="BA187" s="1"/>
      <c r="BB187" s="1"/>
      <c r="BC187" s="1"/>
      <c r="BD187" s="1"/>
      <c r="BP187" s="16"/>
      <c r="BQ187" s="26" t="str">
        <f t="shared" si="23"/>
        <v/>
      </c>
      <c r="BR187" s="27" t="str">
        <f t="shared" si="24"/>
        <v/>
      </c>
      <c r="BS187" s="27" t="str">
        <f t="shared" si="25"/>
        <v/>
      </c>
      <c r="BT187" s="26" t="str">
        <f t="shared" si="26"/>
        <v/>
      </c>
      <c r="BU187" s="27" t="str">
        <f t="shared" si="27"/>
        <v/>
      </c>
      <c r="BV187" s="26" t="e">
        <f>IF(AND(#REF!="",#REF!="",#REF!="",#REF!=""),"",SUM(#REF!,#REF!,#REF!,#REF!,#REF!))</f>
        <v>#REF!</v>
      </c>
      <c r="BW187" s="27" t="str">
        <f t="shared" si="28"/>
        <v/>
      </c>
      <c r="BX187" s="26" t="str">
        <f t="shared" si="29"/>
        <v/>
      </c>
      <c r="BY187" s="27" t="str">
        <f t="shared" si="30"/>
        <v/>
      </c>
      <c r="BZ187" s="26" t="str">
        <f t="shared" si="31"/>
        <v/>
      </c>
      <c r="CA187" s="27" t="str">
        <f t="shared" si="32"/>
        <v/>
      </c>
      <c r="CB187" s="26" t="e">
        <f>IF(AND(#REF!="",#REF!="",#REF!="",#REF!=""),"",SUM(#REF!,#REF!,#REF!,#REF!,#REF!))</f>
        <v>#REF!</v>
      </c>
      <c r="CC187" s="27" t="str">
        <f t="shared" si="33"/>
        <v/>
      </c>
      <c r="CD187" s="24" t="e">
        <f>IF(AND(#REF!="",#REF!="",#REF!="",#REF!=""),"",SUM(#REF!,#REF!,#REF!,#REF!))</f>
        <v>#REF!</v>
      </c>
      <c r="CE187" s="24" t="str">
        <f t="shared" si="34"/>
        <v/>
      </c>
    </row>
    <row r="188" spans="1:83">
      <c r="A188" s="263">
        <v>182</v>
      </c>
      <c r="B188" s="264"/>
      <c r="C188" s="265"/>
      <c r="D188" s="266"/>
      <c r="E188" s="267"/>
      <c r="F188" s="268"/>
      <c r="G188" s="268"/>
      <c r="H188" s="269"/>
      <c r="I188" s="270"/>
      <c r="J188" s="271"/>
      <c r="K188" s="272"/>
      <c r="L188" s="391"/>
      <c r="M188" s="392"/>
      <c r="N188" s="392"/>
      <c r="O188" s="7"/>
      <c r="P188" s="32"/>
      <c r="Q188" s="35"/>
      <c r="R188" s="7"/>
      <c r="S188" s="397"/>
      <c r="T188" s="398"/>
      <c r="U188" s="398"/>
      <c r="V188" s="7"/>
      <c r="W188" s="37"/>
      <c r="X188" s="35"/>
      <c r="Y188" s="7"/>
      <c r="Z188" s="391"/>
      <c r="AA188" s="392"/>
      <c r="AB188" s="392"/>
      <c r="AC188" s="7"/>
      <c r="AD188" s="32"/>
      <c r="AE188" s="35"/>
      <c r="AF188" s="7"/>
      <c r="AG188" s="391"/>
      <c r="AH188" s="392"/>
      <c r="AI188" s="392"/>
      <c r="AJ188" s="7"/>
      <c r="AK188" s="32"/>
      <c r="AL188" s="35"/>
      <c r="AM188" s="7"/>
      <c r="AN188" s="11"/>
      <c r="AO188" s="7"/>
      <c r="AP188" s="11"/>
      <c r="AQ188" s="7"/>
      <c r="AR188" s="11"/>
      <c r="AS188" s="7"/>
      <c r="AT188" s="7"/>
      <c r="AU188" s="7"/>
      <c r="AV188" s="7"/>
      <c r="AW188" s="7"/>
      <c r="AX188" s="11" t="s">
        <v>224</v>
      </c>
      <c r="AY188" s="71" t="s">
        <v>224</v>
      </c>
      <c r="AZ188" s="1"/>
      <c r="BA188" s="1"/>
      <c r="BB188" s="1"/>
      <c r="BC188" s="1"/>
      <c r="BD188" s="1"/>
      <c r="BP188" s="16"/>
      <c r="BQ188" s="26" t="str">
        <f t="shared" si="23"/>
        <v/>
      </c>
      <c r="BR188" s="27" t="str">
        <f t="shared" si="24"/>
        <v/>
      </c>
      <c r="BS188" s="27" t="str">
        <f t="shared" si="25"/>
        <v/>
      </c>
      <c r="BT188" s="26" t="str">
        <f t="shared" si="26"/>
        <v/>
      </c>
      <c r="BU188" s="27" t="str">
        <f t="shared" si="27"/>
        <v/>
      </c>
      <c r="BV188" s="26" t="e">
        <f>IF(AND(#REF!="",#REF!="",#REF!="",#REF!=""),"",SUM(#REF!,#REF!,#REF!,#REF!,#REF!))</f>
        <v>#REF!</v>
      </c>
      <c r="BW188" s="27" t="str">
        <f t="shared" si="28"/>
        <v/>
      </c>
      <c r="BX188" s="26" t="str">
        <f t="shared" si="29"/>
        <v/>
      </c>
      <c r="BY188" s="27" t="str">
        <f t="shared" si="30"/>
        <v/>
      </c>
      <c r="BZ188" s="26" t="str">
        <f t="shared" si="31"/>
        <v/>
      </c>
      <c r="CA188" s="27" t="str">
        <f t="shared" si="32"/>
        <v/>
      </c>
      <c r="CB188" s="26" t="e">
        <f>IF(AND(#REF!="",#REF!="",#REF!="",#REF!=""),"",SUM(#REF!,#REF!,#REF!,#REF!,#REF!))</f>
        <v>#REF!</v>
      </c>
      <c r="CC188" s="27" t="str">
        <f t="shared" si="33"/>
        <v/>
      </c>
      <c r="CD188" s="24" t="e">
        <f>IF(AND(#REF!="",#REF!="",#REF!="",#REF!=""),"",SUM(#REF!,#REF!,#REF!,#REF!))</f>
        <v>#REF!</v>
      </c>
      <c r="CE188" s="24" t="str">
        <f t="shared" si="34"/>
        <v/>
      </c>
    </row>
    <row r="189" spans="1:83">
      <c r="A189" s="263">
        <v>183</v>
      </c>
      <c r="B189" s="264"/>
      <c r="C189" s="265"/>
      <c r="D189" s="266"/>
      <c r="E189" s="267"/>
      <c r="F189" s="268"/>
      <c r="G189" s="268"/>
      <c r="H189" s="269"/>
      <c r="I189" s="270"/>
      <c r="J189" s="271"/>
      <c r="K189" s="272"/>
      <c r="L189" s="391"/>
      <c r="M189" s="392"/>
      <c r="N189" s="392"/>
      <c r="O189" s="7"/>
      <c r="P189" s="32"/>
      <c r="Q189" s="35"/>
      <c r="R189" s="7"/>
      <c r="S189" s="397"/>
      <c r="T189" s="398"/>
      <c r="U189" s="398"/>
      <c r="V189" s="7"/>
      <c r="W189" s="37"/>
      <c r="X189" s="35"/>
      <c r="Y189" s="7"/>
      <c r="Z189" s="391"/>
      <c r="AA189" s="392"/>
      <c r="AB189" s="392"/>
      <c r="AC189" s="7"/>
      <c r="AD189" s="32"/>
      <c r="AE189" s="35"/>
      <c r="AF189" s="7"/>
      <c r="AG189" s="391"/>
      <c r="AH189" s="392"/>
      <c r="AI189" s="392"/>
      <c r="AJ189" s="7"/>
      <c r="AK189" s="32"/>
      <c r="AL189" s="35"/>
      <c r="AM189" s="7"/>
      <c r="AN189" s="11"/>
      <c r="AO189" s="7"/>
      <c r="AP189" s="11"/>
      <c r="AQ189" s="7"/>
      <c r="AR189" s="11"/>
      <c r="AS189" s="7"/>
      <c r="AT189" s="7"/>
      <c r="AU189" s="7"/>
      <c r="AV189" s="7"/>
      <c r="AW189" s="7"/>
      <c r="AX189" s="11" t="s">
        <v>224</v>
      </c>
      <c r="AY189" s="71" t="s">
        <v>224</v>
      </c>
      <c r="AZ189" s="1"/>
      <c r="BA189" s="1"/>
      <c r="BB189" s="1"/>
      <c r="BC189" s="1"/>
      <c r="BD189" s="1"/>
      <c r="BP189" s="16"/>
      <c r="BQ189" s="26" t="str">
        <f t="shared" si="23"/>
        <v/>
      </c>
      <c r="BR189" s="27" t="str">
        <f t="shared" si="24"/>
        <v/>
      </c>
      <c r="BS189" s="27" t="str">
        <f t="shared" si="25"/>
        <v/>
      </c>
      <c r="BT189" s="26" t="str">
        <f t="shared" si="26"/>
        <v/>
      </c>
      <c r="BU189" s="27" t="str">
        <f t="shared" si="27"/>
        <v/>
      </c>
      <c r="BV189" s="26" t="e">
        <f>IF(AND(#REF!="",#REF!="",#REF!="",#REF!=""),"",SUM(#REF!,#REF!,#REF!,#REF!,#REF!))</f>
        <v>#REF!</v>
      </c>
      <c r="BW189" s="27" t="str">
        <f t="shared" si="28"/>
        <v/>
      </c>
      <c r="BX189" s="26" t="str">
        <f t="shared" si="29"/>
        <v/>
      </c>
      <c r="BY189" s="27" t="str">
        <f t="shared" si="30"/>
        <v/>
      </c>
      <c r="BZ189" s="26" t="str">
        <f t="shared" si="31"/>
        <v/>
      </c>
      <c r="CA189" s="27" t="str">
        <f t="shared" si="32"/>
        <v/>
      </c>
      <c r="CB189" s="26" t="e">
        <f>IF(AND(#REF!="",#REF!="",#REF!="",#REF!=""),"",SUM(#REF!,#REF!,#REF!,#REF!,#REF!))</f>
        <v>#REF!</v>
      </c>
      <c r="CC189" s="27" t="str">
        <f t="shared" si="33"/>
        <v/>
      </c>
      <c r="CD189" s="24" t="e">
        <f>IF(AND(#REF!="",#REF!="",#REF!="",#REF!=""),"",SUM(#REF!,#REF!,#REF!,#REF!))</f>
        <v>#REF!</v>
      </c>
      <c r="CE189" s="24" t="str">
        <f t="shared" si="34"/>
        <v/>
      </c>
    </row>
    <row r="190" spans="1:83">
      <c r="A190" s="263">
        <v>184</v>
      </c>
      <c r="B190" s="264"/>
      <c r="C190" s="265"/>
      <c r="D190" s="266"/>
      <c r="E190" s="267"/>
      <c r="F190" s="268"/>
      <c r="G190" s="268"/>
      <c r="H190" s="269"/>
      <c r="I190" s="270"/>
      <c r="J190" s="271"/>
      <c r="K190" s="272"/>
      <c r="L190" s="391"/>
      <c r="M190" s="392"/>
      <c r="N190" s="392"/>
      <c r="O190" s="7"/>
      <c r="P190" s="32"/>
      <c r="Q190" s="35"/>
      <c r="R190" s="7"/>
      <c r="S190" s="397"/>
      <c r="T190" s="398"/>
      <c r="U190" s="398"/>
      <c r="V190" s="7"/>
      <c r="W190" s="37"/>
      <c r="X190" s="35"/>
      <c r="Y190" s="7"/>
      <c r="Z190" s="391"/>
      <c r="AA190" s="392"/>
      <c r="AB190" s="392"/>
      <c r="AC190" s="7"/>
      <c r="AD190" s="32"/>
      <c r="AE190" s="35"/>
      <c r="AF190" s="7"/>
      <c r="AG190" s="391"/>
      <c r="AH190" s="392"/>
      <c r="AI190" s="392"/>
      <c r="AJ190" s="7"/>
      <c r="AK190" s="32"/>
      <c r="AL190" s="35"/>
      <c r="AM190" s="7"/>
      <c r="AN190" s="11"/>
      <c r="AO190" s="7"/>
      <c r="AP190" s="11"/>
      <c r="AQ190" s="7"/>
      <c r="AR190" s="11"/>
      <c r="AS190" s="7"/>
      <c r="AT190" s="7"/>
      <c r="AU190" s="7"/>
      <c r="AV190" s="7"/>
      <c r="AW190" s="7"/>
      <c r="AX190" s="11" t="s">
        <v>224</v>
      </c>
      <c r="AY190" s="71" t="s">
        <v>224</v>
      </c>
      <c r="AZ190" s="1"/>
      <c r="BA190" s="1"/>
      <c r="BB190" s="1"/>
      <c r="BC190" s="1"/>
      <c r="BD190" s="1"/>
      <c r="BP190" s="16"/>
      <c r="BQ190" s="26" t="str">
        <f t="shared" si="23"/>
        <v/>
      </c>
      <c r="BR190" s="27" t="str">
        <f t="shared" si="24"/>
        <v/>
      </c>
      <c r="BS190" s="27" t="str">
        <f t="shared" si="25"/>
        <v/>
      </c>
      <c r="BT190" s="26" t="str">
        <f t="shared" si="26"/>
        <v/>
      </c>
      <c r="BU190" s="27" t="str">
        <f t="shared" si="27"/>
        <v/>
      </c>
      <c r="BV190" s="26" t="e">
        <f>IF(AND(#REF!="",#REF!="",#REF!="",#REF!=""),"",SUM(#REF!,#REF!,#REF!,#REF!,#REF!))</f>
        <v>#REF!</v>
      </c>
      <c r="BW190" s="27" t="str">
        <f t="shared" si="28"/>
        <v/>
      </c>
      <c r="BX190" s="26" t="str">
        <f t="shared" si="29"/>
        <v/>
      </c>
      <c r="BY190" s="27" t="str">
        <f t="shared" si="30"/>
        <v/>
      </c>
      <c r="BZ190" s="26" t="str">
        <f t="shared" si="31"/>
        <v/>
      </c>
      <c r="CA190" s="27" t="str">
        <f t="shared" si="32"/>
        <v/>
      </c>
      <c r="CB190" s="26" t="e">
        <f>IF(AND(#REF!="",#REF!="",#REF!="",#REF!=""),"",SUM(#REF!,#REF!,#REF!,#REF!,#REF!))</f>
        <v>#REF!</v>
      </c>
      <c r="CC190" s="27" t="str">
        <f t="shared" si="33"/>
        <v/>
      </c>
      <c r="CD190" s="24" t="e">
        <f>IF(AND(#REF!="",#REF!="",#REF!="",#REF!=""),"",SUM(#REF!,#REF!,#REF!,#REF!))</f>
        <v>#REF!</v>
      </c>
      <c r="CE190" s="24" t="str">
        <f t="shared" si="34"/>
        <v/>
      </c>
    </row>
    <row r="191" spans="1:83">
      <c r="A191" s="263">
        <v>185</v>
      </c>
      <c r="B191" s="264"/>
      <c r="C191" s="265"/>
      <c r="D191" s="266"/>
      <c r="E191" s="267"/>
      <c r="F191" s="268"/>
      <c r="G191" s="268"/>
      <c r="H191" s="269"/>
      <c r="I191" s="270"/>
      <c r="J191" s="271"/>
      <c r="K191" s="272"/>
      <c r="L191" s="391"/>
      <c r="M191" s="392"/>
      <c r="N191" s="392"/>
      <c r="O191" s="7"/>
      <c r="P191" s="32"/>
      <c r="Q191" s="35"/>
      <c r="R191" s="7"/>
      <c r="S191" s="397"/>
      <c r="T191" s="398"/>
      <c r="U191" s="398"/>
      <c r="V191" s="7"/>
      <c r="W191" s="37"/>
      <c r="X191" s="35"/>
      <c r="Y191" s="7"/>
      <c r="Z191" s="391"/>
      <c r="AA191" s="392"/>
      <c r="AB191" s="392"/>
      <c r="AC191" s="7"/>
      <c r="AD191" s="32"/>
      <c r="AE191" s="35"/>
      <c r="AF191" s="7"/>
      <c r="AG191" s="391"/>
      <c r="AH191" s="392"/>
      <c r="AI191" s="392"/>
      <c r="AJ191" s="7"/>
      <c r="AK191" s="32"/>
      <c r="AL191" s="35"/>
      <c r="AM191" s="7"/>
      <c r="AN191" s="11"/>
      <c r="AO191" s="7"/>
      <c r="AP191" s="11"/>
      <c r="AQ191" s="7"/>
      <c r="AR191" s="11"/>
      <c r="AS191" s="7"/>
      <c r="AT191" s="7"/>
      <c r="AU191" s="7"/>
      <c r="AV191" s="7"/>
      <c r="AW191" s="7"/>
      <c r="AX191" s="11" t="s">
        <v>224</v>
      </c>
      <c r="AY191" s="71" t="s">
        <v>224</v>
      </c>
      <c r="AZ191" s="1"/>
      <c r="BA191" s="1"/>
      <c r="BB191" s="1"/>
      <c r="BC191" s="1"/>
      <c r="BD191" s="1"/>
      <c r="BP191" s="16"/>
      <c r="BQ191" s="26" t="str">
        <f t="shared" si="23"/>
        <v/>
      </c>
      <c r="BR191" s="27" t="str">
        <f t="shared" si="24"/>
        <v/>
      </c>
      <c r="BS191" s="27" t="str">
        <f t="shared" si="25"/>
        <v/>
      </c>
      <c r="BT191" s="26" t="str">
        <f t="shared" si="26"/>
        <v/>
      </c>
      <c r="BU191" s="27" t="str">
        <f t="shared" si="27"/>
        <v/>
      </c>
      <c r="BV191" s="26" t="e">
        <f>IF(AND(#REF!="",#REF!="",#REF!="",#REF!=""),"",SUM(#REF!,#REF!,#REF!,#REF!,#REF!))</f>
        <v>#REF!</v>
      </c>
      <c r="BW191" s="27" t="str">
        <f t="shared" si="28"/>
        <v/>
      </c>
      <c r="BX191" s="26" t="str">
        <f t="shared" si="29"/>
        <v/>
      </c>
      <c r="BY191" s="27" t="str">
        <f t="shared" si="30"/>
        <v/>
      </c>
      <c r="BZ191" s="26" t="str">
        <f t="shared" si="31"/>
        <v/>
      </c>
      <c r="CA191" s="27" t="str">
        <f t="shared" si="32"/>
        <v/>
      </c>
      <c r="CB191" s="26" t="e">
        <f>IF(AND(#REF!="",#REF!="",#REF!="",#REF!=""),"",SUM(#REF!,#REF!,#REF!,#REF!,#REF!))</f>
        <v>#REF!</v>
      </c>
      <c r="CC191" s="27" t="str">
        <f t="shared" si="33"/>
        <v/>
      </c>
      <c r="CD191" s="24" t="e">
        <f>IF(AND(#REF!="",#REF!="",#REF!="",#REF!=""),"",SUM(#REF!,#REF!,#REF!,#REF!))</f>
        <v>#REF!</v>
      </c>
      <c r="CE191" s="24" t="str">
        <f t="shared" si="34"/>
        <v/>
      </c>
    </row>
    <row r="192" spans="1:83">
      <c r="A192" s="263">
        <v>186</v>
      </c>
      <c r="B192" s="264"/>
      <c r="C192" s="265"/>
      <c r="D192" s="266"/>
      <c r="E192" s="267"/>
      <c r="F192" s="268"/>
      <c r="G192" s="268"/>
      <c r="H192" s="269"/>
      <c r="I192" s="270"/>
      <c r="J192" s="271"/>
      <c r="K192" s="272"/>
      <c r="L192" s="391"/>
      <c r="M192" s="392"/>
      <c r="N192" s="392"/>
      <c r="O192" s="7"/>
      <c r="P192" s="32"/>
      <c r="Q192" s="35"/>
      <c r="R192" s="7"/>
      <c r="S192" s="397"/>
      <c r="T192" s="398"/>
      <c r="U192" s="398"/>
      <c r="V192" s="7"/>
      <c r="W192" s="37"/>
      <c r="X192" s="35"/>
      <c r="Y192" s="7"/>
      <c r="Z192" s="391"/>
      <c r="AA192" s="392"/>
      <c r="AB192" s="392"/>
      <c r="AC192" s="7"/>
      <c r="AD192" s="32"/>
      <c r="AE192" s="35"/>
      <c r="AF192" s="7"/>
      <c r="AG192" s="391"/>
      <c r="AH192" s="392"/>
      <c r="AI192" s="392"/>
      <c r="AJ192" s="7"/>
      <c r="AK192" s="32"/>
      <c r="AL192" s="35"/>
      <c r="AM192" s="7"/>
      <c r="AN192" s="11"/>
      <c r="AO192" s="7"/>
      <c r="AP192" s="11"/>
      <c r="AQ192" s="7"/>
      <c r="AR192" s="11"/>
      <c r="AS192" s="7"/>
      <c r="AT192" s="7"/>
      <c r="AU192" s="7"/>
      <c r="AV192" s="7"/>
      <c r="AW192" s="7"/>
      <c r="AX192" s="11" t="s">
        <v>224</v>
      </c>
      <c r="AY192" s="71" t="s">
        <v>224</v>
      </c>
      <c r="AZ192" s="1"/>
      <c r="BA192" s="1"/>
      <c r="BB192" s="1"/>
      <c r="BC192" s="1"/>
      <c r="BD192" s="1"/>
      <c r="BP192" s="16"/>
      <c r="BQ192" s="26" t="str">
        <f t="shared" si="23"/>
        <v/>
      </c>
      <c r="BR192" s="27" t="str">
        <f t="shared" si="24"/>
        <v/>
      </c>
      <c r="BS192" s="27" t="str">
        <f t="shared" si="25"/>
        <v/>
      </c>
      <c r="BT192" s="26" t="str">
        <f t="shared" si="26"/>
        <v/>
      </c>
      <c r="BU192" s="27" t="str">
        <f t="shared" si="27"/>
        <v/>
      </c>
      <c r="BV192" s="26" t="e">
        <f>IF(AND(#REF!="",#REF!="",#REF!="",#REF!=""),"",SUM(#REF!,#REF!,#REF!,#REF!,#REF!))</f>
        <v>#REF!</v>
      </c>
      <c r="BW192" s="27" t="str">
        <f t="shared" si="28"/>
        <v/>
      </c>
      <c r="BX192" s="26" t="str">
        <f t="shared" si="29"/>
        <v/>
      </c>
      <c r="BY192" s="27" t="str">
        <f t="shared" si="30"/>
        <v/>
      </c>
      <c r="BZ192" s="26" t="str">
        <f t="shared" si="31"/>
        <v/>
      </c>
      <c r="CA192" s="27" t="str">
        <f t="shared" si="32"/>
        <v/>
      </c>
      <c r="CB192" s="26" t="e">
        <f>IF(AND(#REF!="",#REF!="",#REF!="",#REF!=""),"",SUM(#REF!,#REF!,#REF!,#REF!,#REF!))</f>
        <v>#REF!</v>
      </c>
      <c r="CC192" s="27" t="str">
        <f t="shared" si="33"/>
        <v/>
      </c>
      <c r="CD192" s="24" t="e">
        <f>IF(AND(#REF!="",#REF!="",#REF!="",#REF!=""),"",SUM(#REF!,#REF!,#REF!,#REF!))</f>
        <v>#REF!</v>
      </c>
      <c r="CE192" s="24" t="str">
        <f t="shared" si="34"/>
        <v/>
      </c>
    </row>
    <row r="193" spans="1:83">
      <c r="A193" s="263">
        <v>187</v>
      </c>
      <c r="B193" s="264"/>
      <c r="C193" s="265"/>
      <c r="D193" s="266"/>
      <c r="E193" s="267"/>
      <c r="F193" s="268"/>
      <c r="G193" s="268"/>
      <c r="H193" s="269"/>
      <c r="I193" s="270"/>
      <c r="J193" s="271"/>
      <c r="K193" s="272"/>
      <c r="L193" s="391"/>
      <c r="M193" s="392"/>
      <c r="N193" s="392"/>
      <c r="O193" s="7"/>
      <c r="P193" s="32"/>
      <c r="Q193" s="35"/>
      <c r="R193" s="7"/>
      <c r="S193" s="397"/>
      <c r="T193" s="398"/>
      <c r="U193" s="398"/>
      <c r="V193" s="7"/>
      <c r="W193" s="37"/>
      <c r="X193" s="35"/>
      <c r="Y193" s="7"/>
      <c r="Z193" s="391"/>
      <c r="AA193" s="392"/>
      <c r="AB193" s="392"/>
      <c r="AC193" s="7"/>
      <c r="AD193" s="32"/>
      <c r="AE193" s="35"/>
      <c r="AF193" s="7"/>
      <c r="AG193" s="391"/>
      <c r="AH193" s="392"/>
      <c r="AI193" s="392"/>
      <c r="AJ193" s="7"/>
      <c r="AK193" s="32"/>
      <c r="AL193" s="35"/>
      <c r="AM193" s="7"/>
      <c r="AN193" s="11"/>
      <c r="AO193" s="7"/>
      <c r="AP193" s="11"/>
      <c r="AQ193" s="7"/>
      <c r="AR193" s="11"/>
      <c r="AS193" s="7"/>
      <c r="AT193" s="7"/>
      <c r="AU193" s="7"/>
      <c r="AV193" s="7"/>
      <c r="AW193" s="7"/>
      <c r="AX193" s="11" t="s">
        <v>224</v>
      </c>
      <c r="AY193" s="71" t="s">
        <v>224</v>
      </c>
      <c r="AZ193" s="1"/>
      <c r="BA193" s="1"/>
      <c r="BB193" s="1"/>
      <c r="BC193" s="1"/>
      <c r="BD193" s="1"/>
      <c r="BP193" s="16"/>
      <c r="BQ193" s="26" t="str">
        <f t="shared" si="23"/>
        <v/>
      </c>
      <c r="BR193" s="27" t="str">
        <f t="shared" si="24"/>
        <v/>
      </c>
      <c r="BS193" s="27" t="str">
        <f t="shared" si="25"/>
        <v/>
      </c>
      <c r="BT193" s="26" t="str">
        <f t="shared" si="26"/>
        <v/>
      </c>
      <c r="BU193" s="27" t="str">
        <f t="shared" si="27"/>
        <v/>
      </c>
      <c r="BV193" s="26" t="e">
        <f>IF(AND(#REF!="",#REF!="",#REF!="",#REF!=""),"",SUM(#REF!,#REF!,#REF!,#REF!,#REF!))</f>
        <v>#REF!</v>
      </c>
      <c r="BW193" s="27" t="str">
        <f t="shared" si="28"/>
        <v/>
      </c>
      <c r="BX193" s="26" t="str">
        <f t="shared" si="29"/>
        <v/>
      </c>
      <c r="BY193" s="27" t="str">
        <f t="shared" si="30"/>
        <v/>
      </c>
      <c r="BZ193" s="26" t="str">
        <f t="shared" si="31"/>
        <v/>
      </c>
      <c r="CA193" s="27" t="str">
        <f t="shared" si="32"/>
        <v/>
      </c>
      <c r="CB193" s="26" t="e">
        <f>IF(AND(#REF!="",#REF!="",#REF!="",#REF!=""),"",SUM(#REF!,#REF!,#REF!,#REF!,#REF!))</f>
        <v>#REF!</v>
      </c>
      <c r="CC193" s="27" t="str">
        <f t="shared" si="33"/>
        <v/>
      </c>
      <c r="CD193" s="24" t="e">
        <f>IF(AND(#REF!="",#REF!="",#REF!="",#REF!=""),"",SUM(#REF!,#REF!,#REF!,#REF!))</f>
        <v>#REF!</v>
      </c>
      <c r="CE193" s="24" t="str">
        <f t="shared" si="34"/>
        <v/>
      </c>
    </row>
    <row r="194" spans="1:83">
      <c r="A194" s="263">
        <v>188</v>
      </c>
      <c r="B194" s="264"/>
      <c r="C194" s="265"/>
      <c r="D194" s="266"/>
      <c r="E194" s="267"/>
      <c r="F194" s="268"/>
      <c r="G194" s="268"/>
      <c r="H194" s="269"/>
      <c r="I194" s="270"/>
      <c r="J194" s="271"/>
      <c r="K194" s="272"/>
      <c r="L194" s="391"/>
      <c r="M194" s="392"/>
      <c r="N194" s="392"/>
      <c r="O194" s="7"/>
      <c r="P194" s="32"/>
      <c r="Q194" s="35"/>
      <c r="R194" s="7"/>
      <c r="S194" s="397"/>
      <c r="T194" s="398"/>
      <c r="U194" s="398"/>
      <c r="V194" s="7"/>
      <c r="W194" s="37"/>
      <c r="X194" s="35"/>
      <c r="Y194" s="7"/>
      <c r="Z194" s="391"/>
      <c r="AA194" s="392"/>
      <c r="AB194" s="392"/>
      <c r="AC194" s="7"/>
      <c r="AD194" s="32"/>
      <c r="AE194" s="35"/>
      <c r="AF194" s="7"/>
      <c r="AG194" s="391"/>
      <c r="AH194" s="392"/>
      <c r="AI194" s="392"/>
      <c r="AJ194" s="7"/>
      <c r="AK194" s="32"/>
      <c r="AL194" s="35"/>
      <c r="AM194" s="7"/>
      <c r="AN194" s="11"/>
      <c r="AO194" s="7"/>
      <c r="AP194" s="11"/>
      <c r="AQ194" s="7"/>
      <c r="AR194" s="11"/>
      <c r="AS194" s="7"/>
      <c r="AT194" s="7"/>
      <c r="AU194" s="7"/>
      <c r="AV194" s="7"/>
      <c r="AW194" s="7"/>
      <c r="AX194" s="11" t="s">
        <v>224</v>
      </c>
      <c r="AY194" s="71" t="s">
        <v>224</v>
      </c>
      <c r="AZ194" s="1"/>
      <c r="BA194" s="1"/>
      <c r="BB194" s="1"/>
      <c r="BC194" s="1"/>
      <c r="BD194" s="1"/>
      <c r="BP194" s="16"/>
      <c r="BQ194" s="26" t="str">
        <f t="shared" si="23"/>
        <v/>
      </c>
      <c r="BR194" s="27" t="str">
        <f t="shared" si="24"/>
        <v/>
      </c>
      <c r="BS194" s="27" t="str">
        <f t="shared" si="25"/>
        <v/>
      </c>
      <c r="BT194" s="26" t="str">
        <f t="shared" si="26"/>
        <v/>
      </c>
      <c r="BU194" s="27" t="str">
        <f t="shared" si="27"/>
        <v/>
      </c>
      <c r="BV194" s="26" t="e">
        <f>IF(AND(#REF!="",#REF!="",#REF!="",#REF!=""),"",SUM(#REF!,#REF!,#REF!,#REF!,#REF!))</f>
        <v>#REF!</v>
      </c>
      <c r="BW194" s="27" t="str">
        <f t="shared" si="28"/>
        <v/>
      </c>
      <c r="BX194" s="26" t="str">
        <f t="shared" si="29"/>
        <v/>
      </c>
      <c r="BY194" s="27" t="str">
        <f t="shared" si="30"/>
        <v/>
      </c>
      <c r="BZ194" s="26" t="str">
        <f t="shared" si="31"/>
        <v/>
      </c>
      <c r="CA194" s="27" t="str">
        <f t="shared" si="32"/>
        <v/>
      </c>
      <c r="CB194" s="26" t="e">
        <f>IF(AND(#REF!="",#REF!="",#REF!="",#REF!=""),"",SUM(#REF!,#REF!,#REF!,#REF!,#REF!))</f>
        <v>#REF!</v>
      </c>
      <c r="CC194" s="27" t="str">
        <f t="shared" si="33"/>
        <v/>
      </c>
      <c r="CD194" s="24" t="e">
        <f>IF(AND(#REF!="",#REF!="",#REF!="",#REF!=""),"",SUM(#REF!,#REF!,#REF!,#REF!))</f>
        <v>#REF!</v>
      </c>
      <c r="CE194" s="24" t="str">
        <f t="shared" si="34"/>
        <v/>
      </c>
    </row>
    <row r="195" spans="1:83">
      <c r="A195" s="263">
        <v>189</v>
      </c>
      <c r="B195" s="264"/>
      <c r="C195" s="265"/>
      <c r="D195" s="266"/>
      <c r="E195" s="267"/>
      <c r="F195" s="268"/>
      <c r="G195" s="268"/>
      <c r="H195" s="269"/>
      <c r="I195" s="270"/>
      <c r="J195" s="271"/>
      <c r="K195" s="272"/>
      <c r="L195" s="391"/>
      <c r="M195" s="392"/>
      <c r="N195" s="392"/>
      <c r="O195" s="7"/>
      <c r="P195" s="32"/>
      <c r="Q195" s="35"/>
      <c r="R195" s="7"/>
      <c r="S195" s="397"/>
      <c r="T195" s="398"/>
      <c r="U195" s="398"/>
      <c r="V195" s="7"/>
      <c r="W195" s="37"/>
      <c r="X195" s="35"/>
      <c r="Y195" s="7"/>
      <c r="Z195" s="391"/>
      <c r="AA195" s="392"/>
      <c r="AB195" s="392"/>
      <c r="AC195" s="7"/>
      <c r="AD195" s="32"/>
      <c r="AE195" s="35"/>
      <c r="AF195" s="7"/>
      <c r="AG195" s="391"/>
      <c r="AH195" s="392"/>
      <c r="AI195" s="392"/>
      <c r="AJ195" s="7"/>
      <c r="AK195" s="32"/>
      <c r="AL195" s="35"/>
      <c r="AM195" s="7"/>
      <c r="AN195" s="11"/>
      <c r="AO195" s="7"/>
      <c r="AP195" s="11"/>
      <c r="AQ195" s="7"/>
      <c r="AR195" s="11"/>
      <c r="AS195" s="7"/>
      <c r="AT195" s="7"/>
      <c r="AU195" s="7"/>
      <c r="AV195" s="7"/>
      <c r="AW195" s="7"/>
      <c r="AX195" s="11" t="s">
        <v>224</v>
      </c>
      <c r="AY195" s="71" t="s">
        <v>224</v>
      </c>
      <c r="AZ195" s="1"/>
      <c r="BA195" s="1"/>
      <c r="BB195" s="1"/>
      <c r="BC195" s="1"/>
      <c r="BD195" s="1"/>
      <c r="BP195" s="16"/>
      <c r="BQ195" s="26" t="str">
        <f t="shared" si="23"/>
        <v/>
      </c>
      <c r="BR195" s="27" t="str">
        <f t="shared" si="24"/>
        <v/>
      </c>
      <c r="BS195" s="27" t="str">
        <f t="shared" si="25"/>
        <v/>
      </c>
      <c r="BT195" s="26" t="str">
        <f t="shared" si="26"/>
        <v/>
      </c>
      <c r="BU195" s="27" t="str">
        <f t="shared" si="27"/>
        <v/>
      </c>
      <c r="BV195" s="26" t="e">
        <f>IF(AND(#REF!="",#REF!="",#REF!="",#REF!=""),"",SUM(#REF!,#REF!,#REF!,#REF!,#REF!))</f>
        <v>#REF!</v>
      </c>
      <c r="BW195" s="27" t="str">
        <f t="shared" si="28"/>
        <v/>
      </c>
      <c r="BX195" s="26" t="str">
        <f t="shared" si="29"/>
        <v/>
      </c>
      <c r="BY195" s="27" t="str">
        <f t="shared" si="30"/>
        <v/>
      </c>
      <c r="BZ195" s="26" t="str">
        <f t="shared" si="31"/>
        <v/>
      </c>
      <c r="CA195" s="27" t="str">
        <f t="shared" si="32"/>
        <v/>
      </c>
      <c r="CB195" s="26" t="e">
        <f>IF(AND(#REF!="",#REF!="",#REF!="",#REF!=""),"",SUM(#REF!,#REF!,#REF!,#REF!,#REF!))</f>
        <v>#REF!</v>
      </c>
      <c r="CC195" s="27" t="str">
        <f t="shared" si="33"/>
        <v/>
      </c>
      <c r="CD195" s="24" t="e">
        <f>IF(AND(#REF!="",#REF!="",#REF!="",#REF!=""),"",SUM(#REF!,#REF!,#REF!,#REF!))</f>
        <v>#REF!</v>
      </c>
      <c r="CE195" s="24" t="str">
        <f t="shared" si="34"/>
        <v/>
      </c>
    </row>
    <row r="196" spans="1:83">
      <c r="A196" s="263">
        <v>190</v>
      </c>
      <c r="B196" s="264"/>
      <c r="C196" s="265"/>
      <c r="D196" s="266"/>
      <c r="E196" s="267"/>
      <c r="F196" s="268"/>
      <c r="G196" s="268"/>
      <c r="H196" s="269"/>
      <c r="I196" s="270"/>
      <c r="J196" s="271"/>
      <c r="K196" s="272"/>
      <c r="L196" s="391"/>
      <c r="M196" s="392"/>
      <c r="N196" s="392"/>
      <c r="O196" s="7"/>
      <c r="P196" s="32"/>
      <c r="Q196" s="35"/>
      <c r="R196" s="7"/>
      <c r="S196" s="397"/>
      <c r="T196" s="398"/>
      <c r="U196" s="398"/>
      <c r="V196" s="7"/>
      <c r="W196" s="37"/>
      <c r="X196" s="35"/>
      <c r="Y196" s="7"/>
      <c r="Z196" s="391"/>
      <c r="AA196" s="392"/>
      <c r="AB196" s="392"/>
      <c r="AC196" s="7"/>
      <c r="AD196" s="32"/>
      <c r="AE196" s="35"/>
      <c r="AF196" s="7"/>
      <c r="AG196" s="391"/>
      <c r="AH196" s="392"/>
      <c r="AI196" s="392"/>
      <c r="AJ196" s="7"/>
      <c r="AK196" s="32"/>
      <c r="AL196" s="35"/>
      <c r="AM196" s="7"/>
      <c r="AN196" s="11"/>
      <c r="AO196" s="7"/>
      <c r="AP196" s="11"/>
      <c r="AQ196" s="7"/>
      <c r="AR196" s="11"/>
      <c r="AS196" s="7"/>
      <c r="AT196" s="7"/>
      <c r="AU196" s="7"/>
      <c r="AV196" s="7"/>
      <c r="AW196" s="7"/>
      <c r="AX196" s="11" t="s">
        <v>224</v>
      </c>
      <c r="AY196" s="71" t="s">
        <v>224</v>
      </c>
      <c r="AZ196" s="1"/>
      <c r="BA196" s="1"/>
      <c r="BB196" s="1"/>
      <c r="BC196" s="1"/>
      <c r="BD196" s="1"/>
      <c r="BP196" s="16"/>
      <c r="BQ196" s="26" t="str">
        <f t="shared" si="23"/>
        <v/>
      </c>
      <c r="BR196" s="27" t="str">
        <f t="shared" si="24"/>
        <v/>
      </c>
      <c r="BS196" s="27" t="str">
        <f t="shared" si="25"/>
        <v/>
      </c>
      <c r="BT196" s="26" t="str">
        <f t="shared" si="26"/>
        <v/>
      </c>
      <c r="BU196" s="27" t="str">
        <f t="shared" si="27"/>
        <v/>
      </c>
      <c r="BV196" s="26" t="e">
        <f>IF(AND(#REF!="",#REF!="",#REF!="",#REF!=""),"",SUM(#REF!,#REF!,#REF!,#REF!,#REF!))</f>
        <v>#REF!</v>
      </c>
      <c r="BW196" s="27" t="str">
        <f t="shared" si="28"/>
        <v/>
      </c>
      <c r="BX196" s="26" t="str">
        <f t="shared" si="29"/>
        <v/>
      </c>
      <c r="BY196" s="27" t="str">
        <f t="shared" si="30"/>
        <v/>
      </c>
      <c r="BZ196" s="26" t="str">
        <f t="shared" si="31"/>
        <v/>
      </c>
      <c r="CA196" s="27" t="str">
        <f t="shared" si="32"/>
        <v/>
      </c>
      <c r="CB196" s="26" t="e">
        <f>IF(AND(#REF!="",#REF!="",#REF!="",#REF!=""),"",SUM(#REF!,#REF!,#REF!,#REF!,#REF!))</f>
        <v>#REF!</v>
      </c>
      <c r="CC196" s="27" t="str">
        <f t="shared" si="33"/>
        <v/>
      </c>
      <c r="CD196" s="24" t="e">
        <f>IF(AND(#REF!="",#REF!="",#REF!="",#REF!=""),"",SUM(#REF!,#REF!,#REF!,#REF!))</f>
        <v>#REF!</v>
      </c>
      <c r="CE196" s="24" t="str">
        <f t="shared" si="34"/>
        <v/>
      </c>
    </row>
    <row r="197" spans="1:83">
      <c r="A197" s="263">
        <v>191</v>
      </c>
      <c r="B197" s="264"/>
      <c r="C197" s="265"/>
      <c r="D197" s="266"/>
      <c r="E197" s="267"/>
      <c r="F197" s="268"/>
      <c r="G197" s="268"/>
      <c r="H197" s="269"/>
      <c r="I197" s="270"/>
      <c r="J197" s="271"/>
      <c r="K197" s="272"/>
      <c r="L197" s="391"/>
      <c r="M197" s="392"/>
      <c r="N197" s="392"/>
      <c r="O197" s="7"/>
      <c r="P197" s="32"/>
      <c r="Q197" s="35"/>
      <c r="R197" s="7"/>
      <c r="S197" s="397"/>
      <c r="T197" s="398"/>
      <c r="U197" s="398"/>
      <c r="V197" s="7"/>
      <c r="W197" s="37"/>
      <c r="X197" s="35"/>
      <c r="Y197" s="7"/>
      <c r="Z197" s="391"/>
      <c r="AA197" s="392"/>
      <c r="AB197" s="392"/>
      <c r="AC197" s="7"/>
      <c r="AD197" s="32"/>
      <c r="AE197" s="35"/>
      <c r="AF197" s="7"/>
      <c r="AG197" s="391"/>
      <c r="AH197" s="392"/>
      <c r="AI197" s="392"/>
      <c r="AJ197" s="7"/>
      <c r="AK197" s="32"/>
      <c r="AL197" s="35"/>
      <c r="AM197" s="7"/>
      <c r="AN197" s="11"/>
      <c r="AO197" s="7"/>
      <c r="AP197" s="11"/>
      <c r="AQ197" s="7"/>
      <c r="AR197" s="11"/>
      <c r="AS197" s="7"/>
      <c r="AT197" s="7"/>
      <c r="AU197" s="7"/>
      <c r="AV197" s="7"/>
      <c r="AW197" s="7"/>
      <c r="AX197" s="11" t="s">
        <v>224</v>
      </c>
      <c r="AY197" s="71" t="s">
        <v>224</v>
      </c>
      <c r="AZ197" s="1"/>
      <c r="BA197" s="1"/>
      <c r="BB197" s="1"/>
      <c r="BC197" s="1"/>
      <c r="BD197" s="1"/>
      <c r="BP197" s="16"/>
      <c r="BQ197" s="26" t="str">
        <f t="shared" si="23"/>
        <v/>
      </c>
      <c r="BR197" s="27" t="str">
        <f t="shared" si="24"/>
        <v/>
      </c>
      <c r="BS197" s="27" t="str">
        <f t="shared" si="25"/>
        <v/>
      </c>
      <c r="BT197" s="26" t="str">
        <f t="shared" si="26"/>
        <v/>
      </c>
      <c r="BU197" s="27" t="str">
        <f t="shared" si="27"/>
        <v/>
      </c>
      <c r="BV197" s="26" t="e">
        <f>IF(AND(#REF!="",#REF!="",#REF!="",#REF!=""),"",SUM(#REF!,#REF!,#REF!,#REF!,#REF!))</f>
        <v>#REF!</v>
      </c>
      <c r="BW197" s="27" t="str">
        <f t="shared" si="28"/>
        <v/>
      </c>
      <c r="BX197" s="26" t="str">
        <f t="shared" si="29"/>
        <v/>
      </c>
      <c r="BY197" s="27" t="str">
        <f t="shared" si="30"/>
        <v/>
      </c>
      <c r="BZ197" s="26" t="str">
        <f t="shared" si="31"/>
        <v/>
      </c>
      <c r="CA197" s="27" t="str">
        <f t="shared" si="32"/>
        <v/>
      </c>
      <c r="CB197" s="26" t="e">
        <f>IF(AND(#REF!="",#REF!="",#REF!="",#REF!=""),"",SUM(#REF!,#REF!,#REF!,#REF!,#REF!))</f>
        <v>#REF!</v>
      </c>
      <c r="CC197" s="27" t="str">
        <f t="shared" si="33"/>
        <v/>
      </c>
      <c r="CD197" s="24" t="e">
        <f>IF(AND(#REF!="",#REF!="",#REF!="",#REF!=""),"",SUM(#REF!,#REF!,#REF!,#REF!))</f>
        <v>#REF!</v>
      </c>
      <c r="CE197" s="24" t="str">
        <f t="shared" si="34"/>
        <v/>
      </c>
    </row>
    <row r="198" spans="1:83">
      <c r="A198" s="263">
        <v>192</v>
      </c>
      <c r="B198" s="264"/>
      <c r="C198" s="265"/>
      <c r="D198" s="266"/>
      <c r="E198" s="267"/>
      <c r="F198" s="268"/>
      <c r="G198" s="268"/>
      <c r="H198" s="269"/>
      <c r="I198" s="270"/>
      <c r="J198" s="271"/>
      <c r="K198" s="272"/>
      <c r="L198" s="391"/>
      <c r="M198" s="392"/>
      <c r="N198" s="392"/>
      <c r="O198" s="7"/>
      <c r="P198" s="32"/>
      <c r="Q198" s="35"/>
      <c r="R198" s="7"/>
      <c r="S198" s="397"/>
      <c r="T198" s="398"/>
      <c r="U198" s="398"/>
      <c r="V198" s="7"/>
      <c r="W198" s="37"/>
      <c r="X198" s="35"/>
      <c r="Y198" s="7"/>
      <c r="Z198" s="391"/>
      <c r="AA198" s="392"/>
      <c r="AB198" s="392"/>
      <c r="AC198" s="7"/>
      <c r="AD198" s="32"/>
      <c r="AE198" s="35"/>
      <c r="AF198" s="7"/>
      <c r="AG198" s="391"/>
      <c r="AH198" s="392"/>
      <c r="AI198" s="392"/>
      <c r="AJ198" s="7"/>
      <c r="AK198" s="32"/>
      <c r="AL198" s="35"/>
      <c r="AM198" s="7"/>
      <c r="AN198" s="11"/>
      <c r="AO198" s="7"/>
      <c r="AP198" s="11"/>
      <c r="AQ198" s="7"/>
      <c r="AR198" s="11"/>
      <c r="AS198" s="7"/>
      <c r="AT198" s="7"/>
      <c r="AU198" s="7"/>
      <c r="AV198" s="7"/>
      <c r="AW198" s="7"/>
      <c r="AX198" s="11" t="s">
        <v>224</v>
      </c>
      <c r="AY198" s="71" t="s">
        <v>224</v>
      </c>
      <c r="AZ198" s="1"/>
      <c r="BA198" s="1"/>
      <c r="BB198" s="1"/>
      <c r="BC198" s="1"/>
      <c r="BD198" s="1"/>
      <c r="BP198" s="16"/>
      <c r="BQ198" s="26" t="str">
        <f t="shared" si="23"/>
        <v/>
      </c>
      <c r="BR198" s="27" t="str">
        <f t="shared" si="24"/>
        <v/>
      </c>
      <c r="BS198" s="27" t="str">
        <f t="shared" si="25"/>
        <v/>
      </c>
      <c r="BT198" s="26" t="str">
        <f t="shared" si="26"/>
        <v/>
      </c>
      <c r="BU198" s="27" t="str">
        <f t="shared" si="27"/>
        <v/>
      </c>
      <c r="BV198" s="26" t="e">
        <f>IF(AND(#REF!="",#REF!="",#REF!="",#REF!=""),"",SUM(#REF!,#REF!,#REF!,#REF!,#REF!))</f>
        <v>#REF!</v>
      </c>
      <c r="BW198" s="27" t="str">
        <f t="shared" si="28"/>
        <v/>
      </c>
      <c r="BX198" s="26" t="str">
        <f t="shared" si="29"/>
        <v/>
      </c>
      <c r="BY198" s="27" t="str">
        <f t="shared" si="30"/>
        <v/>
      </c>
      <c r="BZ198" s="26" t="str">
        <f t="shared" si="31"/>
        <v/>
      </c>
      <c r="CA198" s="27" t="str">
        <f t="shared" si="32"/>
        <v/>
      </c>
      <c r="CB198" s="26" t="e">
        <f>IF(AND(#REF!="",#REF!="",#REF!="",#REF!=""),"",SUM(#REF!,#REF!,#REF!,#REF!,#REF!))</f>
        <v>#REF!</v>
      </c>
      <c r="CC198" s="27" t="str">
        <f t="shared" si="33"/>
        <v/>
      </c>
      <c r="CD198" s="24" t="e">
        <f>IF(AND(#REF!="",#REF!="",#REF!="",#REF!=""),"",SUM(#REF!,#REF!,#REF!,#REF!))</f>
        <v>#REF!</v>
      </c>
      <c r="CE198" s="24" t="str">
        <f t="shared" si="34"/>
        <v/>
      </c>
    </row>
    <row r="199" spans="1:83">
      <c r="A199" s="263">
        <v>193</v>
      </c>
      <c r="B199" s="264"/>
      <c r="C199" s="265"/>
      <c r="D199" s="266"/>
      <c r="E199" s="267"/>
      <c r="F199" s="268"/>
      <c r="G199" s="268"/>
      <c r="H199" s="269"/>
      <c r="I199" s="270"/>
      <c r="J199" s="271"/>
      <c r="K199" s="272"/>
      <c r="L199" s="391"/>
      <c r="M199" s="392"/>
      <c r="N199" s="392"/>
      <c r="O199" s="7"/>
      <c r="P199" s="32"/>
      <c r="Q199" s="35"/>
      <c r="R199" s="7"/>
      <c r="S199" s="397"/>
      <c r="T199" s="398"/>
      <c r="U199" s="398"/>
      <c r="V199" s="7"/>
      <c r="W199" s="37"/>
      <c r="X199" s="35"/>
      <c r="Y199" s="7"/>
      <c r="Z199" s="391"/>
      <c r="AA199" s="392"/>
      <c r="AB199" s="392"/>
      <c r="AC199" s="7"/>
      <c r="AD199" s="32"/>
      <c r="AE199" s="35"/>
      <c r="AF199" s="7"/>
      <c r="AG199" s="391"/>
      <c r="AH199" s="392"/>
      <c r="AI199" s="392"/>
      <c r="AJ199" s="7"/>
      <c r="AK199" s="32"/>
      <c r="AL199" s="35"/>
      <c r="AM199" s="7"/>
      <c r="AN199" s="11"/>
      <c r="AO199" s="7"/>
      <c r="AP199" s="11"/>
      <c r="AQ199" s="7"/>
      <c r="AR199" s="11"/>
      <c r="AS199" s="7"/>
      <c r="AT199" s="7"/>
      <c r="AU199" s="7"/>
      <c r="AV199" s="7"/>
      <c r="AW199" s="7"/>
      <c r="AX199" s="11" t="s">
        <v>224</v>
      </c>
      <c r="AY199" s="71" t="s">
        <v>224</v>
      </c>
      <c r="AZ199" s="1"/>
      <c r="BA199" s="1"/>
      <c r="BB199" s="1"/>
      <c r="BC199" s="1"/>
      <c r="BD199" s="1"/>
      <c r="BP199" s="16"/>
      <c r="BQ199" s="26" t="str">
        <f t="shared" si="23"/>
        <v/>
      </c>
      <c r="BR199" s="27" t="str">
        <f t="shared" si="24"/>
        <v/>
      </c>
      <c r="BS199" s="27" t="str">
        <f t="shared" si="25"/>
        <v/>
      </c>
      <c r="BT199" s="26" t="str">
        <f t="shared" si="26"/>
        <v/>
      </c>
      <c r="BU199" s="27" t="str">
        <f t="shared" si="27"/>
        <v/>
      </c>
      <c r="BV199" s="26" t="e">
        <f>IF(AND(#REF!="",#REF!="",#REF!="",#REF!=""),"",SUM(#REF!,#REF!,#REF!,#REF!,#REF!))</f>
        <v>#REF!</v>
      </c>
      <c r="BW199" s="27" t="str">
        <f t="shared" si="28"/>
        <v/>
      </c>
      <c r="BX199" s="26" t="str">
        <f t="shared" si="29"/>
        <v/>
      </c>
      <c r="BY199" s="27" t="str">
        <f t="shared" si="30"/>
        <v/>
      </c>
      <c r="BZ199" s="26" t="str">
        <f t="shared" si="31"/>
        <v/>
      </c>
      <c r="CA199" s="27" t="str">
        <f t="shared" si="32"/>
        <v/>
      </c>
      <c r="CB199" s="26" t="e">
        <f>IF(AND(#REF!="",#REF!="",#REF!="",#REF!=""),"",SUM(#REF!,#REF!,#REF!,#REF!,#REF!))</f>
        <v>#REF!</v>
      </c>
      <c r="CC199" s="27" t="str">
        <f t="shared" si="33"/>
        <v/>
      </c>
      <c r="CD199" s="24" t="e">
        <f>IF(AND(#REF!="",#REF!="",#REF!="",#REF!=""),"",SUM(#REF!,#REF!,#REF!,#REF!))</f>
        <v>#REF!</v>
      </c>
      <c r="CE199" s="24" t="str">
        <f t="shared" si="34"/>
        <v/>
      </c>
    </row>
    <row r="200" spans="1:83">
      <c r="A200" s="263">
        <v>194</v>
      </c>
      <c r="B200" s="264"/>
      <c r="C200" s="265"/>
      <c r="D200" s="266"/>
      <c r="E200" s="267"/>
      <c r="F200" s="268"/>
      <c r="G200" s="268"/>
      <c r="H200" s="269"/>
      <c r="I200" s="270"/>
      <c r="J200" s="271"/>
      <c r="K200" s="272"/>
      <c r="L200" s="391"/>
      <c r="M200" s="392"/>
      <c r="N200" s="392"/>
      <c r="O200" s="7"/>
      <c r="P200" s="32"/>
      <c r="Q200" s="35"/>
      <c r="R200" s="7"/>
      <c r="S200" s="397"/>
      <c r="T200" s="398"/>
      <c r="U200" s="398"/>
      <c r="V200" s="7"/>
      <c r="W200" s="37"/>
      <c r="X200" s="35"/>
      <c r="Y200" s="7"/>
      <c r="Z200" s="391"/>
      <c r="AA200" s="392"/>
      <c r="AB200" s="392"/>
      <c r="AC200" s="7"/>
      <c r="AD200" s="32"/>
      <c r="AE200" s="35"/>
      <c r="AF200" s="7"/>
      <c r="AG200" s="391"/>
      <c r="AH200" s="392"/>
      <c r="AI200" s="392"/>
      <c r="AJ200" s="7"/>
      <c r="AK200" s="32"/>
      <c r="AL200" s="35"/>
      <c r="AM200" s="7"/>
      <c r="AN200" s="11"/>
      <c r="AO200" s="7"/>
      <c r="AP200" s="11"/>
      <c r="AQ200" s="7"/>
      <c r="AR200" s="11"/>
      <c r="AS200" s="7"/>
      <c r="AT200" s="7"/>
      <c r="AU200" s="7"/>
      <c r="AV200" s="7"/>
      <c r="AW200" s="7"/>
      <c r="AX200" s="11" t="s">
        <v>224</v>
      </c>
      <c r="AY200" s="71" t="s">
        <v>224</v>
      </c>
      <c r="AZ200" s="1"/>
      <c r="BA200" s="1"/>
      <c r="BB200" s="1"/>
      <c r="BC200" s="1"/>
      <c r="BD200" s="1"/>
      <c r="BP200" s="16"/>
      <c r="BQ200" s="26" t="str">
        <f t="shared" ref="BQ200:BQ206" si="35">IF(I200="","",I200)</f>
        <v/>
      </c>
      <c r="BR200" s="27" t="str">
        <f t="shared" ref="BR200:BR206" si="36">IF(AND(L200="",M200="",N200="",P200=""),"",SUM(L200,M200,N200,O200,P200))</f>
        <v/>
      </c>
      <c r="BS200" s="27" t="str">
        <f t="shared" ref="BS200:BS206" si="37">IFERROR(IF(BR200="","",ROUNDUP(BR200*20%,0)),"")</f>
        <v/>
      </c>
      <c r="BT200" s="26" t="str">
        <f t="shared" ref="BT200:BT206" si="38">IF(AND(S200="",T200="",U200="",W200=""),"",SUM(S200,T200,U200,V200,W200))</f>
        <v/>
      </c>
      <c r="BU200" s="27" t="str">
        <f t="shared" ref="BU200:BU206" si="39">IFERROR(IF(BT200="","",ROUNDUP(BT200*20%,0)),"")</f>
        <v/>
      </c>
      <c r="BV200" s="26" t="e">
        <f>IF(AND(#REF!="",#REF!="",#REF!="",#REF!=""),"",SUM(#REF!,#REF!,#REF!,#REF!,#REF!))</f>
        <v>#REF!</v>
      </c>
      <c r="BW200" s="27" t="str">
        <f t="shared" ref="BW200:BW206" si="40">IFERROR(IF(BV200="","",ROUNDUP(BV200*20%,0)),"")</f>
        <v/>
      </c>
      <c r="BX200" s="26" t="str">
        <f t="shared" ref="BX200:BX206" si="41">IF(AND(Z200="",AA200="",AB200="",AD200=""),"",SUM(Z200,AA200,AB200,AC200,AD200))</f>
        <v/>
      </c>
      <c r="BY200" s="27" t="str">
        <f t="shared" ref="BY200:BY206" si="42">IFERROR(IF(BX200="","",ROUNDUP(BX200*20%,0)),"")</f>
        <v/>
      </c>
      <c r="BZ200" s="26" t="str">
        <f t="shared" ref="BZ200:BZ206" si="43">IF(AND(AG200="",AH200="",AI200="",AK200=""),"",SUM(AG200,AH200,AI200,AJ200,AK200))</f>
        <v/>
      </c>
      <c r="CA200" s="27" t="str">
        <f t="shared" ref="CA200:CA206" si="44">IFERROR(IF(BZ200="","",ROUNDUP(BZ200*20%,0)),"")</f>
        <v/>
      </c>
      <c r="CB200" s="26" t="e">
        <f>IF(AND(#REF!="",#REF!="",#REF!="",#REF!=""),"",SUM(#REF!,#REF!,#REF!,#REF!,#REF!))</f>
        <v>#REF!</v>
      </c>
      <c r="CC200" s="27" t="str">
        <f t="shared" ref="CC200:CC206" si="45">IFERROR(IF(CB200="","",ROUNDUP(CB200*20%,0)),"")</f>
        <v/>
      </c>
      <c r="CD200" s="24" t="e">
        <f>IF(AND(#REF!="",#REF!="",#REF!="",#REF!=""),"",SUM(#REF!,#REF!,#REF!,#REF!))</f>
        <v>#REF!</v>
      </c>
      <c r="CE200" s="24" t="str">
        <f t="shared" ref="CE200:CE206" si="46">IFERROR(IF(CD200="","",IF($CD$5=100,ROUNDUP(CD200*20%,0),IF($CD$5=86,ROUNDUP((CD200/$CD$5)*$CE$5,0),IF($CD$5=66,ROUNDUP((CD200/$CD$5)*$CE$5,0),"")))),"")</f>
        <v/>
      </c>
    </row>
    <row r="201" spans="1:83">
      <c r="A201" s="263">
        <v>195</v>
      </c>
      <c r="B201" s="264"/>
      <c r="C201" s="265"/>
      <c r="D201" s="266"/>
      <c r="E201" s="267"/>
      <c r="F201" s="268"/>
      <c r="G201" s="268"/>
      <c r="H201" s="269"/>
      <c r="I201" s="270"/>
      <c r="J201" s="271"/>
      <c r="K201" s="272"/>
      <c r="L201" s="391"/>
      <c r="M201" s="392"/>
      <c r="N201" s="392"/>
      <c r="O201" s="7"/>
      <c r="P201" s="32"/>
      <c r="Q201" s="35"/>
      <c r="R201" s="7"/>
      <c r="S201" s="397"/>
      <c r="T201" s="398"/>
      <c r="U201" s="398"/>
      <c r="V201" s="7"/>
      <c r="W201" s="37"/>
      <c r="X201" s="35"/>
      <c r="Y201" s="7"/>
      <c r="Z201" s="391"/>
      <c r="AA201" s="392"/>
      <c r="AB201" s="392"/>
      <c r="AC201" s="7"/>
      <c r="AD201" s="32"/>
      <c r="AE201" s="35"/>
      <c r="AF201" s="7"/>
      <c r="AG201" s="391"/>
      <c r="AH201" s="392"/>
      <c r="AI201" s="392"/>
      <c r="AJ201" s="7"/>
      <c r="AK201" s="32"/>
      <c r="AL201" s="35"/>
      <c r="AM201" s="7"/>
      <c r="AN201" s="11"/>
      <c r="AO201" s="7"/>
      <c r="AP201" s="11"/>
      <c r="AQ201" s="7"/>
      <c r="AR201" s="11"/>
      <c r="AS201" s="7"/>
      <c r="AT201" s="7"/>
      <c r="AU201" s="7"/>
      <c r="AV201" s="7"/>
      <c r="AW201" s="7"/>
      <c r="AX201" s="11" t="s">
        <v>224</v>
      </c>
      <c r="AY201" s="71" t="s">
        <v>224</v>
      </c>
      <c r="AZ201" s="1"/>
      <c r="BA201" s="1"/>
      <c r="BB201" s="1"/>
      <c r="BC201" s="1"/>
      <c r="BD201" s="1"/>
      <c r="BP201" s="16"/>
      <c r="BQ201" s="26" t="str">
        <f t="shared" si="35"/>
        <v/>
      </c>
      <c r="BR201" s="27" t="str">
        <f t="shared" si="36"/>
        <v/>
      </c>
      <c r="BS201" s="27" t="str">
        <f t="shared" si="37"/>
        <v/>
      </c>
      <c r="BT201" s="26" t="str">
        <f t="shared" si="38"/>
        <v/>
      </c>
      <c r="BU201" s="27" t="str">
        <f t="shared" si="39"/>
        <v/>
      </c>
      <c r="BV201" s="26" t="e">
        <f>IF(AND(#REF!="",#REF!="",#REF!="",#REF!=""),"",SUM(#REF!,#REF!,#REF!,#REF!,#REF!))</f>
        <v>#REF!</v>
      </c>
      <c r="BW201" s="27" t="str">
        <f t="shared" si="40"/>
        <v/>
      </c>
      <c r="BX201" s="26" t="str">
        <f t="shared" si="41"/>
        <v/>
      </c>
      <c r="BY201" s="27" t="str">
        <f t="shared" si="42"/>
        <v/>
      </c>
      <c r="BZ201" s="26" t="str">
        <f t="shared" si="43"/>
        <v/>
      </c>
      <c r="CA201" s="27" t="str">
        <f t="shared" si="44"/>
        <v/>
      </c>
      <c r="CB201" s="26" t="e">
        <f>IF(AND(#REF!="",#REF!="",#REF!="",#REF!=""),"",SUM(#REF!,#REF!,#REF!,#REF!,#REF!))</f>
        <v>#REF!</v>
      </c>
      <c r="CC201" s="27" t="str">
        <f t="shared" si="45"/>
        <v/>
      </c>
      <c r="CD201" s="24" t="e">
        <f>IF(AND(#REF!="",#REF!="",#REF!="",#REF!=""),"",SUM(#REF!,#REF!,#REF!,#REF!))</f>
        <v>#REF!</v>
      </c>
      <c r="CE201" s="24" t="str">
        <f t="shared" si="46"/>
        <v/>
      </c>
    </row>
    <row r="202" spans="1:83">
      <c r="A202" s="263">
        <v>196</v>
      </c>
      <c r="B202" s="264"/>
      <c r="C202" s="265"/>
      <c r="D202" s="266"/>
      <c r="E202" s="267"/>
      <c r="F202" s="268"/>
      <c r="G202" s="268"/>
      <c r="H202" s="269"/>
      <c r="I202" s="270"/>
      <c r="J202" s="271"/>
      <c r="K202" s="272"/>
      <c r="L202" s="391"/>
      <c r="M202" s="392"/>
      <c r="N202" s="392"/>
      <c r="O202" s="7"/>
      <c r="P202" s="32"/>
      <c r="Q202" s="35"/>
      <c r="R202" s="7"/>
      <c r="S202" s="397"/>
      <c r="T202" s="398"/>
      <c r="U202" s="398"/>
      <c r="V202" s="7"/>
      <c r="W202" s="37"/>
      <c r="X202" s="35"/>
      <c r="Y202" s="7"/>
      <c r="Z202" s="391"/>
      <c r="AA202" s="392"/>
      <c r="AB202" s="392"/>
      <c r="AC202" s="7"/>
      <c r="AD202" s="32"/>
      <c r="AE202" s="35"/>
      <c r="AF202" s="7"/>
      <c r="AG202" s="391"/>
      <c r="AH202" s="392"/>
      <c r="AI202" s="392"/>
      <c r="AJ202" s="7"/>
      <c r="AK202" s="32"/>
      <c r="AL202" s="35"/>
      <c r="AM202" s="7"/>
      <c r="AN202" s="11"/>
      <c r="AO202" s="7"/>
      <c r="AP202" s="11"/>
      <c r="AQ202" s="7"/>
      <c r="AR202" s="11"/>
      <c r="AS202" s="7"/>
      <c r="AT202" s="7"/>
      <c r="AU202" s="7"/>
      <c r="AV202" s="7"/>
      <c r="AW202" s="7"/>
      <c r="AX202" s="11" t="s">
        <v>224</v>
      </c>
      <c r="AY202" s="71" t="s">
        <v>224</v>
      </c>
      <c r="AZ202" s="1"/>
      <c r="BA202" s="1"/>
      <c r="BB202" s="1"/>
      <c r="BC202" s="1"/>
      <c r="BD202" s="1"/>
      <c r="BP202" s="16"/>
      <c r="BQ202" s="26" t="str">
        <f t="shared" si="35"/>
        <v/>
      </c>
      <c r="BR202" s="27" t="str">
        <f t="shared" si="36"/>
        <v/>
      </c>
      <c r="BS202" s="27" t="str">
        <f t="shared" si="37"/>
        <v/>
      </c>
      <c r="BT202" s="26" t="str">
        <f t="shared" si="38"/>
        <v/>
      </c>
      <c r="BU202" s="27" t="str">
        <f t="shared" si="39"/>
        <v/>
      </c>
      <c r="BV202" s="26" t="e">
        <f>IF(AND(#REF!="",#REF!="",#REF!="",#REF!=""),"",SUM(#REF!,#REF!,#REF!,#REF!,#REF!))</f>
        <v>#REF!</v>
      </c>
      <c r="BW202" s="27" t="str">
        <f t="shared" si="40"/>
        <v/>
      </c>
      <c r="BX202" s="26" t="str">
        <f t="shared" si="41"/>
        <v/>
      </c>
      <c r="BY202" s="27" t="str">
        <f t="shared" si="42"/>
        <v/>
      </c>
      <c r="BZ202" s="26" t="str">
        <f t="shared" si="43"/>
        <v/>
      </c>
      <c r="CA202" s="27" t="str">
        <f t="shared" si="44"/>
        <v/>
      </c>
      <c r="CB202" s="26" t="e">
        <f>IF(AND(#REF!="",#REF!="",#REF!="",#REF!=""),"",SUM(#REF!,#REF!,#REF!,#REF!,#REF!))</f>
        <v>#REF!</v>
      </c>
      <c r="CC202" s="27" t="str">
        <f t="shared" si="45"/>
        <v/>
      </c>
      <c r="CD202" s="24" t="e">
        <f>IF(AND(#REF!="",#REF!="",#REF!="",#REF!=""),"",SUM(#REF!,#REF!,#REF!,#REF!))</f>
        <v>#REF!</v>
      </c>
      <c r="CE202" s="24" t="str">
        <f t="shared" si="46"/>
        <v/>
      </c>
    </row>
    <row r="203" spans="1:83">
      <c r="A203" s="263">
        <v>197</v>
      </c>
      <c r="B203" s="264"/>
      <c r="C203" s="265"/>
      <c r="D203" s="266"/>
      <c r="E203" s="267"/>
      <c r="F203" s="268"/>
      <c r="G203" s="268"/>
      <c r="H203" s="269"/>
      <c r="I203" s="270"/>
      <c r="J203" s="271"/>
      <c r="K203" s="272"/>
      <c r="L203" s="391"/>
      <c r="M203" s="392"/>
      <c r="N203" s="392"/>
      <c r="O203" s="7"/>
      <c r="P203" s="32"/>
      <c r="Q203" s="35"/>
      <c r="R203" s="7"/>
      <c r="S203" s="397"/>
      <c r="T203" s="398"/>
      <c r="U203" s="398"/>
      <c r="V203" s="7"/>
      <c r="W203" s="37"/>
      <c r="X203" s="35"/>
      <c r="Y203" s="7"/>
      <c r="Z203" s="391"/>
      <c r="AA203" s="392"/>
      <c r="AB203" s="392"/>
      <c r="AC203" s="7"/>
      <c r="AD203" s="32"/>
      <c r="AE203" s="35"/>
      <c r="AF203" s="7"/>
      <c r="AG203" s="391"/>
      <c r="AH203" s="392"/>
      <c r="AI203" s="392"/>
      <c r="AJ203" s="7"/>
      <c r="AK203" s="32"/>
      <c r="AL203" s="35"/>
      <c r="AM203" s="7"/>
      <c r="AN203" s="11"/>
      <c r="AO203" s="7"/>
      <c r="AP203" s="11"/>
      <c r="AQ203" s="7"/>
      <c r="AR203" s="11"/>
      <c r="AS203" s="7"/>
      <c r="AT203" s="7"/>
      <c r="AU203" s="7"/>
      <c r="AV203" s="7"/>
      <c r="AW203" s="7"/>
      <c r="AX203" s="11" t="s">
        <v>224</v>
      </c>
      <c r="AY203" s="71" t="s">
        <v>224</v>
      </c>
      <c r="AZ203" s="1"/>
      <c r="BA203" s="1"/>
      <c r="BB203" s="1"/>
      <c r="BC203" s="1"/>
      <c r="BD203" s="1"/>
      <c r="BP203" s="16"/>
      <c r="BQ203" s="26" t="str">
        <f t="shared" si="35"/>
        <v/>
      </c>
      <c r="BR203" s="27" t="str">
        <f t="shared" si="36"/>
        <v/>
      </c>
      <c r="BS203" s="27" t="str">
        <f t="shared" si="37"/>
        <v/>
      </c>
      <c r="BT203" s="26" t="str">
        <f t="shared" si="38"/>
        <v/>
      </c>
      <c r="BU203" s="27" t="str">
        <f t="shared" si="39"/>
        <v/>
      </c>
      <c r="BV203" s="26" t="e">
        <f>IF(AND(#REF!="",#REF!="",#REF!="",#REF!=""),"",SUM(#REF!,#REF!,#REF!,#REF!,#REF!))</f>
        <v>#REF!</v>
      </c>
      <c r="BW203" s="27" t="str">
        <f t="shared" si="40"/>
        <v/>
      </c>
      <c r="BX203" s="26" t="str">
        <f t="shared" si="41"/>
        <v/>
      </c>
      <c r="BY203" s="27" t="str">
        <f t="shared" si="42"/>
        <v/>
      </c>
      <c r="BZ203" s="26" t="str">
        <f t="shared" si="43"/>
        <v/>
      </c>
      <c r="CA203" s="27" t="str">
        <f t="shared" si="44"/>
        <v/>
      </c>
      <c r="CB203" s="26" t="e">
        <f>IF(AND(#REF!="",#REF!="",#REF!="",#REF!=""),"",SUM(#REF!,#REF!,#REF!,#REF!,#REF!))</f>
        <v>#REF!</v>
      </c>
      <c r="CC203" s="27" t="str">
        <f t="shared" si="45"/>
        <v/>
      </c>
      <c r="CD203" s="24" t="e">
        <f>IF(AND(#REF!="",#REF!="",#REF!="",#REF!=""),"",SUM(#REF!,#REF!,#REF!,#REF!))</f>
        <v>#REF!</v>
      </c>
      <c r="CE203" s="24" t="str">
        <f t="shared" si="46"/>
        <v/>
      </c>
    </row>
    <row r="204" spans="1:83">
      <c r="A204" s="263">
        <v>198</v>
      </c>
      <c r="B204" s="264"/>
      <c r="C204" s="265"/>
      <c r="D204" s="266"/>
      <c r="E204" s="267"/>
      <c r="F204" s="268"/>
      <c r="G204" s="268"/>
      <c r="H204" s="269"/>
      <c r="I204" s="270"/>
      <c r="J204" s="271"/>
      <c r="K204" s="272"/>
      <c r="L204" s="391"/>
      <c r="M204" s="392"/>
      <c r="N204" s="392"/>
      <c r="O204" s="7"/>
      <c r="P204" s="32"/>
      <c r="Q204" s="35"/>
      <c r="R204" s="7"/>
      <c r="S204" s="397"/>
      <c r="T204" s="398"/>
      <c r="U204" s="398"/>
      <c r="V204" s="7"/>
      <c r="W204" s="37"/>
      <c r="X204" s="35"/>
      <c r="Y204" s="7"/>
      <c r="Z204" s="391"/>
      <c r="AA204" s="392"/>
      <c r="AB204" s="392"/>
      <c r="AC204" s="7"/>
      <c r="AD204" s="32"/>
      <c r="AE204" s="35"/>
      <c r="AF204" s="7"/>
      <c r="AG204" s="391"/>
      <c r="AH204" s="392"/>
      <c r="AI204" s="392"/>
      <c r="AJ204" s="7"/>
      <c r="AK204" s="32"/>
      <c r="AL204" s="35"/>
      <c r="AM204" s="7"/>
      <c r="AN204" s="11"/>
      <c r="AO204" s="7"/>
      <c r="AP204" s="11"/>
      <c r="AQ204" s="7"/>
      <c r="AR204" s="11"/>
      <c r="AS204" s="7"/>
      <c r="AT204" s="7"/>
      <c r="AU204" s="7"/>
      <c r="AV204" s="7"/>
      <c r="AW204" s="7"/>
      <c r="AX204" s="11" t="s">
        <v>224</v>
      </c>
      <c r="AY204" s="71" t="s">
        <v>224</v>
      </c>
      <c r="AZ204" s="1"/>
      <c r="BA204" s="1"/>
      <c r="BB204" s="1"/>
      <c r="BC204" s="1"/>
      <c r="BD204" s="1"/>
      <c r="BP204" s="16"/>
      <c r="BQ204" s="26" t="str">
        <f t="shared" si="35"/>
        <v/>
      </c>
      <c r="BR204" s="27" t="str">
        <f t="shared" si="36"/>
        <v/>
      </c>
      <c r="BS204" s="27" t="str">
        <f t="shared" si="37"/>
        <v/>
      </c>
      <c r="BT204" s="26" t="str">
        <f t="shared" si="38"/>
        <v/>
      </c>
      <c r="BU204" s="27" t="str">
        <f t="shared" si="39"/>
        <v/>
      </c>
      <c r="BV204" s="26" t="e">
        <f>IF(AND(#REF!="",#REF!="",#REF!="",#REF!=""),"",SUM(#REF!,#REF!,#REF!,#REF!,#REF!))</f>
        <v>#REF!</v>
      </c>
      <c r="BW204" s="27" t="str">
        <f t="shared" si="40"/>
        <v/>
      </c>
      <c r="BX204" s="26" t="str">
        <f t="shared" si="41"/>
        <v/>
      </c>
      <c r="BY204" s="27" t="str">
        <f t="shared" si="42"/>
        <v/>
      </c>
      <c r="BZ204" s="26" t="str">
        <f t="shared" si="43"/>
        <v/>
      </c>
      <c r="CA204" s="27" t="str">
        <f t="shared" si="44"/>
        <v/>
      </c>
      <c r="CB204" s="26" t="e">
        <f>IF(AND(#REF!="",#REF!="",#REF!="",#REF!=""),"",SUM(#REF!,#REF!,#REF!,#REF!,#REF!))</f>
        <v>#REF!</v>
      </c>
      <c r="CC204" s="27" t="str">
        <f t="shared" si="45"/>
        <v/>
      </c>
      <c r="CD204" s="24" t="e">
        <f>IF(AND(#REF!="",#REF!="",#REF!="",#REF!=""),"",SUM(#REF!,#REF!,#REF!,#REF!))</f>
        <v>#REF!</v>
      </c>
      <c r="CE204" s="24" t="str">
        <f t="shared" si="46"/>
        <v/>
      </c>
    </row>
    <row r="205" spans="1:83">
      <c r="A205" s="263">
        <v>199</v>
      </c>
      <c r="B205" s="264"/>
      <c r="C205" s="265"/>
      <c r="D205" s="266"/>
      <c r="E205" s="267"/>
      <c r="F205" s="268"/>
      <c r="G205" s="268"/>
      <c r="H205" s="269"/>
      <c r="I205" s="270"/>
      <c r="J205" s="271"/>
      <c r="K205" s="272"/>
      <c r="L205" s="391"/>
      <c r="M205" s="392"/>
      <c r="N205" s="392"/>
      <c r="O205" s="7"/>
      <c r="P205" s="32"/>
      <c r="Q205" s="35"/>
      <c r="R205" s="7"/>
      <c r="S205" s="397"/>
      <c r="T205" s="398"/>
      <c r="U205" s="398"/>
      <c r="V205" s="7"/>
      <c r="W205" s="37"/>
      <c r="X205" s="35"/>
      <c r="Y205" s="7"/>
      <c r="Z205" s="391"/>
      <c r="AA205" s="392"/>
      <c r="AB205" s="392"/>
      <c r="AC205" s="7"/>
      <c r="AD205" s="32"/>
      <c r="AE205" s="35"/>
      <c r="AF205" s="7"/>
      <c r="AG205" s="391"/>
      <c r="AH205" s="392"/>
      <c r="AI205" s="392"/>
      <c r="AJ205" s="7"/>
      <c r="AK205" s="32"/>
      <c r="AL205" s="35"/>
      <c r="AM205" s="7"/>
      <c r="AN205" s="11"/>
      <c r="AO205" s="7"/>
      <c r="AP205" s="11"/>
      <c r="AQ205" s="7"/>
      <c r="AR205" s="11"/>
      <c r="AS205" s="7"/>
      <c r="AT205" s="7"/>
      <c r="AU205" s="7"/>
      <c r="AV205" s="7"/>
      <c r="AW205" s="7"/>
      <c r="AX205" s="11" t="s">
        <v>224</v>
      </c>
      <c r="AY205" s="71" t="s">
        <v>224</v>
      </c>
      <c r="AZ205" s="1"/>
      <c r="BA205" s="1"/>
      <c r="BB205" s="1"/>
      <c r="BC205" s="1"/>
      <c r="BD205" s="1"/>
      <c r="BP205" s="16"/>
      <c r="BQ205" s="26" t="str">
        <f t="shared" si="35"/>
        <v/>
      </c>
      <c r="BR205" s="27" t="str">
        <f t="shared" si="36"/>
        <v/>
      </c>
      <c r="BS205" s="27" t="str">
        <f t="shared" si="37"/>
        <v/>
      </c>
      <c r="BT205" s="26" t="str">
        <f t="shared" si="38"/>
        <v/>
      </c>
      <c r="BU205" s="27" t="str">
        <f t="shared" si="39"/>
        <v/>
      </c>
      <c r="BV205" s="26" t="e">
        <f>IF(AND(#REF!="",#REF!="",#REF!="",#REF!=""),"",SUM(#REF!,#REF!,#REF!,#REF!,#REF!))</f>
        <v>#REF!</v>
      </c>
      <c r="BW205" s="27" t="str">
        <f t="shared" si="40"/>
        <v/>
      </c>
      <c r="BX205" s="26" t="str">
        <f t="shared" si="41"/>
        <v/>
      </c>
      <c r="BY205" s="27" t="str">
        <f t="shared" si="42"/>
        <v/>
      </c>
      <c r="BZ205" s="26" t="str">
        <f t="shared" si="43"/>
        <v/>
      </c>
      <c r="CA205" s="27" t="str">
        <f t="shared" si="44"/>
        <v/>
      </c>
      <c r="CB205" s="26" t="e">
        <f>IF(AND(#REF!="",#REF!="",#REF!="",#REF!=""),"",SUM(#REF!,#REF!,#REF!,#REF!,#REF!))</f>
        <v>#REF!</v>
      </c>
      <c r="CC205" s="27" t="str">
        <f t="shared" si="45"/>
        <v/>
      </c>
      <c r="CD205" s="24" t="e">
        <f>IF(AND(#REF!="",#REF!="",#REF!="",#REF!=""),"",SUM(#REF!,#REF!,#REF!,#REF!))</f>
        <v>#REF!</v>
      </c>
      <c r="CE205" s="24" t="str">
        <f t="shared" si="46"/>
        <v/>
      </c>
    </row>
    <row r="206" spans="1:83">
      <c r="A206" s="263">
        <v>200</v>
      </c>
      <c r="B206" s="264"/>
      <c r="C206" s="265"/>
      <c r="D206" s="266"/>
      <c r="E206" s="267"/>
      <c r="F206" s="268"/>
      <c r="G206" s="268"/>
      <c r="H206" s="269"/>
      <c r="I206" s="270"/>
      <c r="J206" s="271"/>
      <c r="K206" s="272"/>
      <c r="L206" s="393"/>
      <c r="M206" s="394"/>
      <c r="N206" s="394"/>
      <c r="O206" s="7"/>
      <c r="P206" s="33"/>
      <c r="Q206" s="35"/>
      <c r="R206" s="7"/>
      <c r="S206" s="399"/>
      <c r="T206" s="400"/>
      <c r="U206" s="400"/>
      <c r="V206" s="7"/>
      <c r="W206" s="38"/>
      <c r="X206" s="35"/>
      <c r="Y206" s="7"/>
      <c r="Z206" s="393"/>
      <c r="AA206" s="394"/>
      <c r="AB206" s="394"/>
      <c r="AC206" s="7"/>
      <c r="AD206" s="33"/>
      <c r="AE206" s="35"/>
      <c r="AF206" s="7"/>
      <c r="AG206" s="393"/>
      <c r="AH206" s="394"/>
      <c r="AI206" s="394"/>
      <c r="AJ206" s="7"/>
      <c r="AK206" s="33"/>
      <c r="AL206" s="35"/>
      <c r="AM206" s="7"/>
      <c r="AN206" s="13"/>
      <c r="AO206" s="14"/>
      <c r="AP206" s="13"/>
      <c r="AQ206" s="14"/>
      <c r="AR206" s="13"/>
      <c r="AS206" s="14"/>
      <c r="AT206" s="14"/>
      <c r="AU206" s="14"/>
      <c r="AV206" s="14"/>
      <c r="AW206" s="14"/>
      <c r="AX206" s="11" t="s">
        <v>224</v>
      </c>
      <c r="AY206" s="71" t="s">
        <v>224</v>
      </c>
      <c r="AZ206" s="1"/>
      <c r="BA206" s="1"/>
      <c r="BB206" s="1"/>
      <c r="BC206" s="1"/>
      <c r="BD206" s="1"/>
      <c r="BP206" s="16"/>
      <c r="BQ206" s="26" t="str">
        <f t="shared" si="35"/>
        <v/>
      </c>
      <c r="BR206" s="27" t="str">
        <f t="shared" si="36"/>
        <v/>
      </c>
      <c r="BS206" s="27" t="str">
        <f t="shared" si="37"/>
        <v/>
      </c>
      <c r="BT206" s="26" t="str">
        <f t="shared" si="38"/>
        <v/>
      </c>
      <c r="BU206" s="27" t="str">
        <f t="shared" si="39"/>
        <v/>
      </c>
      <c r="BV206" s="26" t="e">
        <f>IF(AND(#REF!="",#REF!="",#REF!="",#REF!=""),"",SUM(#REF!,#REF!,#REF!,#REF!,#REF!))</f>
        <v>#REF!</v>
      </c>
      <c r="BW206" s="27" t="str">
        <f t="shared" si="40"/>
        <v/>
      </c>
      <c r="BX206" s="26" t="str">
        <f t="shared" si="41"/>
        <v/>
      </c>
      <c r="BY206" s="27" t="str">
        <f t="shared" si="42"/>
        <v/>
      </c>
      <c r="BZ206" s="26" t="str">
        <f t="shared" si="43"/>
        <v/>
      </c>
      <c r="CA206" s="27" t="str">
        <f t="shared" si="44"/>
        <v/>
      </c>
      <c r="CB206" s="26" t="e">
        <f>IF(AND(#REF!="",#REF!="",#REF!="",#REF!=""),"",SUM(#REF!,#REF!,#REF!,#REF!,#REF!))</f>
        <v>#REF!</v>
      </c>
      <c r="CC206" s="27" t="str">
        <f t="shared" si="45"/>
        <v/>
      </c>
      <c r="CD206" s="24" t="e">
        <f>IF(AND(#REF!="",#REF!="",#REF!="",#REF!=""),"",SUM(#REF!,#REF!,#REF!,#REF!))</f>
        <v>#REF!</v>
      </c>
      <c r="CE206" s="24" t="str">
        <f t="shared" si="46"/>
        <v/>
      </c>
    </row>
    <row r="207" spans="1:8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6"/>
    </row>
    <row r="208" spans="1:8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6"/>
    </row>
    <row r="209" spans="1:6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6"/>
    </row>
    <row r="210" spans="1:68"/>
    <row r="211" spans="1:68" hidden="1"/>
    <row r="212" spans="1:68" hidden="1"/>
    <row r="213" spans="1:68" hidden="1"/>
    <row r="214" spans="1:68" hidden="1"/>
    <row r="215" spans="1:68" hidden="1"/>
    <row r="216" spans="1:68" hidden="1"/>
    <row r="217" spans="1:68" hidden="1"/>
    <row r="218" spans="1:68" hidden="1"/>
    <row r="219" spans="1:68" hidden="1"/>
    <row r="220" spans="1:68" hidden="1"/>
    <row r="221" spans="1:68" hidden="1"/>
    <row r="222" spans="1:68" hidden="1"/>
    <row r="223" spans="1:68" hidden="1"/>
    <row r="224" spans="1:68"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9" sheet="1" objects="1" scenarios="1" formatColumns="0" formatRows="0"/>
  <mergeCells count="68">
    <mergeCell ref="AT3:AU3"/>
    <mergeCell ref="AV3:AW3"/>
    <mergeCell ref="AT4:AU4"/>
    <mergeCell ref="AV4:AW4"/>
    <mergeCell ref="AT1:AW2"/>
    <mergeCell ref="J3:K3"/>
    <mergeCell ref="N4:N5"/>
    <mergeCell ref="U4:U5"/>
    <mergeCell ref="V4:W4"/>
    <mergeCell ref="AB4:AB5"/>
    <mergeCell ref="L3:M3"/>
    <mergeCell ref="P3:R3"/>
    <mergeCell ref="W3:Y3"/>
    <mergeCell ref="H4:H6"/>
    <mergeCell ref="C4:C6"/>
    <mergeCell ref="A4:A6"/>
    <mergeCell ref="Q4:R4"/>
    <mergeCell ref="K4:K6"/>
    <mergeCell ref="F4:F6"/>
    <mergeCell ref="I4:I6"/>
    <mergeCell ref="J4:J6"/>
    <mergeCell ref="L4:L5"/>
    <mergeCell ref="D4:D6"/>
    <mergeCell ref="B4:B6"/>
    <mergeCell ref="G4:G6"/>
    <mergeCell ref="E4:E6"/>
    <mergeCell ref="O4:P4"/>
    <mergeCell ref="BA16:BC17"/>
    <mergeCell ref="BA6:BC6"/>
    <mergeCell ref="BA8:BC8"/>
    <mergeCell ref="BA14:BC15"/>
    <mergeCell ref="BA12:BC13"/>
    <mergeCell ref="AY4:AY5"/>
    <mergeCell ref="BA10:BC11"/>
    <mergeCell ref="M4:M5"/>
    <mergeCell ref="S4:S5"/>
    <mergeCell ref="AL4:AM4"/>
    <mergeCell ref="AA4:AA5"/>
    <mergeCell ref="AG4:AG5"/>
    <mergeCell ref="AE4:AF4"/>
    <mergeCell ref="AX4:AX5"/>
    <mergeCell ref="T4:T5"/>
    <mergeCell ref="AH4:AH5"/>
    <mergeCell ref="Z4:Z5"/>
    <mergeCell ref="X4:Y4"/>
    <mergeCell ref="AC4:AD4"/>
    <mergeCell ref="AN1:AS2"/>
    <mergeCell ref="AN4:AO4"/>
    <mergeCell ref="AP4:AQ4"/>
    <mergeCell ref="AR4:AS4"/>
    <mergeCell ref="AI4:AI5"/>
    <mergeCell ref="AJ4:AK4"/>
    <mergeCell ref="AD3:AF3"/>
    <mergeCell ref="AK3:AM3"/>
    <mergeCell ref="AX1:AY2"/>
    <mergeCell ref="A2:G2"/>
    <mergeCell ref="I2:K2"/>
    <mergeCell ref="A1:O1"/>
    <mergeCell ref="AR3:AS3"/>
    <mergeCell ref="AP3:AQ3"/>
    <mergeCell ref="AX3:AY3"/>
    <mergeCell ref="AN3:AO3"/>
    <mergeCell ref="P1:Y2"/>
    <mergeCell ref="Z1:AM2"/>
    <mergeCell ref="Z3:AA3"/>
    <mergeCell ref="AG3:AH3"/>
    <mergeCell ref="S3:T3"/>
    <mergeCell ref="A3:H3"/>
  </mergeCells>
  <dataValidations count="5">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"1st"</formula1>
    </dataValidation>
  </dataValidations>
  <hyperlinks>
    <hyperlink ref="BA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EH413"/>
  <sheetViews>
    <sheetView showGridLines="0" workbookViewId="0">
      <pane xSplit="11" ySplit="6" topLeftCell="O7" activePane="bottomRight" state="frozen"/>
      <selection pane="topRight" activeCell="L1" sqref="L1"/>
      <selection pane="bottomLeft" activeCell="A7" sqref="A7"/>
      <selection pane="bottomRight" activeCell="H13" sqref="H13"/>
    </sheetView>
  </sheetViews>
  <sheetFormatPr defaultColWidth="0" defaultRowHeight="0" customHeight="1"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6" hidden="1" customWidth="1"/>
    <col min="89" max="138" width="6.75" style="2" hidden="1" customWidth="1"/>
    <col min="139" max="16384" width="5.75" style="2" hidden="1"/>
  </cols>
  <sheetData>
    <row r="1" spans="1:88" ht="24.75" customHeight="1">
      <c r="A1" s="517" t="str">
        <f>IF('Master sheet'!D11="Hindi",'Master sheet'!D8,'Master sheet'!D7)</f>
        <v xml:space="preserve">महात्मा गाँधी राजकीय विद्यालय (अंग्रेजी माध्यम) बर, पाली </v>
      </c>
      <c r="B1" s="518"/>
      <c r="C1" s="518"/>
      <c r="D1" s="518"/>
      <c r="E1" s="518"/>
      <c r="F1" s="518"/>
      <c r="G1" s="518"/>
      <c r="H1" s="518"/>
      <c r="I1" s="518"/>
      <c r="J1" s="518"/>
      <c r="K1" s="518"/>
      <c r="L1" s="518"/>
      <c r="M1" s="518"/>
      <c r="N1" s="518"/>
      <c r="O1" s="519"/>
      <c r="P1" s="525" t="s">
        <v>249</v>
      </c>
      <c r="Q1" s="525"/>
      <c r="R1" s="525"/>
      <c r="S1" s="525"/>
      <c r="T1" s="525"/>
      <c r="U1" s="525"/>
      <c r="V1" s="525"/>
      <c r="W1" s="525"/>
      <c r="X1" s="525"/>
      <c r="Y1" s="525"/>
      <c r="Z1" s="527"/>
      <c r="AA1" s="527"/>
      <c r="AB1" s="527"/>
      <c r="AC1" s="527"/>
      <c r="AD1" s="527"/>
      <c r="AE1" s="527"/>
      <c r="AF1" s="527"/>
      <c r="AG1" s="527"/>
      <c r="AH1" s="527"/>
      <c r="AI1" s="527"/>
      <c r="AJ1" s="527"/>
      <c r="AK1" s="527"/>
      <c r="AL1" s="527"/>
      <c r="AM1" s="527"/>
      <c r="AN1" s="513" t="s">
        <v>57</v>
      </c>
      <c r="AO1" s="513"/>
      <c r="AP1" s="513"/>
      <c r="AQ1" s="513"/>
      <c r="AR1" s="513"/>
      <c r="AS1" s="513"/>
      <c r="AT1" s="578" t="str">
        <f>IF('Master sheet'!$D$11="Hindi","अतिरिक्त विषय ","Extra Subject")</f>
        <v xml:space="preserve">अतिरिक्त विषय </v>
      </c>
      <c r="AU1" s="578"/>
      <c r="AV1" s="578"/>
      <c r="AW1" s="578"/>
      <c r="AX1" s="513"/>
      <c r="AY1" s="513"/>
      <c r="AZ1" s="1"/>
      <c r="BA1" s="1"/>
      <c r="BB1" s="1"/>
      <c r="BC1" s="1"/>
      <c r="BD1" s="1"/>
      <c r="CG1" s="16">
        <f>L3</f>
        <v>0</v>
      </c>
      <c r="CJ1" s="16" t="str">
        <f>AN3</f>
        <v>कार्यानुभव</v>
      </c>
    </row>
    <row r="2" spans="1:88" ht="24.75" customHeight="1" thickBot="1">
      <c r="A2" s="515" t="str">
        <f>IF('Master sheet'!D11="Hindi","रिजल्ट वर्कशीट","RESULT WORKSHEET")</f>
        <v>रिजल्ट वर्कशीट</v>
      </c>
      <c r="B2" s="515"/>
      <c r="C2" s="515"/>
      <c r="D2" s="515"/>
      <c r="E2" s="515"/>
      <c r="F2" s="515"/>
      <c r="G2" s="515"/>
      <c r="H2" s="55"/>
      <c r="I2" s="516" t="s">
        <v>228</v>
      </c>
      <c r="J2" s="516"/>
      <c r="K2" s="516"/>
      <c r="L2" s="48"/>
      <c r="M2" s="48"/>
      <c r="N2" s="48"/>
      <c r="O2" s="48"/>
      <c r="P2" s="526"/>
      <c r="Q2" s="526"/>
      <c r="R2" s="526"/>
      <c r="S2" s="526"/>
      <c r="T2" s="526"/>
      <c r="U2" s="526"/>
      <c r="V2" s="526"/>
      <c r="W2" s="526"/>
      <c r="X2" s="526"/>
      <c r="Y2" s="526"/>
      <c r="Z2" s="527"/>
      <c r="AA2" s="527"/>
      <c r="AB2" s="527"/>
      <c r="AC2" s="527"/>
      <c r="AD2" s="527"/>
      <c r="AE2" s="527"/>
      <c r="AF2" s="527"/>
      <c r="AG2" s="527"/>
      <c r="AH2" s="527"/>
      <c r="AI2" s="527"/>
      <c r="AJ2" s="527"/>
      <c r="AK2" s="527"/>
      <c r="AL2" s="527"/>
      <c r="AM2" s="527"/>
      <c r="AN2" s="514"/>
      <c r="AO2" s="514"/>
      <c r="AP2" s="514"/>
      <c r="AQ2" s="514"/>
      <c r="AR2" s="514"/>
      <c r="AS2" s="514"/>
      <c r="AT2" s="579"/>
      <c r="AU2" s="579"/>
      <c r="AV2" s="579"/>
      <c r="AW2" s="579"/>
      <c r="AX2" s="514"/>
      <c r="AY2" s="514"/>
      <c r="AZ2" s="1"/>
      <c r="BA2" s="1"/>
      <c r="BB2" s="1"/>
      <c r="BC2" s="1"/>
      <c r="BD2" s="1"/>
      <c r="CG2" s="16">
        <f>S3</f>
        <v>0</v>
      </c>
      <c r="CJ2" s="16" t="str">
        <f>AP3</f>
        <v>कला शिक्षा</v>
      </c>
    </row>
    <row r="3" spans="1:88" s="6" customFormat="1" ht="28.5" customHeight="1" thickTop="1" thickBot="1">
      <c r="A3" s="534" t="str">
        <f>IF('Master sheet'!D11="Hindi","विद्यार्थी की सामान्य जानकारी","General Information of Students")</f>
        <v>विद्यार्थी की सामान्य जानकारी</v>
      </c>
      <c r="B3" s="535"/>
      <c r="C3" s="535"/>
      <c r="D3" s="535"/>
      <c r="E3" s="535"/>
      <c r="F3" s="535"/>
      <c r="G3" s="535"/>
      <c r="H3" s="535"/>
      <c r="I3" s="30" t="str">
        <f>IF('Master sheet'!D11="Hindi","कक्षा  :-","CLASS :- ")</f>
        <v>कक्षा  :-</v>
      </c>
      <c r="J3" s="569" t="s">
        <v>239</v>
      </c>
      <c r="K3" s="570"/>
      <c r="L3" s="571"/>
      <c r="M3" s="572"/>
      <c r="N3" s="408"/>
      <c r="O3" s="401" t="str">
        <f>IF('Master sheet'!$D$11="Hindi","हिंदी","Hindi")</f>
        <v>हिंदी</v>
      </c>
      <c r="P3" s="573" t="str">
        <f>UPPER('Master sheet'!H14)</f>
        <v>ABHIMANYU SINGH</v>
      </c>
      <c r="Q3" s="573"/>
      <c r="R3" s="574"/>
      <c r="S3" s="532"/>
      <c r="T3" s="533"/>
      <c r="U3" s="409"/>
      <c r="V3" s="402" t="str">
        <f>IF('Master sheet'!$D$11="Hindi","अंग्रेजी","English")</f>
        <v>अंग्रेजी</v>
      </c>
      <c r="W3" s="575" t="str">
        <f>UPPER('Master sheet'!H15)</f>
        <v>SAMPAT RAJ</v>
      </c>
      <c r="X3" s="575"/>
      <c r="Y3" s="576"/>
      <c r="Z3" s="528"/>
      <c r="AA3" s="529"/>
      <c r="AB3" s="410"/>
      <c r="AC3" s="403" t="str">
        <f>IF('Master sheet'!$D$11="Hindi","गणित","Maths")</f>
        <v>गणित</v>
      </c>
      <c r="AD3" s="509" t="str">
        <f>UPPER('Master sheet'!H16)</f>
        <v>PRADIP SINGH</v>
      </c>
      <c r="AE3" s="509"/>
      <c r="AF3" s="510"/>
      <c r="AG3" s="530"/>
      <c r="AH3" s="531"/>
      <c r="AI3" s="411"/>
      <c r="AJ3" s="412" t="str">
        <f>IF('Master sheet'!$D$11="Hindi","पर्यावरण अध्ययन","EVS")</f>
        <v>पर्यावरण अध्ययन</v>
      </c>
      <c r="AK3" s="511" t="str">
        <f>UPPER('Master sheet'!H17)</f>
        <v>PUSHPENDRA JAWRA</v>
      </c>
      <c r="AL3" s="511"/>
      <c r="AM3" s="512"/>
      <c r="AN3" s="521" t="str">
        <f>IF('Master sheet'!$D$11="Hindi","कार्यानुभव","WORK EXP.")</f>
        <v>कार्यानुभव</v>
      </c>
      <c r="AO3" s="522"/>
      <c r="AP3" s="521" t="str">
        <f>IF('Master sheet'!$D$11="Hindi","कला शिक्षा","ART EDU.")</f>
        <v>कला शिक्षा</v>
      </c>
      <c r="AQ3" s="522"/>
      <c r="AR3" s="521" t="str">
        <f>IF('Master sheet'!$D$11="Hindi","स्वा. एवं शा. शिक्षा","HE.&amp;PH. EDU.")</f>
        <v>स्वा. एवं शा. शिक्षा</v>
      </c>
      <c r="AS3" s="522"/>
      <c r="AT3" s="577"/>
      <c r="AU3" s="577"/>
      <c r="AV3" s="577"/>
      <c r="AW3" s="577"/>
      <c r="AX3" s="523" t="str">
        <f>IF('Master sheet'!$D$11="Hindi","उपस्थिति","Attendance")</f>
        <v>उपस्थिति</v>
      </c>
      <c r="AY3" s="524"/>
      <c r="AZ3" s="1"/>
      <c r="BA3" s="3"/>
      <c r="BB3" s="3"/>
      <c r="BC3" s="3"/>
      <c r="BD3" s="3"/>
      <c r="BQ3" s="17"/>
      <c r="BR3" s="17"/>
      <c r="BS3" s="17"/>
      <c r="BT3" s="17"/>
      <c r="BU3" s="17"/>
      <c r="BV3" s="17"/>
      <c r="BW3" s="17"/>
      <c r="BX3" s="17"/>
      <c r="BY3" s="17"/>
      <c r="BZ3" s="17"/>
      <c r="CA3" s="17"/>
      <c r="CB3" s="17"/>
      <c r="CC3" s="17"/>
      <c r="CD3" s="17"/>
      <c r="CE3" s="17"/>
      <c r="CF3" s="17"/>
      <c r="CG3" s="17" t="e">
        <f>#REF!</f>
        <v>#REF!</v>
      </c>
      <c r="CH3" s="17"/>
      <c r="CI3" s="17"/>
      <c r="CJ3" s="17" t="str">
        <f>AR3</f>
        <v>स्वा. एवं शा. शिक्षा</v>
      </c>
    </row>
    <row r="4" spans="1:88" ht="24.75" customHeight="1" thickTop="1" thickBot="1">
      <c r="A4" s="561" t="str">
        <f>IF('Master sheet'!D11="Hindi","क्र. स.","Sr. No. ")</f>
        <v>क्र. स.</v>
      </c>
      <c r="B4" s="564" t="str">
        <f>IF('Master sheet'!D11="Hindi","कक्षा","CLASS ")</f>
        <v>कक्षा</v>
      </c>
      <c r="C4" s="564" t="str">
        <f>IF('Master sheet'!D11="Hindi","सेक्शन","Section ")</f>
        <v>सेक्शन</v>
      </c>
      <c r="D4" s="564" t="str">
        <f>IF('Master sheet'!D11="Hindi","प्रवेशांक","SR. NO.")</f>
        <v>प्रवेशांक</v>
      </c>
      <c r="E4" s="564" t="str">
        <f>IF('Master sheet'!D11="Hindi","जन्म दिनांक","Date of Birth")</f>
        <v>जन्म दिनांक</v>
      </c>
      <c r="F4" s="561" t="str">
        <f>IF('Master sheet'!D11="Hindi","विद्यार्थी का नाम","Student's Name")</f>
        <v>विद्यार्थी का नाम</v>
      </c>
      <c r="G4" s="561" t="str">
        <f>IF('Master sheet'!D11="Hindi","पिता का नाम","Father's Name")</f>
        <v>पिता का नाम</v>
      </c>
      <c r="H4" s="561" t="str">
        <f>IF('Master sheet'!D11="Hindi","माता का नाम ","Mother's Name")</f>
        <v xml:space="preserve">माता का नाम </v>
      </c>
      <c r="I4" s="564" t="str">
        <f>IF('Master sheet'!D11="Hindi","कक्षा रोल न. ","Class Roll No.")</f>
        <v xml:space="preserve">कक्षा रोल न. </v>
      </c>
      <c r="J4" s="565" t="str">
        <f>IF('Master sheet'!D11="Hindi","लिंग ","Gender")</f>
        <v xml:space="preserve">लिंग </v>
      </c>
      <c r="K4" s="565" t="str">
        <f>IF('Master sheet'!D11="Hindi","वर्ग  ","Category")</f>
        <v xml:space="preserve">वर्ग  </v>
      </c>
      <c r="L4" s="580"/>
      <c r="M4" s="580"/>
      <c r="N4" s="580"/>
      <c r="O4" s="567" t="str">
        <f>IF('Master sheet'!$D$11="Hindi","अर्द्धवार्षिक","Half Yearly")</f>
        <v>अर्द्धवार्षिक</v>
      </c>
      <c r="P4" s="568"/>
      <c r="Q4" s="567" t="str">
        <f>IF('Master sheet'!$D$11="Hindi","वार्षिक","Yearly")</f>
        <v>वार्षिक</v>
      </c>
      <c r="R4" s="568"/>
      <c r="S4" s="546"/>
      <c r="T4" s="546"/>
      <c r="U4" s="546"/>
      <c r="V4" s="550" t="str">
        <f>IF('Master sheet'!$D$11="Hindi","अर्द्धवार्षिक","Half Yearly")</f>
        <v>अर्द्धवार्षिक</v>
      </c>
      <c r="W4" s="551"/>
      <c r="X4" s="550" t="str">
        <f>IF('Master sheet'!$D$11="Hindi","वार्षिक","Yearly")</f>
        <v>वार्षिक</v>
      </c>
      <c r="Y4" s="551"/>
      <c r="Z4" s="547"/>
      <c r="AA4" s="547"/>
      <c r="AB4" s="547"/>
      <c r="AC4" s="548" t="str">
        <f>IF('Master sheet'!$D$11="Hindi","अर्द्धवार्षिक","Half Yearly")</f>
        <v>अर्द्धवार्षिक</v>
      </c>
      <c r="AD4" s="549"/>
      <c r="AE4" s="548" t="str">
        <f>IF('Master sheet'!$D$11="Hindi","वार्षिक","Yearly")</f>
        <v>वार्षिक</v>
      </c>
      <c r="AF4" s="549"/>
      <c r="AG4" s="539"/>
      <c r="AH4" s="539"/>
      <c r="AI4" s="539"/>
      <c r="AJ4" s="540" t="str">
        <f>IF('Master sheet'!$D$11="Hindi","अर्द्धवार्षिक","Half Yearly")</f>
        <v>अर्द्धवार्षिक</v>
      </c>
      <c r="AK4" s="541"/>
      <c r="AL4" s="540" t="str">
        <f>IF('Master sheet'!$D$11="Hindi","वार्षिक","Yearly")</f>
        <v>वार्षिक</v>
      </c>
      <c r="AM4" s="541"/>
      <c r="AN4" s="536" t="s">
        <v>129</v>
      </c>
      <c r="AO4" s="537"/>
      <c r="AP4" s="536" t="s">
        <v>130</v>
      </c>
      <c r="AQ4" s="537"/>
      <c r="AR4" s="536" t="s">
        <v>131</v>
      </c>
      <c r="AS4" s="537"/>
      <c r="AT4" s="538"/>
      <c r="AU4" s="538"/>
      <c r="AV4" s="538"/>
      <c r="AW4" s="538"/>
      <c r="AX4" s="542" t="str">
        <f>IF('Master sheet'!$D$11="Hindi","कुल कार्य दिवस","Total Meeting")</f>
        <v>कुल कार्य दिवस</v>
      </c>
      <c r="AY4" s="542" t="str">
        <f>IF('Master sheet'!$D$11="Hindi","कुल उपस्थिति","Total Attendance")</f>
        <v>कुल उपस्थिति</v>
      </c>
      <c r="AZ4" s="1"/>
      <c r="BA4" s="1"/>
      <c r="BB4" s="1"/>
      <c r="BC4" s="1"/>
      <c r="BD4" s="1"/>
      <c r="BP4" s="16"/>
      <c r="CG4" s="16">
        <f>Z3</f>
        <v>0</v>
      </c>
    </row>
    <row r="5" spans="1:88" ht="92.85" customHeight="1" thickTop="1" thickBot="1">
      <c r="A5" s="562"/>
      <c r="B5" s="565"/>
      <c r="C5" s="565"/>
      <c r="D5" s="565"/>
      <c r="E5" s="565"/>
      <c r="F5" s="562"/>
      <c r="G5" s="562"/>
      <c r="H5" s="562"/>
      <c r="I5" s="565"/>
      <c r="J5" s="565"/>
      <c r="K5" s="565"/>
      <c r="L5" s="581"/>
      <c r="M5" s="581"/>
      <c r="N5" s="581"/>
      <c r="O5" s="273" t="str">
        <f>IF('Master sheet'!$D$11="Hindi","लिखित","Written")</f>
        <v>लिखित</v>
      </c>
      <c r="P5" s="273" t="str">
        <f>IF('Master sheet'!$D$11="Hindi","मौखिक","Oral")</f>
        <v>मौखिक</v>
      </c>
      <c r="Q5" s="273" t="str">
        <f>IF('Master sheet'!$D$11="Hindi","लिखित","Written")</f>
        <v>लिखित</v>
      </c>
      <c r="R5" s="273" t="str">
        <f>IF('Master sheet'!$D$11="Hindi","मौखिक","Oral")</f>
        <v>मौखिक</v>
      </c>
      <c r="S5" s="546"/>
      <c r="T5" s="546"/>
      <c r="U5" s="546"/>
      <c r="V5" s="274" t="str">
        <f>IF('Master sheet'!$D$11="Hindi","लिखित","Written")</f>
        <v>लिखित</v>
      </c>
      <c r="W5" s="274" t="str">
        <f>IF('Master sheet'!$D$11="Hindi","मौखिक","Oral")</f>
        <v>मौखिक</v>
      </c>
      <c r="X5" s="274" t="str">
        <f>IF('Master sheet'!$D$11="Hindi","लिखित","Written")</f>
        <v>लिखित</v>
      </c>
      <c r="Y5" s="274" t="str">
        <f>IF('Master sheet'!$D$11="Hindi","मौखिक","Oral")</f>
        <v>मौखिक</v>
      </c>
      <c r="Z5" s="547"/>
      <c r="AA5" s="547"/>
      <c r="AB5" s="547"/>
      <c r="AC5" s="275" t="str">
        <f>IF('Master sheet'!$D$11="Hindi","लिखित","Written")</f>
        <v>लिखित</v>
      </c>
      <c r="AD5" s="275" t="str">
        <f>IF('Master sheet'!$D$11="Hindi","मौखिक","Oral")</f>
        <v>मौखिक</v>
      </c>
      <c r="AE5" s="275" t="str">
        <f>IF('Master sheet'!$D$11="Hindi","लिखित","Written")</f>
        <v>लिखित</v>
      </c>
      <c r="AF5" s="275" t="str">
        <f>IF('Master sheet'!$D$11="Hindi","मौखिक","Oral")</f>
        <v>मौखिक</v>
      </c>
      <c r="AG5" s="539"/>
      <c r="AH5" s="539"/>
      <c r="AI5" s="539"/>
      <c r="AJ5" s="276" t="str">
        <f>IF('Master sheet'!$D$11="Hindi","लिखित","Written")</f>
        <v>लिखित</v>
      </c>
      <c r="AK5" s="276" t="str">
        <f>IF('Master sheet'!$D$11="Hindi","मौखिक","Oral")</f>
        <v>मौखिक</v>
      </c>
      <c r="AL5" s="276" t="str">
        <f>IF('Master sheet'!$D$11="Hindi","लिखित","Written")</f>
        <v>लिखित</v>
      </c>
      <c r="AM5" s="276" t="str">
        <f>IF('Master sheet'!$D$11="Hindi","मौखिक","Oral")</f>
        <v>मौखिक</v>
      </c>
      <c r="AN5" s="277" t="str">
        <f>IF('Master sheet'!$D$11="Hindi","अर्द्धवार्षिक","Half Yearly")</f>
        <v>अर्द्धवार्षिक</v>
      </c>
      <c r="AO5" s="277" t="str">
        <f>IF('Master sheet'!$D$11="Hindi","वार्षिक","Yearly")</f>
        <v>वार्षिक</v>
      </c>
      <c r="AP5" s="277" t="str">
        <f>IF('Master sheet'!$D$11="Hindi","अर्द्धवार्षिक","Half Yearly")</f>
        <v>अर्द्धवार्षिक</v>
      </c>
      <c r="AQ5" s="277" t="str">
        <f>IF('Master sheet'!$D$11="Hindi","वार्षिक","Yearly")</f>
        <v>वार्षिक</v>
      </c>
      <c r="AR5" s="277" t="str">
        <f>IF('Master sheet'!$D$11="Hindi","अर्द्धवार्षिक","Half Yearly")</f>
        <v>अर्द्धवार्षिक</v>
      </c>
      <c r="AS5" s="277" t="str">
        <f>IF('Master sheet'!$D$11="Hindi","वार्षिक","Yearly")</f>
        <v>वार्षिक</v>
      </c>
      <c r="AT5" s="364" t="str">
        <f>IF('Master sheet'!$D$11="Hindi","अर्द्धवार्षिक","Half Yearly")</f>
        <v>अर्द्धवार्षिक</v>
      </c>
      <c r="AU5" s="364" t="str">
        <f>IF('Master sheet'!$D$11="Hindi","वार्षिक","Yearly")</f>
        <v>वार्षिक</v>
      </c>
      <c r="AV5" s="364" t="str">
        <f>IF('Master sheet'!$D$11="Hindi","अर्द्धवार्षिक","Half Yearly")</f>
        <v>अर्द्धवार्षिक</v>
      </c>
      <c r="AW5" s="364" t="str">
        <f>IF('Master sheet'!$D$11="Hindi","वार्षिक","Yearly")</f>
        <v>वार्षिक</v>
      </c>
      <c r="AX5" s="542"/>
      <c r="AY5" s="542"/>
      <c r="AZ5" s="1"/>
      <c r="BA5" s="1"/>
      <c r="BB5" s="1"/>
      <c r="BC5" s="1"/>
      <c r="BD5" s="1"/>
      <c r="BP5" s="16"/>
      <c r="BR5" s="16">
        <f>IF(AND(L6="",M6="",N6="",P6=""),"",SUM(L6,M6,N6,O6,P6))</f>
        <v>100</v>
      </c>
      <c r="BS5" s="16">
        <v>20</v>
      </c>
      <c r="BT5" s="16">
        <f>IF(AND(S6="",T6="",U6="",W6=""),"",SUM(S6,T6,U6,V6,W6))</f>
        <v>50</v>
      </c>
      <c r="BU5" s="16">
        <v>20</v>
      </c>
      <c r="BV5" s="16" t="e">
        <f>IF(AND(#REF!="",#REF!="",#REF!="",#REF!=""),"",SUM(#REF!,#REF!,#REF!,#REF!,#REF!))</f>
        <v>#REF!</v>
      </c>
      <c r="BW5" s="16">
        <v>20</v>
      </c>
      <c r="BX5" s="16">
        <f>IF(AND(Z6="",AA6="",AB6="",AD6=""),"",SUM(Z6,AA6,AB6,AC6,AD6))</f>
        <v>100</v>
      </c>
      <c r="BY5" s="16">
        <v>20</v>
      </c>
      <c r="BZ5" s="16" t="str">
        <f>IF(AND(AG6="",AH6="",AI6="",AK6=""),"",SUM(AG6,AH6,AI6,AJ6,AK6))</f>
        <v/>
      </c>
      <c r="CA5" s="16">
        <v>20</v>
      </c>
      <c r="CB5" s="16" t="e">
        <f>IF(AND(#REF!="",#REF!="",#REF!="",#REF!=""),"",SUM(#REF!,#REF!,#REF!,#REF!,#REF!))</f>
        <v>#REF!</v>
      </c>
      <c r="CC5" s="16">
        <v>20</v>
      </c>
      <c r="CG5" s="16">
        <f>AG3</f>
        <v>0</v>
      </c>
    </row>
    <row r="6" spans="1:88" ht="24.75" customHeight="1" thickTop="1" thickBot="1">
      <c r="A6" s="563"/>
      <c r="B6" s="566"/>
      <c r="C6" s="566"/>
      <c r="D6" s="566"/>
      <c r="E6" s="566"/>
      <c r="F6" s="563"/>
      <c r="G6" s="563"/>
      <c r="H6" s="563"/>
      <c r="I6" s="566"/>
      <c r="J6" s="566"/>
      <c r="K6" s="566"/>
      <c r="L6" s="388"/>
      <c r="M6" s="388"/>
      <c r="N6" s="388"/>
      <c r="O6" s="8">
        <v>30</v>
      </c>
      <c r="P6" s="8">
        <v>70</v>
      </c>
      <c r="Q6" s="8">
        <v>30</v>
      </c>
      <c r="R6" s="8">
        <v>70</v>
      </c>
      <c r="S6" s="388"/>
      <c r="T6" s="388"/>
      <c r="U6" s="388"/>
      <c r="V6" s="8">
        <v>15</v>
      </c>
      <c r="W6" s="8">
        <v>35</v>
      </c>
      <c r="X6" s="8">
        <v>15</v>
      </c>
      <c r="Y6" s="8">
        <v>35</v>
      </c>
      <c r="Z6" s="388"/>
      <c r="AA6" s="388"/>
      <c r="AB6" s="388"/>
      <c r="AC6" s="8">
        <v>30</v>
      </c>
      <c r="AD6" s="8">
        <v>70</v>
      </c>
      <c r="AE6" s="8">
        <v>30</v>
      </c>
      <c r="AF6" s="8">
        <v>70</v>
      </c>
      <c r="AG6" s="388"/>
      <c r="AH6" s="388"/>
      <c r="AI6" s="388"/>
      <c r="AJ6" s="8">
        <v>50</v>
      </c>
      <c r="AK6" s="8"/>
      <c r="AL6" s="8">
        <v>50</v>
      </c>
      <c r="AM6" s="8"/>
      <c r="AN6" s="8">
        <v>25</v>
      </c>
      <c r="AO6" s="8">
        <v>25</v>
      </c>
      <c r="AP6" s="8">
        <v>25</v>
      </c>
      <c r="AQ6" s="8">
        <v>25</v>
      </c>
      <c r="AR6" s="8">
        <v>50</v>
      </c>
      <c r="AS6" s="8">
        <v>50</v>
      </c>
      <c r="AT6" s="8">
        <v>50</v>
      </c>
      <c r="AU6" s="8">
        <v>50</v>
      </c>
      <c r="AV6" s="8">
        <v>50</v>
      </c>
      <c r="AW6" s="8">
        <v>50</v>
      </c>
      <c r="AX6" s="69">
        <v>350</v>
      </c>
      <c r="AY6" s="8"/>
      <c r="AZ6" s="1"/>
      <c r="BA6" s="554" t="s">
        <v>33</v>
      </c>
      <c r="BB6" s="555"/>
      <c r="BC6" s="555"/>
      <c r="BD6" s="1"/>
      <c r="BP6" s="16"/>
      <c r="BR6" s="16">
        <v>1</v>
      </c>
      <c r="BS6" s="16">
        <v>1</v>
      </c>
      <c r="BT6" s="16">
        <v>2</v>
      </c>
      <c r="BU6" s="16">
        <v>2</v>
      </c>
      <c r="BV6" s="16">
        <v>3</v>
      </c>
      <c r="BW6" s="16">
        <v>3</v>
      </c>
      <c r="BX6" s="16">
        <v>4</v>
      </c>
      <c r="BY6" s="16">
        <v>4</v>
      </c>
      <c r="BZ6" s="16">
        <v>5</v>
      </c>
      <c r="CA6" s="16">
        <v>5</v>
      </c>
      <c r="CB6" s="16">
        <v>6</v>
      </c>
      <c r="CC6" s="16">
        <v>6</v>
      </c>
      <c r="CG6" s="16" t="e">
        <f>#REF!</f>
        <v>#REF!</v>
      </c>
    </row>
    <row r="7" spans="1:88" ht="24.75" customHeight="1">
      <c r="A7" s="253">
        <v>1</v>
      </c>
      <c r="B7" s="254">
        <v>2</v>
      </c>
      <c r="C7" s="255" t="s">
        <v>6</v>
      </c>
      <c r="D7" s="256">
        <v>936</v>
      </c>
      <c r="E7" s="257" t="s">
        <v>59</v>
      </c>
      <c r="F7" s="258" t="s">
        <v>153</v>
      </c>
      <c r="G7" s="258" t="s">
        <v>154</v>
      </c>
      <c r="H7" s="259" t="s">
        <v>155</v>
      </c>
      <c r="I7" s="260">
        <v>201</v>
      </c>
      <c r="J7" s="261" t="s">
        <v>7</v>
      </c>
      <c r="K7" s="262" t="s">
        <v>8</v>
      </c>
      <c r="L7" s="389"/>
      <c r="M7" s="390"/>
      <c r="N7" s="390"/>
      <c r="O7" s="10">
        <v>25</v>
      </c>
      <c r="P7" s="31">
        <v>62</v>
      </c>
      <c r="Q7" s="34">
        <v>29</v>
      </c>
      <c r="R7" s="10">
        <v>25</v>
      </c>
      <c r="S7" s="395"/>
      <c r="T7" s="396"/>
      <c r="U7" s="390"/>
      <c r="V7" s="10">
        <v>15</v>
      </c>
      <c r="W7" s="36">
        <v>30</v>
      </c>
      <c r="X7" s="34">
        <v>10</v>
      </c>
      <c r="Y7" s="10">
        <v>30</v>
      </c>
      <c r="Z7" s="389"/>
      <c r="AA7" s="390"/>
      <c r="AB7" s="390"/>
      <c r="AC7" s="10">
        <v>22</v>
      </c>
      <c r="AD7" s="31">
        <v>64</v>
      </c>
      <c r="AE7" s="34">
        <v>21</v>
      </c>
      <c r="AF7" s="10">
        <v>56</v>
      </c>
      <c r="AG7" s="389"/>
      <c r="AH7" s="390"/>
      <c r="AI7" s="390"/>
      <c r="AJ7" s="10">
        <v>45</v>
      </c>
      <c r="AK7" s="31"/>
      <c r="AL7" s="34">
        <v>45</v>
      </c>
      <c r="AM7" s="10"/>
      <c r="AN7" s="9">
        <v>25</v>
      </c>
      <c r="AO7" s="10">
        <v>20</v>
      </c>
      <c r="AP7" s="9">
        <v>11</v>
      </c>
      <c r="AQ7" s="10">
        <v>20</v>
      </c>
      <c r="AR7" s="9">
        <v>41</v>
      </c>
      <c r="AS7" s="10">
        <v>35</v>
      </c>
      <c r="AT7" s="10"/>
      <c r="AU7" s="10"/>
      <c r="AV7" s="10"/>
      <c r="AW7" s="10"/>
      <c r="AX7" s="9">
        <v>220</v>
      </c>
      <c r="AY7" s="70">
        <v>28</v>
      </c>
      <c r="AZ7" s="1"/>
      <c r="BA7" s="1"/>
      <c r="BB7" s="1"/>
      <c r="BC7" s="1"/>
      <c r="BD7" s="3"/>
      <c r="BP7" s="16"/>
      <c r="BQ7" s="16">
        <f>IF(I7="","",I7)</f>
        <v>201</v>
      </c>
      <c r="BR7" s="24">
        <f t="shared" ref="BR7:BR38" si="0">IF(AND(L7="",M7="",N7="",P7=""),"",SUM(L7,M7,N7,O7,P7))</f>
        <v>87</v>
      </c>
      <c r="BS7" s="24">
        <f>IFERROR(IF(BR7="","",ROUNDUP(BR7*20%,0)),"")</f>
        <v>18</v>
      </c>
      <c r="BT7" s="16">
        <f>IF(AND(S7="",T7="",U7="",W7=""),"",SUM(S7,T7,U7,V7,W7))</f>
        <v>45</v>
      </c>
      <c r="BU7" s="24">
        <f>IFERROR(IF(BT7="","",ROUNDUP(BT7*20%,0)),"")</f>
        <v>9</v>
      </c>
      <c r="BV7" s="16" t="e">
        <f>IF(AND(#REF!="",#REF!="",#REF!="",#REF!=""),"",SUM(#REF!,#REF!,#REF!,#REF!,#REF!))</f>
        <v>#REF!</v>
      </c>
      <c r="BW7" s="24" t="str">
        <f>IFERROR(IF(BV7="","",ROUNDUP(BV7*20%,0)),"")</f>
        <v/>
      </c>
      <c r="BX7" s="16">
        <f>IF(AND(Z7="",AA7="",AB7="",AD7=""),"",SUM(Z7,AA7,AB7,AC7,AD7))</f>
        <v>86</v>
      </c>
      <c r="BY7" s="24">
        <f>IFERROR(IF(BX7="","",ROUNDUP(BX7*20%,0)),"")</f>
        <v>18</v>
      </c>
      <c r="BZ7" s="16" t="str">
        <f>IF(AND(AG7="",AH7="",AI7="",AK7=""),"",SUM(AG7,AH7,AI7,AJ7,AK7))</f>
        <v/>
      </c>
      <c r="CA7" s="24" t="str">
        <f>IFERROR(IF(BZ7="","",ROUNDUP(BZ7*20%,0)),"")</f>
        <v/>
      </c>
      <c r="CB7" s="16" t="e">
        <f>IF(AND(#REF!="",#REF!="",#REF!="",#REF!=""),"",SUM(#REF!,#REF!,#REF!,#REF!,#REF!))</f>
        <v>#REF!</v>
      </c>
      <c r="CC7" s="24" t="str">
        <f>IFERROR(IF(CB7="","",ROUNDUP(CB7*20%,0)),"")</f>
        <v/>
      </c>
      <c r="CD7" s="24"/>
      <c r="CE7" s="24"/>
    </row>
    <row r="8" spans="1:88" ht="24.75" customHeight="1">
      <c r="A8" s="263">
        <v>2</v>
      </c>
      <c r="B8" s="264">
        <v>2</v>
      </c>
      <c r="C8" s="265" t="s">
        <v>6</v>
      </c>
      <c r="D8" s="266">
        <v>944</v>
      </c>
      <c r="E8" s="267">
        <v>42005</v>
      </c>
      <c r="F8" s="268" t="s">
        <v>156</v>
      </c>
      <c r="G8" s="268" t="s">
        <v>157</v>
      </c>
      <c r="H8" s="269" t="s">
        <v>15</v>
      </c>
      <c r="I8" s="270">
        <v>202</v>
      </c>
      <c r="J8" s="271" t="s">
        <v>9</v>
      </c>
      <c r="K8" s="272" t="s">
        <v>8</v>
      </c>
      <c r="L8" s="391"/>
      <c r="M8" s="392"/>
      <c r="N8" s="392"/>
      <c r="O8" s="7">
        <v>20</v>
      </c>
      <c r="P8" s="32">
        <v>63</v>
      </c>
      <c r="Q8" s="35">
        <v>21</v>
      </c>
      <c r="R8" s="7">
        <v>20</v>
      </c>
      <c r="S8" s="397"/>
      <c r="T8" s="398"/>
      <c r="U8" s="392"/>
      <c r="V8" s="7">
        <v>12</v>
      </c>
      <c r="W8" s="37">
        <v>31</v>
      </c>
      <c r="X8" s="35">
        <v>10</v>
      </c>
      <c r="Y8" s="7">
        <v>31</v>
      </c>
      <c r="Z8" s="391"/>
      <c r="AA8" s="392"/>
      <c r="AB8" s="392"/>
      <c r="AC8" s="7">
        <v>23</v>
      </c>
      <c r="AD8" s="32">
        <v>65</v>
      </c>
      <c r="AE8" s="35">
        <v>22</v>
      </c>
      <c r="AF8" s="7">
        <v>60</v>
      </c>
      <c r="AG8" s="391"/>
      <c r="AH8" s="392"/>
      <c r="AI8" s="392"/>
      <c r="AJ8" s="7">
        <v>45</v>
      </c>
      <c r="AK8" s="32"/>
      <c r="AL8" s="35">
        <v>14</v>
      </c>
      <c r="AM8" s="7"/>
      <c r="AN8" s="11">
        <v>24</v>
      </c>
      <c r="AO8" s="7">
        <v>20</v>
      </c>
      <c r="AP8" s="11">
        <v>11</v>
      </c>
      <c r="AQ8" s="7">
        <v>21</v>
      </c>
      <c r="AR8" s="11">
        <v>31</v>
      </c>
      <c r="AS8" s="7">
        <v>36</v>
      </c>
      <c r="AT8" s="7"/>
      <c r="AU8" s="7"/>
      <c r="AV8" s="7"/>
      <c r="AW8" s="7"/>
      <c r="AX8" s="11">
        <v>220</v>
      </c>
      <c r="AY8" s="71">
        <v>24</v>
      </c>
      <c r="AZ8" s="1"/>
      <c r="BA8" s="556" t="s">
        <v>251</v>
      </c>
      <c r="BB8" s="556"/>
      <c r="BC8" s="556"/>
      <c r="BD8" s="1"/>
      <c r="BP8" s="16"/>
      <c r="BQ8" s="16">
        <f t="shared" ref="BQ8:BQ71" si="1">IF(I8="","",I8)</f>
        <v>202</v>
      </c>
      <c r="BR8" s="24">
        <f t="shared" si="0"/>
        <v>83</v>
      </c>
      <c r="BS8" s="24">
        <f t="shared" ref="BS8:BS71" si="2">IFERROR(IF(BR8="","",ROUNDUP(BR8*20%,0)),"")</f>
        <v>17</v>
      </c>
      <c r="BT8" s="16">
        <f t="shared" ref="BT8:BT71" si="3">IF(AND(S8="",T8="",U8="",W8=""),"",SUM(S8,T8,U8,V8,W8))</f>
        <v>43</v>
      </c>
      <c r="BU8" s="24">
        <f t="shared" ref="BU8:BU71" si="4">IFERROR(IF(BT8="","",ROUNDUP(BT8*20%,0)),"")</f>
        <v>9</v>
      </c>
      <c r="BV8" s="16" t="e">
        <f>IF(AND(#REF!="",#REF!="",#REF!="",#REF!=""),"",SUM(#REF!,#REF!,#REF!,#REF!,#REF!))</f>
        <v>#REF!</v>
      </c>
      <c r="BW8" s="24" t="str">
        <f t="shared" ref="BW8:BW71" si="5">IFERROR(IF(BV8="","",ROUNDUP(BV8*20%,0)),"")</f>
        <v/>
      </c>
      <c r="BX8" s="16">
        <f t="shared" ref="BX8:BX71" si="6">IF(AND(Z8="",AA8="",AB8="",AD8=""),"",SUM(Z8,AA8,AB8,AC8,AD8))</f>
        <v>88</v>
      </c>
      <c r="BY8" s="24">
        <f t="shared" ref="BY8:BY71" si="7">IFERROR(IF(BX8="","",ROUNDUP(BX8*20%,0)),"")</f>
        <v>18</v>
      </c>
      <c r="BZ8" s="16" t="str">
        <f t="shared" ref="BZ8:BZ71" si="8">IF(AND(AG8="",AH8="",AI8="",AK8=""),"",SUM(AG8,AH8,AI8,AJ8,AK8))</f>
        <v/>
      </c>
      <c r="CA8" s="24" t="str">
        <f t="shared" ref="CA8:CA71" si="9">IFERROR(IF(BZ8="","",ROUNDUP(BZ8*20%,0)),"")</f>
        <v/>
      </c>
      <c r="CB8" s="16" t="e">
        <f>IF(AND(#REF!="",#REF!="",#REF!="",#REF!=""),"",SUM(#REF!,#REF!,#REF!,#REF!,#REF!))</f>
        <v>#REF!</v>
      </c>
      <c r="CC8" s="24" t="str">
        <f t="shared" ref="CC8:CC71" si="10">IFERROR(IF(CB8="","",ROUNDUP(CB8*20%,0)),"")</f>
        <v/>
      </c>
      <c r="CD8" s="24"/>
      <c r="CE8" s="24"/>
    </row>
    <row r="9" spans="1:88" ht="24.75" customHeight="1">
      <c r="A9" s="263">
        <v>3</v>
      </c>
      <c r="B9" s="264">
        <v>2</v>
      </c>
      <c r="C9" s="265" t="s">
        <v>6</v>
      </c>
      <c r="D9" s="266">
        <v>934</v>
      </c>
      <c r="E9" s="267">
        <v>42348</v>
      </c>
      <c r="F9" s="268" t="s">
        <v>158</v>
      </c>
      <c r="G9" s="268" t="s">
        <v>159</v>
      </c>
      <c r="H9" s="269" t="s">
        <v>160</v>
      </c>
      <c r="I9" s="270">
        <v>203</v>
      </c>
      <c r="J9" s="271" t="s">
        <v>9</v>
      </c>
      <c r="K9" s="272" t="s">
        <v>8</v>
      </c>
      <c r="L9" s="391"/>
      <c r="M9" s="392"/>
      <c r="N9" s="392"/>
      <c r="O9" s="7">
        <v>21</v>
      </c>
      <c r="P9" s="32">
        <v>69</v>
      </c>
      <c r="Q9" s="35">
        <v>27</v>
      </c>
      <c r="R9" s="7">
        <v>21</v>
      </c>
      <c r="S9" s="397"/>
      <c r="T9" s="398"/>
      <c r="U9" s="398"/>
      <c r="V9" s="7">
        <v>13</v>
      </c>
      <c r="W9" s="37">
        <v>30</v>
      </c>
      <c r="X9" s="35">
        <v>11</v>
      </c>
      <c r="Y9" s="7">
        <v>32</v>
      </c>
      <c r="Z9" s="391"/>
      <c r="AA9" s="392"/>
      <c r="AB9" s="392"/>
      <c r="AC9" s="7">
        <v>24</v>
      </c>
      <c r="AD9" s="32">
        <v>62</v>
      </c>
      <c r="AE9" s="35">
        <v>23</v>
      </c>
      <c r="AF9" s="7">
        <v>62</v>
      </c>
      <c r="AG9" s="391"/>
      <c r="AH9" s="392"/>
      <c r="AI9" s="392"/>
      <c r="AJ9" s="7">
        <v>45</v>
      </c>
      <c r="AK9" s="32"/>
      <c r="AL9" s="35">
        <v>45</v>
      </c>
      <c r="AM9" s="7"/>
      <c r="AN9" s="11" t="s">
        <v>4</v>
      </c>
      <c r="AO9" s="7">
        <v>18</v>
      </c>
      <c r="AP9" s="11">
        <v>11</v>
      </c>
      <c r="AQ9" s="7">
        <v>21</v>
      </c>
      <c r="AR9" s="11">
        <v>45</v>
      </c>
      <c r="AS9" s="7">
        <v>36</v>
      </c>
      <c r="AT9" s="7"/>
      <c r="AU9" s="7"/>
      <c r="AV9" s="7"/>
      <c r="AW9" s="7"/>
      <c r="AX9" s="11">
        <v>220</v>
      </c>
      <c r="AY9" s="71">
        <v>36</v>
      </c>
      <c r="AZ9" s="1"/>
      <c r="BA9" s="1"/>
      <c r="BB9" s="1"/>
      <c r="BC9" s="1"/>
      <c r="BD9" s="1"/>
      <c r="BP9" s="16"/>
      <c r="BQ9" s="16">
        <f t="shared" si="1"/>
        <v>203</v>
      </c>
      <c r="BR9" s="24">
        <f t="shared" si="0"/>
        <v>90</v>
      </c>
      <c r="BS9" s="24">
        <f t="shared" si="2"/>
        <v>18</v>
      </c>
      <c r="BT9" s="16">
        <f t="shared" si="3"/>
        <v>43</v>
      </c>
      <c r="BU9" s="24">
        <f t="shared" si="4"/>
        <v>9</v>
      </c>
      <c r="BV9" s="16" t="e">
        <f>IF(AND(#REF!="",#REF!="",#REF!="",#REF!=""),"",SUM(#REF!,#REF!,#REF!,#REF!,#REF!))</f>
        <v>#REF!</v>
      </c>
      <c r="BW9" s="24" t="str">
        <f t="shared" si="5"/>
        <v/>
      </c>
      <c r="BX9" s="16">
        <f t="shared" si="6"/>
        <v>86</v>
      </c>
      <c r="BY9" s="24">
        <f t="shared" si="7"/>
        <v>18</v>
      </c>
      <c r="BZ9" s="16" t="str">
        <f t="shared" si="8"/>
        <v/>
      </c>
      <c r="CA9" s="24" t="str">
        <f t="shared" si="9"/>
        <v/>
      </c>
      <c r="CB9" s="16" t="e">
        <f>IF(AND(#REF!="",#REF!="",#REF!="",#REF!=""),"",SUM(#REF!,#REF!,#REF!,#REF!,#REF!))</f>
        <v>#REF!</v>
      </c>
      <c r="CC9" s="24" t="str">
        <f t="shared" si="10"/>
        <v/>
      </c>
      <c r="CD9" s="24"/>
      <c r="CE9" s="24"/>
    </row>
    <row r="10" spans="1:88" ht="24.75" customHeight="1">
      <c r="A10" s="263">
        <v>4</v>
      </c>
      <c r="B10" s="264">
        <v>2</v>
      </c>
      <c r="C10" s="265" t="s">
        <v>6</v>
      </c>
      <c r="D10" s="266">
        <v>926</v>
      </c>
      <c r="E10" s="267">
        <v>42491</v>
      </c>
      <c r="F10" s="268" t="s">
        <v>161</v>
      </c>
      <c r="G10" s="268" t="s">
        <v>162</v>
      </c>
      <c r="H10" s="269" t="s">
        <v>20</v>
      </c>
      <c r="I10" s="270">
        <v>204</v>
      </c>
      <c r="J10" s="271" t="s">
        <v>9</v>
      </c>
      <c r="K10" s="272" t="s">
        <v>8</v>
      </c>
      <c r="L10" s="391"/>
      <c r="M10" s="392"/>
      <c r="N10" s="392"/>
      <c r="O10" s="7">
        <v>23</v>
      </c>
      <c r="P10" s="32">
        <v>68</v>
      </c>
      <c r="Q10" s="35">
        <v>25</v>
      </c>
      <c r="R10" s="7">
        <v>24</v>
      </c>
      <c r="S10" s="397"/>
      <c r="T10" s="398"/>
      <c r="U10" s="398"/>
      <c r="V10" s="7">
        <v>14</v>
      </c>
      <c r="W10" s="37">
        <v>32</v>
      </c>
      <c r="X10" s="35">
        <v>12</v>
      </c>
      <c r="Y10" s="7">
        <v>30</v>
      </c>
      <c r="Z10" s="391"/>
      <c r="AA10" s="392"/>
      <c r="AB10" s="392"/>
      <c r="AC10" s="7">
        <v>25</v>
      </c>
      <c r="AD10" s="32">
        <v>61</v>
      </c>
      <c r="AE10" s="35">
        <v>25</v>
      </c>
      <c r="AF10" s="7">
        <v>63</v>
      </c>
      <c r="AG10" s="391"/>
      <c r="AH10" s="392"/>
      <c r="AI10" s="392"/>
      <c r="AJ10" s="7">
        <v>45</v>
      </c>
      <c r="AK10" s="32"/>
      <c r="AL10" s="35">
        <v>48</v>
      </c>
      <c r="AM10" s="7"/>
      <c r="AN10" s="11">
        <v>20</v>
      </c>
      <c r="AO10" s="7" t="s">
        <v>4</v>
      </c>
      <c r="AP10" s="11">
        <v>11</v>
      </c>
      <c r="AQ10" s="7">
        <v>25</v>
      </c>
      <c r="AR10" s="11">
        <v>46</v>
      </c>
      <c r="AS10" s="7">
        <v>36</v>
      </c>
      <c r="AT10" s="7"/>
      <c r="AU10" s="7"/>
      <c r="AV10" s="7"/>
      <c r="AW10" s="7"/>
      <c r="AX10" s="11">
        <v>220</v>
      </c>
      <c r="AY10" s="71">
        <v>36</v>
      </c>
      <c r="AZ10" s="1"/>
      <c r="BA10" s="543" t="s">
        <v>0</v>
      </c>
      <c r="BB10" s="544"/>
      <c r="BC10" s="544"/>
      <c r="BD10" s="1"/>
      <c r="BP10" s="16"/>
      <c r="BQ10" s="16">
        <f t="shared" si="1"/>
        <v>204</v>
      </c>
      <c r="BR10" s="24">
        <f t="shared" si="0"/>
        <v>91</v>
      </c>
      <c r="BS10" s="24">
        <f t="shared" si="2"/>
        <v>19</v>
      </c>
      <c r="BT10" s="16">
        <f t="shared" si="3"/>
        <v>46</v>
      </c>
      <c r="BU10" s="24">
        <f t="shared" si="4"/>
        <v>10</v>
      </c>
      <c r="BV10" s="16" t="e">
        <f>IF(AND(#REF!="",#REF!="",#REF!="",#REF!=""),"",SUM(#REF!,#REF!,#REF!,#REF!,#REF!))</f>
        <v>#REF!</v>
      </c>
      <c r="BW10" s="24" t="str">
        <f t="shared" si="5"/>
        <v/>
      </c>
      <c r="BX10" s="16">
        <f t="shared" si="6"/>
        <v>86</v>
      </c>
      <c r="BY10" s="24">
        <f t="shared" si="7"/>
        <v>18</v>
      </c>
      <c r="BZ10" s="16" t="str">
        <f t="shared" si="8"/>
        <v/>
      </c>
      <c r="CA10" s="24" t="str">
        <f t="shared" si="9"/>
        <v/>
      </c>
      <c r="CB10" s="16" t="e">
        <f>IF(AND(#REF!="",#REF!="",#REF!="",#REF!=""),"",SUM(#REF!,#REF!,#REF!,#REF!,#REF!))</f>
        <v>#REF!</v>
      </c>
      <c r="CC10" s="24" t="str">
        <f t="shared" si="10"/>
        <v/>
      </c>
      <c r="CD10" s="24"/>
      <c r="CE10" s="24"/>
    </row>
    <row r="11" spans="1:88" ht="24.75" customHeight="1">
      <c r="A11" s="263">
        <v>5</v>
      </c>
      <c r="B11" s="264">
        <v>2</v>
      </c>
      <c r="C11" s="265" t="s">
        <v>6</v>
      </c>
      <c r="D11" s="266">
        <v>951</v>
      </c>
      <c r="E11" s="267" t="s">
        <v>60</v>
      </c>
      <c r="F11" s="268" t="s">
        <v>163</v>
      </c>
      <c r="G11" s="268" t="s">
        <v>30</v>
      </c>
      <c r="H11" s="269" t="s">
        <v>22</v>
      </c>
      <c r="I11" s="270">
        <v>205</v>
      </c>
      <c r="J11" s="271" t="s">
        <v>9</v>
      </c>
      <c r="K11" s="272" t="s">
        <v>8</v>
      </c>
      <c r="L11" s="391"/>
      <c r="M11" s="392"/>
      <c r="N11" s="392"/>
      <c r="O11" s="7">
        <v>25</v>
      </c>
      <c r="P11" s="32">
        <v>67</v>
      </c>
      <c r="Q11" s="35">
        <v>26</v>
      </c>
      <c r="R11" s="7">
        <v>21</v>
      </c>
      <c r="S11" s="397"/>
      <c r="T11" s="398"/>
      <c r="U11" s="398"/>
      <c r="V11" s="7">
        <v>15</v>
      </c>
      <c r="W11" s="37">
        <v>31</v>
      </c>
      <c r="X11" s="35">
        <v>12</v>
      </c>
      <c r="Y11" s="7">
        <v>32</v>
      </c>
      <c r="Z11" s="391"/>
      <c r="AA11" s="392"/>
      <c r="AB11" s="392"/>
      <c r="AC11" s="7">
        <v>26</v>
      </c>
      <c r="AD11" s="32">
        <v>64</v>
      </c>
      <c r="AE11" s="35">
        <v>24</v>
      </c>
      <c r="AF11" s="7">
        <v>65</v>
      </c>
      <c r="AG11" s="391"/>
      <c r="AH11" s="392"/>
      <c r="AI11" s="392"/>
      <c r="AJ11" s="7">
        <v>45</v>
      </c>
      <c r="AK11" s="32"/>
      <c r="AL11" s="35">
        <v>48</v>
      </c>
      <c r="AM11" s="7"/>
      <c r="AN11" s="11">
        <v>22</v>
      </c>
      <c r="AO11" s="7">
        <v>24</v>
      </c>
      <c r="AP11" s="11">
        <v>11</v>
      </c>
      <c r="AQ11" s="7">
        <v>24</v>
      </c>
      <c r="AR11" s="11">
        <v>47</v>
      </c>
      <c r="AS11" s="7">
        <v>36</v>
      </c>
      <c r="AT11" s="7"/>
      <c r="AU11" s="7"/>
      <c r="AV11" s="7"/>
      <c r="AW11" s="7"/>
      <c r="AX11" s="11">
        <v>220</v>
      </c>
      <c r="AY11" s="71">
        <v>0</v>
      </c>
      <c r="AZ11" s="1"/>
      <c r="BA11" s="543"/>
      <c r="BB11" s="544"/>
      <c r="BC11" s="544"/>
      <c r="BD11" s="1"/>
      <c r="BP11" s="16"/>
      <c r="BQ11" s="16">
        <f t="shared" si="1"/>
        <v>205</v>
      </c>
      <c r="BR11" s="24">
        <f t="shared" si="0"/>
        <v>92</v>
      </c>
      <c r="BS11" s="24">
        <f t="shared" si="2"/>
        <v>19</v>
      </c>
      <c r="BT11" s="16">
        <f t="shared" si="3"/>
        <v>46</v>
      </c>
      <c r="BU11" s="24">
        <f t="shared" si="4"/>
        <v>10</v>
      </c>
      <c r="BV11" s="16" t="e">
        <f>IF(AND(#REF!="",#REF!="",#REF!="",#REF!=""),"",SUM(#REF!,#REF!,#REF!,#REF!,#REF!))</f>
        <v>#REF!</v>
      </c>
      <c r="BW11" s="24" t="str">
        <f t="shared" si="5"/>
        <v/>
      </c>
      <c r="BX11" s="16">
        <f t="shared" si="6"/>
        <v>90</v>
      </c>
      <c r="BY11" s="24">
        <f t="shared" si="7"/>
        <v>18</v>
      </c>
      <c r="BZ11" s="16" t="str">
        <f t="shared" si="8"/>
        <v/>
      </c>
      <c r="CA11" s="24" t="str">
        <f t="shared" si="9"/>
        <v/>
      </c>
      <c r="CB11" s="16" t="e">
        <f>IF(AND(#REF!="",#REF!="",#REF!="",#REF!=""),"",SUM(#REF!,#REF!,#REF!,#REF!,#REF!))</f>
        <v>#REF!</v>
      </c>
      <c r="CC11" s="24" t="str">
        <f t="shared" si="10"/>
        <v/>
      </c>
      <c r="CD11" s="24"/>
      <c r="CE11" s="24"/>
    </row>
    <row r="12" spans="1:88" ht="24.75" customHeight="1">
      <c r="A12" s="263">
        <v>6</v>
      </c>
      <c r="B12" s="264">
        <v>2</v>
      </c>
      <c r="C12" s="265" t="s">
        <v>6</v>
      </c>
      <c r="D12" s="266">
        <v>939</v>
      </c>
      <c r="E12" s="267" t="s">
        <v>61</v>
      </c>
      <c r="F12" s="268" t="s">
        <v>164</v>
      </c>
      <c r="G12" s="268" t="s">
        <v>165</v>
      </c>
      <c r="H12" s="269" t="s">
        <v>166</v>
      </c>
      <c r="I12" s="270">
        <v>206</v>
      </c>
      <c r="J12" s="271" t="s">
        <v>7</v>
      </c>
      <c r="K12" s="272" t="s">
        <v>8</v>
      </c>
      <c r="L12" s="391"/>
      <c r="M12" s="392"/>
      <c r="N12" s="392"/>
      <c r="O12" s="7">
        <v>26</v>
      </c>
      <c r="P12" s="32">
        <v>64</v>
      </c>
      <c r="Q12" s="35">
        <v>28</v>
      </c>
      <c r="R12" s="7">
        <v>20</v>
      </c>
      <c r="S12" s="397"/>
      <c r="T12" s="398"/>
      <c r="U12" s="398"/>
      <c r="V12" s="7">
        <v>12</v>
      </c>
      <c r="W12" s="37">
        <v>30</v>
      </c>
      <c r="X12" s="35">
        <v>10</v>
      </c>
      <c r="Y12" s="7">
        <v>31</v>
      </c>
      <c r="Z12" s="391"/>
      <c r="AA12" s="392"/>
      <c r="AB12" s="392"/>
      <c r="AC12" s="7">
        <v>25</v>
      </c>
      <c r="AD12" s="32">
        <v>64</v>
      </c>
      <c r="AE12" s="35">
        <v>21</v>
      </c>
      <c r="AF12" s="7">
        <v>64</v>
      </c>
      <c r="AG12" s="391"/>
      <c r="AH12" s="392"/>
      <c r="AI12" s="392"/>
      <c r="AJ12" s="7">
        <v>45</v>
      </c>
      <c r="AK12" s="32"/>
      <c r="AL12" s="35">
        <v>47</v>
      </c>
      <c r="AM12" s="7"/>
      <c r="AN12" s="11">
        <v>21</v>
      </c>
      <c r="AO12" s="7">
        <v>22</v>
      </c>
      <c r="AP12" s="11">
        <v>12</v>
      </c>
      <c r="AQ12" s="7">
        <v>21</v>
      </c>
      <c r="AR12" s="11">
        <v>48</v>
      </c>
      <c r="AS12" s="7">
        <v>36</v>
      </c>
      <c r="AT12" s="7"/>
      <c r="AU12" s="7"/>
      <c r="AV12" s="7"/>
      <c r="AW12" s="7"/>
      <c r="AX12" s="11">
        <v>220</v>
      </c>
      <c r="AY12" s="71">
        <v>26</v>
      </c>
      <c r="AZ12" s="1"/>
      <c r="BA12" s="559" t="s">
        <v>1</v>
      </c>
      <c r="BB12" s="560"/>
      <c r="BC12" s="560"/>
      <c r="BD12" s="1"/>
      <c r="BP12" s="16"/>
      <c r="BQ12" s="16">
        <f t="shared" si="1"/>
        <v>206</v>
      </c>
      <c r="BR12" s="24">
        <f t="shared" si="0"/>
        <v>90</v>
      </c>
      <c r="BS12" s="24">
        <f t="shared" si="2"/>
        <v>18</v>
      </c>
      <c r="BT12" s="16">
        <f t="shared" si="3"/>
        <v>42</v>
      </c>
      <c r="BU12" s="24">
        <f t="shared" si="4"/>
        <v>9</v>
      </c>
      <c r="BV12" s="16" t="e">
        <f>IF(AND(#REF!="",#REF!="",#REF!="",#REF!=""),"",SUM(#REF!,#REF!,#REF!,#REF!,#REF!))</f>
        <v>#REF!</v>
      </c>
      <c r="BW12" s="24" t="str">
        <f t="shared" si="5"/>
        <v/>
      </c>
      <c r="BX12" s="16">
        <f t="shared" si="6"/>
        <v>89</v>
      </c>
      <c r="BY12" s="24">
        <f t="shared" si="7"/>
        <v>18</v>
      </c>
      <c r="BZ12" s="16" t="str">
        <f t="shared" si="8"/>
        <v/>
      </c>
      <c r="CA12" s="24" t="str">
        <f t="shared" si="9"/>
        <v/>
      </c>
      <c r="CB12" s="16" t="e">
        <f>IF(AND(#REF!="",#REF!="",#REF!="",#REF!=""),"",SUM(#REF!,#REF!,#REF!,#REF!,#REF!))</f>
        <v>#REF!</v>
      </c>
      <c r="CC12" s="24" t="str">
        <f t="shared" si="10"/>
        <v/>
      </c>
      <c r="CD12" s="24"/>
      <c r="CE12" s="24"/>
    </row>
    <row r="13" spans="1:88" ht="24.75" customHeight="1">
      <c r="A13" s="263">
        <v>7</v>
      </c>
      <c r="B13" s="264">
        <v>2</v>
      </c>
      <c r="C13" s="265" t="s">
        <v>6</v>
      </c>
      <c r="D13" s="266">
        <v>942</v>
      </c>
      <c r="E13" s="267" t="s">
        <v>62</v>
      </c>
      <c r="F13" s="268" t="s">
        <v>167</v>
      </c>
      <c r="G13" s="268" t="s">
        <v>19</v>
      </c>
      <c r="H13" s="269" t="s">
        <v>168</v>
      </c>
      <c r="I13" s="270">
        <v>207</v>
      </c>
      <c r="J13" s="271" t="s">
        <v>9</v>
      </c>
      <c r="K13" s="272" t="s">
        <v>8</v>
      </c>
      <c r="L13" s="391"/>
      <c r="M13" s="392"/>
      <c r="N13" s="392"/>
      <c r="O13" s="7">
        <v>24</v>
      </c>
      <c r="P13" s="32">
        <v>65</v>
      </c>
      <c r="Q13" s="35">
        <v>29</v>
      </c>
      <c r="R13" s="7">
        <v>25</v>
      </c>
      <c r="S13" s="397"/>
      <c r="T13" s="398"/>
      <c r="U13" s="398"/>
      <c r="V13" s="7">
        <v>13</v>
      </c>
      <c r="W13" s="37">
        <v>32</v>
      </c>
      <c r="X13" s="35">
        <v>12</v>
      </c>
      <c r="Y13" s="7">
        <v>34</v>
      </c>
      <c r="Z13" s="391"/>
      <c r="AA13" s="392"/>
      <c r="AB13" s="392"/>
      <c r="AC13" s="7">
        <v>24</v>
      </c>
      <c r="AD13" s="32">
        <v>64</v>
      </c>
      <c r="AE13" s="35">
        <v>20</v>
      </c>
      <c r="AF13" s="7">
        <v>69</v>
      </c>
      <c r="AG13" s="391"/>
      <c r="AH13" s="392"/>
      <c r="AI13" s="392"/>
      <c r="AJ13" s="7">
        <v>41</v>
      </c>
      <c r="AK13" s="32"/>
      <c r="AL13" s="35">
        <v>48</v>
      </c>
      <c r="AM13" s="7"/>
      <c r="AN13" s="11" t="s">
        <v>31</v>
      </c>
      <c r="AO13" s="7">
        <v>25</v>
      </c>
      <c r="AP13" s="11">
        <v>13</v>
      </c>
      <c r="AQ13" s="7">
        <v>20</v>
      </c>
      <c r="AR13" s="11">
        <v>23</v>
      </c>
      <c r="AS13" s="7">
        <v>36</v>
      </c>
      <c r="AT13" s="7"/>
      <c r="AU13" s="7"/>
      <c r="AV13" s="7"/>
      <c r="AW13" s="7"/>
      <c r="AX13" s="11">
        <v>220</v>
      </c>
      <c r="AY13" s="71">
        <v>36</v>
      </c>
      <c r="AZ13" s="1"/>
      <c r="BA13" s="559"/>
      <c r="BB13" s="560"/>
      <c r="BC13" s="560"/>
      <c r="BD13" s="1"/>
      <c r="BP13" s="16"/>
      <c r="BQ13" s="16">
        <f t="shared" si="1"/>
        <v>207</v>
      </c>
      <c r="BR13" s="24">
        <f t="shared" si="0"/>
        <v>89</v>
      </c>
      <c r="BS13" s="24">
        <f t="shared" si="2"/>
        <v>18</v>
      </c>
      <c r="BT13" s="16">
        <f t="shared" si="3"/>
        <v>45</v>
      </c>
      <c r="BU13" s="24">
        <f t="shared" si="4"/>
        <v>9</v>
      </c>
      <c r="BV13" s="16" t="e">
        <f>IF(AND(#REF!="",#REF!="",#REF!="",#REF!=""),"",SUM(#REF!,#REF!,#REF!,#REF!,#REF!))</f>
        <v>#REF!</v>
      </c>
      <c r="BW13" s="24" t="str">
        <f t="shared" si="5"/>
        <v/>
      </c>
      <c r="BX13" s="16">
        <f t="shared" si="6"/>
        <v>88</v>
      </c>
      <c r="BY13" s="24">
        <f t="shared" si="7"/>
        <v>18</v>
      </c>
      <c r="BZ13" s="16" t="str">
        <f t="shared" si="8"/>
        <v/>
      </c>
      <c r="CA13" s="24" t="str">
        <f t="shared" si="9"/>
        <v/>
      </c>
      <c r="CB13" s="16" t="e">
        <f>IF(AND(#REF!="",#REF!="",#REF!="",#REF!=""),"",SUM(#REF!,#REF!,#REF!,#REF!,#REF!))</f>
        <v>#REF!</v>
      </c>
      <c r="CC13" s="24" t="str">
        <f t="shared" si="10"/>
        <v/>
      </c>
      <c r="CD13" s="24"/>
      <c r="CE13" s="24"/>
    </row>
    <row r="14" spans="1:88" ht="24.75" customHeight="1">
      <c r="A14" s="263">
        <v>8</v>
      </c>
      <c r="B14" s="264">
        <v>2</v>
      </c>
      <c r="C14" s="265" t="s">
        <v>6</v>
      </c>
      <c r="D14" s="266">
        <v>925</v>
      </c>
      <c r="E14" s="267" t="s">
        <v>63</v>
      </c>
      <c r="F14" s="268" t="s">
        <v>169</v>
      </c>
      <c r="G14" s="268" t="s">
        <v>170</v>
      </c>
      <c r="H14" s="269" t="s">
        <v>29</v>
      </c>
      <c r="I14" s="270">
        <v>208</v>
      </c>
      <c r="J14" s="271" t="s">
        <v>7</v>
      </c>
      <c r="K14" s="272" t="s">
        <v>8</v>
      </c>
      <c r="L14" s="391"/>
      <c r="M14" s="392"/>
      <c r="N14" s="392"/>
      <c r="O14" s="7">
        <v>28</v>
      </c>
      <c r="P14" s="32">
        <v>61</v>
      </c>
      <c r="Q14" s="35">
        <v>24</v>
      </c>
      <c r="R14" s="7">
        <v>24</v>
      </c>
      <c r="S14" s="397"/>
      <c r="T14" s="398"/>
      <c r="U14" s="398"/>
      <c r="V14" s="7">
        <v>10</v>
      </c>
      <c r="W14" s="37">
        <v>31</v>
      </c>
      <c r="X14" s="35">
        <v>14</v>
      </c>
      <c r="Y14" s="7">
        <v>32</v>
      </c>
      <c r="Z14" s="391"/>
      <c r="AA14" s="392"/>
      <c r="AB14" s="392"/>
      <c r="AC14" s="7">
        <v>21</v>
      </c>
      <c r="AD14" s="32">
        <v>64</v>
      </c>
      <c r="AE14" s="35">
        <v>23</v>
      </c>
      <c r="AF14" s="7">
        <v>68</v>
      </c>
      <c r="AG14" s="391"/>
      <c r="AH14" s="392"/>
      <c r="AI14" s="392"/>
      <c r="AJ14" s="7">
        <v>41</v>
      </c>
      <c r="AK14" s="32"/>
      <c r="AL14" s="35">
        <v>49</v>
      </c>
      <c r="AM14" s="7"/>
      <c r="AN14" s="11">
        <v>23</v>
      </c>
      <c r="AO14" s="7">
        <v>24</v>
      </c>
      <c r="AP14" s="11">
        <v>13</v>
      </c>
      <c r="AQ14" s="7">
        <v>23</v>
      </c>
      <c r="AR14" s="11">
        <v>45</v>
      </c>
      <c r="AS14" s="7">
        <v>36</v>
      </c>
      <c r="AT14" s="7"/>
      <c r="AU14" s="7"/>
      <c r="AV14" s="7"/>
      <c r="AW14" s="7"/>
      <c r="AX14" s="11">
        <v>220</v>
      </c>
      <c r="AY14" s="71">
        <v>28</v>
      </c>
      <c r="AZ14" s="1"/>
      <c r="BA14" s="557" t="s">
        <v>5</v>
      </c>
      <c r="BB14" s="558"/>
      <c r="BC14" s="558"/>
      <c r="BD14" s="1"/>
      <c r="BP14" s="16"/>
      <c r="BQ14" s="16">
        <f t="shared" si="1"/>
        <v>208</v>
      </c>
      <c r="BR14" s="24">
        <f t="shared" si="0"/>
        <v>89</v>
      </c>
      <c r="BS14" s="24">
        <f t="shared" si="2"/>
        <v>18</v>
      </c>
      <c r="BT14" s="16">
        <f t="shared" si="3"/>
        <v>41</v>
      </c>
      <c r="BU14" s="24">
        <f t="shared" si="4"/>
        <v>9</v>
      </c>
      <c r="BV14" s="16" t="e">
        <f>IF(AND(#REF!="",#REF!="",#REF!="",#REF!=""),"",SUM(#REF!,#REF!,#REF!,#REF!,#REF!))</f>
        <v>#REF!</v>
      </c>
      <c r="BW14" s="24" t="str">
        <f t="shared" si="5"/>
        <v/>
      </c>
      <c r="BX14" s="16">
        <f t="shared" si="6"/>
        <v>85</v>
      </c>
      <c r="BY14" s="24">
        <f t="shared" si="7"/>
        <v>17</v>
      </c>
      <c r="BZ14" s="16" t="str">
        <f t="shared" si="8"/>
        <v/>
      </c>
      <c r="CA14" s="24" t="str">
        <f t="shared" si="9"/>
        <v/>
      </c>
      <c r="CB14" s="16" t="e">
        <f>IF(AND(#REF!="",#REF!="",#REF!="",#REF!=""),"",SUM(#REF!,#REF!,#REF!,#REF!,#REF!))</f>
        <v>#REF!</v>
      </c>
      <c r="CC14" s="24" t="str">
        <f t="shared" si="10"/>
        <v/>
      </c>
      <c r="CD14" s="24"/>
      <c r="CE14" s="24"/>
    </row>
    <row r="15" spans="1:88" ht="24.75" customHeight="1">
      <c r="A15" s="263">
        <v>9</v>
      </c>
      <c r="B15" s="264">
        <v>2</v>
      </c>
      <c r="C15" s="265" t="s">
        <v>6</v>
      </c>
      <c r="D15" s="266">
        <v>952</v>
      </c>
      <c r="E15" s="267">
        <v>42047</v>
      </c>
      <c r="F15" s="268" t="s">
        <v>171</v>
      </c>
      <c r="G15" s="268" t="s">
        <v>172</v>
      </c>
      <c r="H15" s="269" t="s">
        <v>173</v>
      </c>
      <c r="I15" s="270">
        <v>209</v>
      </c>
      <c r="J15" s="271" t="s">
        <v>9</v>
      </c>
      <c r="K15" s="272" t="s">
        <v>10</v>
      </c>
      <c r="L15" s="391"/>
      <c r="M15" s="392"/>
      <c r="N15" s="392"/>
      <c r="O15" s="7">
        <v>29</v>
      </c>
      <c r="P15" s="32">
        <v>62</v>
      </c>
      <c r="Q15" s="35">
        <v>24</v>
      </c>
      <c r="R15" s="7">
        <v>21</v>
      </c>
      <c r="S15" s="397"/>
      <c r="T15" s="398"/>
      <c r="U15" s="398"/>
      <c r="V15" s="7">
        <v>14</v>
      </c>
      <c r="W15" s="37">
        <v>30</v>
      </c>
      <c r="X15" s="35">
        <v>10</v>
      </c>
      <c r="Y15" s="7">
        <v>31</v>
      </c>
      <c r="Z15" s="391"/>
      <c r="AA15" s="392"/>
      <c r="AB15" s="392"/>
      <c r="AC15" s="7">
        <v>20</v>
      </c>
      <c r="AD15" s="32">
        <v>64</v>
      </c>
      <c r="AE15" s="35">
        <v>25</v>
      </c>
      <c r="AF15" s="7">
        <v>67</v>
      </c>
      <c r="AG15" s="391"/>
      <c r="AH15" s="392"/>
      <c r="AI15" s="392"/>
      <c r="AJ15" s="7">
        <v>41</v>
      </c>
      <c r="AK15" s="32"/>
      <c r="AL15" s="35">
        <v>47</v>
      </c>
      <c r="AM15" s="7"/>
      <c r="AN15" s="11">
        <v>21</v>
      </c>
      <c r="AO15" s="7">
        <v>21</v>
      </c>
      <c r="AP15" s="11">
        <v>14</v>
      </c>
      <c r="AQ15" s="7">
        <v>20</v>
      </c>
      <c r="AR15" s="11">
        <v>41</v>
      </c>
      <c r="AS15" s="7">
        <v>36</v>
      </c>
      <c r="AT15" s="7"/>
      <c r="AU15" s="7"/>
      <c r="AV15" s="7"/>
      <c r="AW15" s="7"/>
      <c r="AX15" s="11">
        <v>220</v>
      </c>
      <c r="AY15" s="71">
        <v>18</v>
      </c>
      <c r="AZ15" s="1"/>
      <c r="BA15" s="557"/>
      <c r="BB15" s="558"/>
      <c r="BC15" s="558"/>
      <c r="BD15" s="1"/>
      <c r="BP15" s="16"/>
      <c r="BQ15" s="16">
        <f t="shared" si="1"/>
        <v>209</v>
      </c>
      <c r="BR15" s="24">
        <f t="shared" si="0"/>
        <v>91</v>
      </c>
      <c r="BS15" s="24">
        <f t="shared" si="2"/>
        <v>19</v>
      </c>
      <c r="BT15" s="16">
        <f t="shared" si="3"/>
        <v>44</v>
      </c>
      <c r="BU15" s="24">
        <f t="shared" si="4"/>
        <v>9</v>
      </c>
      <c r="BV15" s="16" t="e">
        <f>IF(AND(#REF!="",#REF!="",#REF!="",#REF!=""),"",SUM(#REF!,#REF!,#REF!,#REF!,#REF!))</f>
        <v>#REF!</v>
      </c>
      <c r="BW15" s="24" t="str">
        <f t="shared" si="5"/>
        <v/>
      </c>
      <c r="BX15" s="16">
        <f t="shared" si="6"/>
        <v>84</v>
      </c>
      <c r="BY15" s="24">
        <f t="shared" si="7"/>
        <v>17</v>
      </c>
      <c r="BZ15" s="16" t="str">
        <f t="shared" si="8"/>
        <v/>
      </c>
      <c r="CA15" s="24" t="str">
        <f t="shared" si="9"/>
        <v/>
      </c>
      <c r="CB15" s="16" t="e">
        <f>IF(AND(#REF!="",#REF!="",#REF!="",#REF!=""),"",SUM(#REF!,#REF!,#REF!,#REF!,#REF!))</f>
        <v>#REF!</v>
      </c>
      <c r="CC15" s="24" t="str">
        <f t="shared" si="10"/>
        <v/>
      </c>
      <c r="CD15" s="24"/>
      <c r="CE15" s="24"/>
    </row>
    <row r="16" spans="1:88" ht="24.75" customHeight="1">
      <c r="A16" s="263">
        <v>10</v>
      </c>
      <c r="B16" s="264">
        <v>2</v>
      </c>
      <c r="C16" s="265" t="s">
        <v>6</v>
      </c>
      <c r="D16" s="266">
        <v>931</v>
      </c>
      <c r="E16" s="267" t="s">
        <v>64</v>
      </c>
      <c r="F16" s="268" t="s">
        <v>174</v>
      </c>
      <c r="G16" s="268" t="s">
        <v>175</v>
      </c>
      <c r="H16" s="269" t="s">
        <v>21</v>
      </c>
      <c r="I16" s="270">
        <v>210</v>
      </c>
      <c r="J16" s="271" t="s">
        <v>9</v>
      </c>
      <c r="K16" s="272" t="s">
        <v>8</v>
      </c>
      <c r="L16" s="391"/>
      <c r="M16" s="392"/>
      <c r="N16" s="392"/>
      <c r="O16" s="7">
        <v>29</v>
      </c>
      <c r="P16" s="32">
        <v>62</v>
      </c>
      <c r="Q16" s="35">
        <v>24</v>
      </c>
      <c r="R16" s="7">
        <v>20</v>
      </c>
      <c r="S16" s="397"/>
      <c r="T16" s="398"/>
      <c r="U16" s="398"/>
      <c r="V16" s="7">
        <v>14</v>
      </c>
      <c r="W16" s="37">
        <v>32</v>
      </c>
      <c r="X16" s="35">
        <v>12</v>
      </c>
      <c r="Y16" s="7">
        <v>30</v>
      </c>
      <c r="Z16" s="391"/>
      <c r="AA16" s="392"/>
      <c r="AB16" s="392"/>
      <c r="AC16" s="7">
        <v>23</v>
      </c>
      <c r="AD16" s="32">
        <v>64</v>
      </c>
      <c r="AE16" s="35">
        <v>26</v>
      </c>
      <c r="AF16" s="7">
        <v>64</v>
      </c>
      <c r="AG16" s="391"/>
      <c r="AH16" s="392"/>
      <c r="AI16" s="392"/>
      <c r="AJ16" s="7">
        <v>41</v>
      </c>
      <c r="AK16" s="32"/>
      <c r="AL16" s="35">
        <v>48</v>
      </c>
      <c r="AM16" s="7"/>
      <c r="AN16" s="11">
        <v>25</v>
      </c>
      <c r="AO16" s="7">
        <v>20</v>
      </c>
      <c r="AP16" s="11">
        <v>15</v>
      </c>
      <c r="AQ16" s="7">
        <v>21</v>
      </c>
      <c r="AR16" s="11">
        <v>40</v>
      </c>
      <c r="AS16" s="7">
        <v>36</v>
      </c>
      <c r="AT16" s="7"/>
      <c r="AU16" s="7"/>
      <c r="AV16" s="7"/>
      <c r="AW16" s="7"/>
      <c r="AX16" s="11">
        <v>220</v>
      </c>
      <c r="AY16" s="71">
        <v>36</v>
      </c>
      <c r="AZ16" s="1"/>
      <c r="BA16" s="552" t="s">
        <v>2</v>
      </c>
      <c r="BB16" s="553"/>
      <c r="BC16" s="553"/>
      <c r="BD16" s="1"/>
      <c r="BP16" s="16"/>
      <c r="BQ16" s="16">
        <f t="shared" si="1"/>
        <v>210</v>
      </c>
      <c r="BR16" s="24">
        <f t="shared" si="0"/>
        <v>91</v>
      </c>
      <c r="BS16" s="24">
        <f t="shared" si="2"/>
        <v>19</v>
      </c>
      <c r="BT16" s="16">
        <f t="shared" si="3"/>
        <v>46</v>
      </c>
      <c r="BU16" s="24">
        <f t="shared" si="4"/>
        <v>10</v>
      </c>
      <c r="BV16" s="16" t="e">
        <f>IF(AND(#REF!="",#REF!="",#REF!="",#REF!=""),"",SUM(#REF!,#REF!,#REF!,#REF!,#REF!))</f>
        <v>#REF!</v>
      </c>
      <c r="BW16" s="24" t="str">
        <f t="shared" si="5"/>
        <v/>
      </c>
      <c r="BX16" s="16">
        <f t="shared" si="6"/>
        <v>87</v>
      </c>
      <c r="BY16" s="24">
        <f t="shared" si="7"/>
        <v>18</v>
      </c>
      <c r="BZ16" s="16" t="str">
        <f t="shared" si="8"/>
        <v/>
      </c>
      <c r="CA16" s="24" t="str">
        <f t="shared" si="9"/>
        <v/>
      </c>
      <c r="CB16" s="16" t="e">
        <f>IF(AND(#REF!="",#REF!="",#REF!="",#REF!=""),"",SUM(#REF!,#REF!,#REF!,#REF!,#REF!))</f>
        <v>#REF!</v>
      </c>
      <c r="CC16" s="24" t="str">
        <f t="shared" si="10"/>
        <v/>
      </c>
      <c r="CD16" s="24"/>
      <c r="CE16" s="24"/>
    </row>
    <row r="17" spans="1:83" ht="24.75" customHeight="1">
      <c r="A17" s="263">
        <v>11</v>
      </c>
      <c r="B17" s="264">
        <v>2</v>
      </c>
      <c r="C17" s="265" t="s">
        <v>6</v>
      </c>
      <c r="D17" s="266">
        <v>923</v>
      </c>
      <c r="E17" s="267" t="s">
        <v>64</v>
      </c>
      <c r="F17" s="268" t="s">
        <v>176</v>
      </c>
      <c r="G17" s="268" t="s">
        <v>177</v>
      </c>
      <c r="H17" s="269" t="s">
        <v>178</v>
      </c>
      <c r="I17" s="270">
        <v>211</v>
      </c>
      <c r="J17" s="271" t="s">
        <v>7</v>
      </c>
      <c r="K17" s="272" t="s">
        <v>8</v>
      </c>
      <c r="L17" s="391"/>
      <c r="M17" s="392"/>
      <c r="N17" s="392"/>
      <c r="O17" s="7">
        <v>29</v>
      </c>
      <c r="P17" s="32">
        <v>65</v>
      </c>
      <c r="Q17" s="35">
        <v>24</v>
      </c>
      <c r="R17" s="7">
        <v>20</v>
      </c>
      <c r="S17" s="397"/>
      <c r="T17" s="398"/>
      <c r="U17" s="398"/>
      <c r="V17" s="7">
        <v>14</v>
      </c>
      <c r="W17" s="37">
        <v>32</v>
      </c>
      <c r="X17" s="35">
        <v>13</v>
      </c>
      <c r="Y17" s="7">
        <v>32</v>
      </c>
      <c r="Z17" s="391"/>
      <c r="AA17" s="392"/>
      <c r="AB17" s="392"/>
      <c r="AC17" s="7">
        <v>25</v>
      </c>
      <c r="AD17" s="32">
        <v>64</v>
      </c>
      <c r="AE17" s="35">
        <v>24</v>
      </c>
      <c r="AF17" s="7">
        <v>65</v>
      </c>
      <c r="AG17" s="391"/>
      <c r="AH17" s="392"/>
      <c r="AI17" s="392"/>
      <c r="AJ17" s="7">
        <v>41</v>
      </c>
      <c r="AK17" s="32"/>
      <c r="AL17" s="35">
        <v>45</v>
      </c>
      <c r="AM17" s="7"/>
      <c r="AN17" s="11">
        <v>23</v>
      </c>
      <c r="AO17" s="7">
        <v>20</v>
      </c>
      <c r="AP17" s="11">
        <v>15</v>
      </c>
      <c r="AQ17" s="7">
        <v>23</v>
      </c>
      <c r="AR17" s="11">
        <v>42</v>
      </c>
      <c r="AS17" s="7">
        <v>36</v>
      </c>
      <c r="AT17" s="7"/>
      <c r="AU17" s="7"/>
      <c r="AV17" s="7"/>
      <c r="AW17" s="7"/>
      <c r="AX17" s="11">
        <v>220</v>
      </c>
      <c r="AY17" s="71">
        <v>28</v>
      </c>
      <c r="AZ17" s="1"/>
      <c r="BA17" s="552"/>
      <c r="BB17" s="553"/>
      <c r="BC17" s="553"/>
      <c r="BD17" s="1"/>
      <c r="BP17" s="16"/>
      <c r="BQ17" s="16">
        <f t="shared" si="1"/>
        <v>211</v>
      </c>
      <c r="BR17" s="24">
        <f t="shared" si="0"/>
        <v>94</v>
      </c>
      <c r="BS17" s="24">
        <f t="shared" si="2"/>
        <v>19</v>
      </c>
      <c r="BT17" s="16">
        <f t="shared" si="3"/>
        <v>46</v>
      </c>
      <c r="BU17" s="24">
        <f t="shared" si="4"/>
        <v>10</v>
      </c>
      <c r="BV17" s="16" t="e">
        <f>IF(AND(#REF!="",#REF!="",#REF!="",#REF!=""),"",SUM(#REF!,#REF!,#REF!,#REF!,#REF!))</f>
        <v>#REF!</v>
      </c>
      <c r="BW17" s="24" t="str">
        <f t="shared" si="5"/>
        <v/>
      </c>
      <c r="BX17" s="16">
        <f t="shared" si="6"/>
        <v>89</v>
      </c>
      <c r="BY17" s="24">
        <f t="shared" si="7"/>
        <v>18</v>
      </c>
      <c r="BZ17" s="16" t="str">
        <f t="shared" si="8"/>
        <v/>
      </c>
      <c r="CA17" s="24" t="str">
        <f t="shared" si="9"/>
        <v/>
      </c>
      <c r="CB17" s="16" t="e">
        <f>IF(AND(#REF!="",#REF!="",#REF!="",#REF!=""),"",SUM(#REF!,#REF!,#REF!,#REF!,#REF!))</f>
        <v>#REF!</v>
      </c>
      <c r="CC17" s="24" t="str">
        <f t="shared" si="10"/>
        <v/>
      </c>
      <c r="CD17" s="24"/>
      <c r="CE17" s="24"/>
    </row>
    <row r="18" spans="1:83" ht="24.75" customHeight="1">
      <c r="A18" s="263">
        <v>12</v>
      </c>
      <c r="B18" s="264">
        <v>2</v>
      </c>
      <c r="C18" s="265" t="s">
        <v>6</v>
      </c>
      <c r="D18" s="266">
        <v>949</v>
      </c>
      <c r="E18" s="267" t="s">
        <v>65</v>
      </c>
      <c r="F18" s="268" t="s">
        <v>179</v>
      </c>
      <c r="G18" s="268" t="s">
        <v>180</v>
      </c>
      <c r="H18" s="269" t="s">
        <v>181</v>
      </c>
      <c r="I18" s="270">
        <v>212</v>
      </c>
      <c r="J18" s="271" t="s">
        <v>9</v>
      </c>
      <c r="K18" s="272" t="s">
        <v>8</v>
      </c>
      <c r="L18" s="391"/>
      <c r="M18" s="392"/>
      <c r="N18" s="392"/>
      <c r="O18" s="7">
        <v>29</v>
      </c>
      <c r="P18" s="32">
        <v>68</v>
      </c>
      <c r="Q18" s="35">
        <v>24</v>
      </c>
      <c r="R18" s="7">
        <v>23</v>
      </c>
      <c r="S18" s="397"/>
      <c r="T18" s="398"/>
      <c r="U18" s="398"/>
      <c r="V18" s="7">
        <v>14</v>
      </c>
      <c r="W18" s="37">
        <v>32</v>
      </c>
      <c r="X18" s="35">
        <v>10</v>
      </c>
      <c r="Y18" s="7">
        <v>32</v>
      </c>
      <c r="Z18" s="391"/>
      <c r="AA18" s="392"/>
      <c r="AB18" s="392"/>
      <c r="AC18" s="7">
        <v>26</v>
      </c>
      <c r="AD18" s="32">
        <v>64</v>
      </c>
      <c r="AE18" s="35">
        <v>21</v>
      </c>
      <c r="AF18" s="7">
        <v>62</v>
      </c>
      <c r="AG18" s="391"/>
      <c r="AH18" s="392"/>
      <c r="AI18" s="392"/>
      <c r="AJ18" s="7">
        <v>42</v>
      </c>
      <c r="AK18" s="32"/>
      <c r="AL18" s="35">
        <v>49</v>
      </c>
      <c r="AM18" s="7"/>
      <c r="AN18" s="11" t="s">
        <v>3</v>
      </c>
      <c r="AO18" s="7">
        <v>21</v>
      </c>
      <c r="AP18" s="11">
        <v>15</v>
      </c>
      <c r="AQ18" s="7">
        <v>20</v>
      </c>
      <c r="AR18" s="11">
        <v>43</v>
      </c>
      <c r="AS18" s="7">
        <v>23</v>
      </c>
      <c r="AT18" s="7"/>
      <c r="AU18" s="7"/>
      <c r="AV18" s="7"/>
      <c r="AW18" s="7"/>
      <c r="AX18" s="11">
        <v>220</v>
      </c>
      <c r="AY18" s="71">
        <v>12</v>
      </c>
      <c r="AZ18" s="1"/>
      <c r="BA18" s="1"/>
      <c r="BB18" s="1"/>
      <c r="BC18" s="1"/>
      <c r="BD18" s="1"/>
      <c r="BP18" s="16"/>
      <c r="BQ18" s="16">
        <f t="shared" si="1"/>
        <v>212</v>
      </c>
      <c r="BR18" s="24">
        <f t="shared" si="0"/>
        <v>97</v>
      </c>
      <c r="BS18" s="24">
        <f t="shared" si="2"/>
        <v>20</v>
      </c>
      <c r="BT18" s="16">
        <f t="shared" si="3"/>
        <v>46</v>
      </c>
      <c r="BU18" s="24">
        <f t="shared" si="4"/>
        <v>10</v>
      </c>
      <c r="BV18" s="16" t="e">
        <f>IF(AND(#REF!="",#REF!="",#REF!="",#REF!=""),"",SUM(#REF!,#REF!,#REF!,#REF!,#REF!))</f>
        <v>#REF!</v>
      </c>
      <c r="BW18" s="24" t="str">
        <f t="shared" si="5"/>
        <v/>
      </c>
      <c r="BX18" s="16">
        <f t="shared" si="6"/>
        <v>90</v>
      </c>
      <c r="BY18" s="24">
        <f t="shared" si="7"/>
        <v>18</v>
      </c>
      <c r="BZ18" s="16" t="str">
        <f t="shared" si="8"/>
        <v/>
      </c>
      <c r="CA18" s="24" t="str">
        <f t="shared" si="9"/>
        <v/>
      </c>
      <c r="CB18" s="16" t="e">
        <f>IF(AND(#REF!="",#REF!="",#REF!="",#REF!=""),"",SUM(#REF!,#REF!,#REF!,#REF!,#REF!))</f>
        <v>#REF!</v>
      </c>
      <c r="CC18" s="24" t="str">
        <f t="shared" si="10"/>
        <v/>
      </c>
      <c r="CD18" s="24"/>
      <c r="CE18" s="24"/>
    </row>
    <row r="19" spans="1:83" ht="24.75" customHeight="1">
      <c r="A19" s="263">
        <v>13</v>
      </c>
      <c r="B19" s="264">
        <v>2</v>
      </c>
      <c r="C19" s="265" t="s">
        <v>6</v>
      </c>
      <c r="D19" s="266">
        <v>933</v>
      </c>
      <c r="E19" s="267" t="s">
        <v>66</v>
      </c>
      <c r="F19" s="268" t="s">
        <v>182</v>
      </c>
      <c r="G19" s="268" t="s">
        <v>183</v>
      </c>
      <c r="H19" s="269" t="s">
        <v>26</v>
      </c>
      <c r="I19" s="270">
        <v>213</v>
      </c>
      <c r="J19" s="271" t="s">
        <v>7</v>
      </c>
      <c r="K19" s="272" t="s">
        <v>8</v>
      </c>
      <c r="L19" s="391"/>
      <c r="M19" s="392"/>
      <c r="N19" s="392"/>
      <c r="O19" s="7">
        <v>29</v>
      </c>
      <c r="P19" s="32">
        <v>69</v>
      </c>
      <c r="Q19" s="35">
        <v>24</v>
      </c>
      <c r="R19" s="7">
        <v>20</v>
      </c>
      <c r="S19" s="397"/>
      <c r="T19" s="398"/>
      <c r="U19" s="398"/>
      <c r="V19" s="7">
        <v>14</v>
      </c>
      <c r="W19" s="37">
        <v>32</v>
      </c>
      <c r="X19" s="35">
        <v>10</v>
      </c>
      <c r="Y19" s="7">
        <v>30</v>
      </c>
      <c r="Z19" s="391"/>
      <c r="AA19" s="392"/>
      <c r="AB19" s="392"/>
      <c r="AC19" s="7">
        <v>28</v>
      </c>
      <c r="AD19" s="32">
        <v>64</v>
      </c>
      <c r="AE19" s="35">
        <v>23</v>
      </c>
      <c r="AF19" s="7">
        <v>63</v>
      </c>
      <c r="AG19" s="391"/>
      <c r="AH19" s="392"/>
      <c r="AI19" s="392"/>
      <c r="AJ19" s="7">
        <v>45</v>
      </c>
      <c r="AK19" s="32"/>
      <c r="AL19" s="35">
        <v>47</v>
      </c>
      <c r="AM19" s="7"/>
      <c r="AN19" s="11">
        <v>23</v>
      </c>
      <c r="AO19" s="7" t="s">
        <v>3</v>
      </c>
      <c r="AP19" s="11">
        <v>15</v>
      </c>
      <c r="AQ19" s="7">
        <v>21</v>
      </c>
      <c r="AR19" s="11">
        <v>40</v>
      </c>
      <c r="AS19" s="7">
        <v>23</v>
      </c>
      <c r="AT19" s="7"/>
      <c r="AU19" s="7"/>
      <c r="AV19" s="7"/>
      <c r="AW19" s="7"/>
      <c r="AX19" s="11">
        <v>220</v>
      </c>
      <c r="AY19" s="71">
        <v>22</v>
      </c>
      <c r="AZ19" s="1"/>
      <c r="BA19" s="1"/>
      <c r="BB19" s="1"/>
      <c r="BC19" s="1"/>
      <c r="BD19" s="1"/>
      <c r="BP19" s="16"/>
      <c r="BQ19" s="16">
        <f t="shared" si="1"/>
        <v>213</v>
      </c>
      <c r="BR19" s="24">
        <f t="shared" si="0"/>
        <v>98</v>
      </c>
      <c r="BS19" s="24">
        <f t="shared" si="2"/>
        <v>20</v>
      </c>
      <c r="BT19" s="16">
        <f t="shared" si="3"/>
        <v>46</v>
      </c>
      <c r="BU19" s="24">
        <f t="shared" si="4"/>
        <v>10</v>
      </c>
      <c r="BV19" s="16" t="e">
        <f>IF(AND(#REF!="",#REF!="",#REF!="",#REF!=""),"",SUM(#REF!,#REF!,#REF!,#REF!,#REF!))</f>
        <v>#REF!</v>
      </c>
      <c r="BW19" s="24" t="str">
        <f t="shared" si="5"/>
        <v/>
      </c>
      <c r="BX19" s="16">
        <f t="shared" si="6"/>
        <v>92</v>
      </c>
      <c r="BY19" s="24">
        <f t="shared" si="7"/>
        <v>19</v>
      </c>
      <c r="BZ19" s="16" t="str">
        <f t="shared" si="8"/>
        <v/>
      </c>
      <c r="CA19" s="24" t="str">
        <f t="shared" si="9"/>
        <v/>
      </c>
      <c r="CB19" s="16" t="e">
        <f>IF(AND(#REF!="",#REF!="",#REF!="",#REF!=""),"",SUM(#REF!,#REF!,#REF!,#REF!,#REF!))</f>
        <v>#REF!</v>
      </c>
      <c r="CC19" s="24" t="str">
        <f t="shared" si="10"/>
        <v/>
      </c>
      <c r="CD19" s="24"/>
      <c r="CE19" s="24"/>
    </row>
    <row r="20" spans="1:83" ht="24.75" customHeight="1">
      <c r="A20" s="263">
        <v>14</v>
      </c>
      <c r="B20" s="264">
        <v>2</v>
      </c>
      <c r="C20" s="265" t="s">
        <v>6</v>
      </c>
      <c r="D20" s="266">
        <v>946</v>
      </c>
      <c r="E20" s="267" t="s">
        <v>67</v>
      </c>
      <c r="F20" s="268" t="s">
        <v>182</v>
      </c>
      <c r="G20" s="268" t="s">
        <v>184</v>
      </c>
      <c r="H20" s="269" t="s">
        <v>185</v>
      </c>
      <c r="I20" s="270">
        <v>214</v>
      </c>
      <c r="J20" s="271" t="s">
        <v>7</v>
      </c>
      <c r="K20" s="272" t="s">
        <v>8</v>
      </c>
      <c r="L20" s="391"/>
      <c r="M20" s="392"/>
      <c r="N20" s="392"/>
      <c r="O20" s="7">
        <v>29</v>
      </c>
      <c r="P20" s="32">
        <v>68</v>
      </c>
      <c r="Q20" s="35">
        <v>24</v>
      </c>
      <c r="R20" s="7">
        <v>21</v>
      </c>
      <c r="S20" s="397"/>
      <c r="T20" s="398"/>
      <c r="U20" s="398"/>
      <c r="V20" s="7">
        <v>14</v>
      </c>
      <c r="W20" s="37">
        <v>32</v>
      </c>
      <c r="X20" s="35">
        <v>10</v>
      </c>
      <c r="Y20" s="7">
        <v>32</v>
      </c>
      <c r="Z20" s="391"/>
      <c r="AA20" s="392"/>
      <c r="AB20" s="392"/>
      <c r="AC20" s="7">
        <v>22</v>
      </c>
      <c r="AD20" s="32">
        <v>64</v>
      </c>
      <c r="AE20" s="35">
        <v>25</v>
      </c>
      <c r="AF20" s="7">
        <v>65</v>
      </c>
      <c r="AG20" s="391"/>
      <c r="AH20" s="392"/>
      <c r="AI20" s="392"/>
      <c r="AJ20" s="7">
        <v>41</v>
      </c>
      <c r="AK20" s="32"/>
      <c r="AL20" s="35">
        <v>48</v>
      </c>
      <c r="AM20" s="7"/>
      <c r="AN20" s="11" t="s">
        <v>4</v>
      </c>
      <c r="AO20" s="7" t="s">
        <v>4</v>
      </c>
      <c r="AP20" s="11"/>
      <c r="AQ20" s="7">
        <v>23</v>
      </c>
      <c r="AR20" s="11">
        <v>45</v>
      </c>
      <c r="AS20" s="7"/>
      <c r="AT20" s="7"/>
      <c r="AU20" s="7"/>
      <c r="AV20" s="7"/>
      <c r="AW20" s="7"/>
      <c r="AX20" s="11">
        <v>220</v>
      </c>
      <c r="AY20" s="71">
        <v>40</v>
      </c>
      <c r="AZ20" s="1"/>
      <c r="BA20" s="1"/>
      <c r="BB20" s="28"/>
      <c r="BC20" s="1"/>
      <c r="BD20" s="1"/>
      <c r="BP20" s="16"/>
      <c r="BQ20" s="16">
        <f t="shared" si="1"/>
        <v>214</v>
      </c>
      <c r="BR20" s="24">
        <f t="shared" si="0"/>
        <v>97</v>
      </c>
      <c r="BS20" s="24">
        <f t="shared" si="2"/>
        <v>20</v>
      </c>
      <c r="BT20" s="16">
        <f t="shared" si="3"/>
        <v>46</v>
      </c>
      <c r="BU20" s="24">
        <f t="shared" si="4"/>
        <v>10</v>
      </c>
      <c r="BV20" s="16" t="e">
        <f>IF(AND(#REF!="",#REF!="",#REF!="",#REF!=""),"",SUM(#REF!,#REF!,#REF!,#REF!,#REF!))</f>
        <v>#REF!</v>
      </c>
      <c r="BW20" s="24" t="str">
        <f t="shared" si="5"/>
        <v/>
      </c>
      <c r="BX20" s="16">
        <f t="shared" si="6"/>
        <v>86</v>
      </c>
      <c r="BY20" s="24">
        <f t="shared" si="7"/>
        <v>18</v>
      </c>
      <c r="BZ20" s="16" t="str">
        <f t="shared" si="8"/>
        <v/>
      </c>
      <c r="CA20" s="24" t="str">
        <f t="shared" si="9"/>
        <v/>
      </c>
      <c r="CB20" s="16" t="e">
        <f>IF(AND(#REF!="",#REF!="",#REF!="",#REF!=""),"",SUM(#REF!,#REF!,#REF!,#REF!,#REF!))</f>
        <v>#REF!</v>
      </c>
      <c r="CC20" s="24" t="str">
        <f t="shared" si="10"/>
        <v/>
      </c>
      <c r="CD20" s="24"/>
      <c r="CE20" s="24"/>
    </row>
    <row r="21" spans="1:83" ht="24.75" customHeight="1">
      <c r="A21" s="263">
        <v>15</v>
      </c>
      <c r="B21" s="264">
        <v>2</v>
      </c>
      <c r="C21" s="265" t="s">
        <v>6</v>
      </c>
      <c r="D21" s="266">
        <v>935</v>
      </c>
      <c r="E21" s="267" t="s">
        <v>68</v>
      </c>
      <c r="F21" s="268" t="s">
        <v>186</v>
      </c>
      <c r="G21" s="268" t="s">
        <v>187</v>
      </c>
      <c r="H21" s="269" t="s">
        <v>14</v>
      </c>
      <c r="I21" s="270">
        <v>215</v>
      </c>
      <c r="J21" s="271" t="s">
        <v>9</v>
      </c>
      <c r="K21" s="272" t="s">
        <v>10</v>
      </c>
      <c r="L21" s="391"/>
      <c r="M21" s="392"/>
      <c r="N21" s="392"/>
      <c r="O21" s="7">
        <v>29</v>
      </c>
      <c r="P21" s="32">
        <v>62</v>
      </c>
      <c r="Q21" s="35">
        <v>24</v>
      </c>
      <c r="R21" s="7">
        <v>24</v>
      </c>
      <c r="S21" s="397"/>
      <c r="T21" s="398"/>
      <c r="U21" s="398"/>
      <c r="V21" s="7">
        <v>14</v>
      </c>
      <c r="W21" s="37">
        <v>32</v>
      </c>
      <c r="X21" s="35">
        <v>10</v>
      </c>
      <c r="Y21" s="7">
        <v>30</v>
      </c>
      <c r="Z21" s="391"/>
      <c r="AA21" s="392"/>
      <c r="AB21" s="392"/>
      <c r="AC21" s="7">
        <v>22</v>
      </c>
      <c r="AD21" s="32">
        <v>64</v>
      </c>
      <c r="AE21" s="35">
        <v>26</v>
      </c>
      <c r="AF21" s="7">
        <v>64</v>
      </c>
      <c r="AG21" s="391"/>
      <c r="AH21" s="392"/>
      <c r="AI21" s="392"/>
      <c r="AJ21" s="7">
        <v>42</v>
      </c>
      <c r="AK21" s="32"/>
      <c r="AL21" s="35">
        <v>49</v>
      </c>
      <c r="AM21" s="7"/>
      <c r="AN21" s="11" t="s">
        <v>3</v>
      </c>
      <c r="AO21" s="7" t="s">
        <v>3</v>
      </c>
      <c r="AP21" s="11"/>
      <c r="AQ21" s="7">
        <v>20</v>
      </c>
      <c r="AR21" s="11">
        <v>47</v>
      </c>
      <c r="AS21" s="7"/>
      <c r="AT21" s="7"/>
      <c r="AU21" s="7"/>
      <c r="AV21" s="7"/>
      <c r="AW21" s="7"/>
      <c r="AX21" s="11">
        <v>220</v>
      </c>
      <c r="AY21" s="71">
        <v>4</v>
      </c>
      <c r="AZ21" s="1"/>
      <c r="BA21" s="1"/>
      <c r="BB21" s="29"/>
      <c r="BC21" s="1"/>
      <c r="BD21" s="1"/>
      <c r="BP21" s="16"/>
      <c r="BQ21" s="16">
        <f t="shared" si="1"/>
        <v>215</v>
      </c>
      <c r="BR21" s="24">
        <f t="shared" si="0"/>
        <v>91</v>
      </c>
      <c r="BS21" s="24">
        <f t="shared" si="2"/>
        <v>19</v>
      </c>
      <c r="BT21" s="16">
        <f t="shared" si="3"/>
        <v>46</v>
      </c>
      <c r="BU21" s="24">
        <f t="shared" si="4"/>
        <v>10</v>
      </c>
      <c r="BV21" s="16" t="e">
        <f>IF(AND(#REF!="",#REF!="",#REF!="",#REF!=""),"",SUM(#REF!,#REF!,#REF!,#REF!,#REF!))</f>
        <v>#REF!</v>
      </c>
      <c r="BW21" s="24" t="str">
        <f t="shared" si="5"/>
        <v/>
      </c>
      <c r="BX21" s="16">
        <f t="shared" si="6"/>
        <v>86</v>
      </c>
      <c r="BY21" s="24">
        <f t="shared" si="7"/>
        <v>18</v>
      </c>
      <c r="BZ21" s="16" t="str">
        <f t="shared" si="8"/>
        <v/>
      </c>
      <c r="CA21" s="24" t="str">
        <f t="shared" si="9"/>
        <v/>
      </c>
      <c r="CB21" s="16" t="e">
        <f>IF(AND(#REF!="",#REF!="",#REF!="",#REF!=""),"",SUM(#REF!,#REF!,#REF!,#REF!,#REF!))</f>
        <v>#REF!</v>
      </c>
      <c r="CC21" s="24" t="str">
        <f t="shared" si="10"/>
        <v/>
      </c>
      <c r="CD21" s="24"/>
      <c r="CE21" s="24"/>
    </row>
    <row r="22" spans="1:83" ht="24.75" customHeight="1">
      <c r="A22" s="263">
        <v>16</v>
      </c>
      <c r="B22" s="264">
        <v>2</v>
      </c>
      <c r="C22" s="265" t="s">
        <v>6</v>
      </c>
      <c r="D22" s="266">
        <v>940</v>
      </c>
      <c r="E22" s="267" t="s">
        <v>69</v>
      </c>
      <c r="F22" s="268" t="s">
        <v>188</v>
      </c>
      <c r="G22" s="268" t="s">
        <v>189</v>
      </c>
      <c r="H22" s="269" t="s">
        <v>21</v>
      </c>
      <c r="I22" s="270">
        <v>216</v>
      </c>
      <c r="J22" s="271" t="s">
        <v>7</v>
      </c>
      <c r="K22" s="272" t="s">
        <v>8</v>
      </c>
      <c r="L22" s="391"/>
      <c r="M22" s="392"/>
      <c r="N22" s="392"/>
      <c r="O22" s="7">
        <v>29</v>
      </c>
      <c r="P22" s="32">
        <v>50</v>
      </c>
      <c r="Q22" s="35">
        <v>24</v>
      </c>
      <c r="R22" s="7">
        <v>21</v>
      </c>
      <c r="S22" s="397"/>
      <c r="T22" s="398"/>
      <c r="U22" s="398"/>
      <c r="V22" s="7">
        <v>14</v>
      </c>
      <c r="W22" s="37">
        <v>32</v>
      </c>
      <c r="X22" s="35">
        <v>10</v>
      </c>
      <c r="Y22" s="7">
        <v>32</v>
      </c>
      <c r="Z22" s="391"/>
      <c r="AA22" s="392"/>
      <c r="AB22" s="392"/>
      <c r="AC22" s="7">
        <v>22</v>
      </c>
      <c r="AD22" s="32">
        <v>64</v>
      </c>
      <c r="AE22" s="35">
        <v>28</v>
      </c>
      <c r="AF22" s="7">
        <v>69</v>
      </c>
      <c r="AG22" s="391"/>
      <c r="AH22" s="392"/>
      <c r="AI22" s="392"/>
      <c r="AJ22" s="7">
        <v>41</v>
      </c>
      <c r="AK22" s="32"/>
      <c r="AL22" s="35">
        <v>48</v>
      </c>
      <c r="AM22" s="7"/>
      <c r="AN22" s="11" t="s">
        <v>31</v>
      </c>
      <c r="AO22" s="7" t="s">
        <v>31</v>
      </c>
      <c r="AP22" s="11"/>
      <c r="AQ22" s="7">
        <v>21</v>
      </c>
      <c r="AR22" s="11">
        <v>48</v>
      </c>
      <c r="AS22" s="7"/>
      <c r="AT22" s="7"/>
      <c r="AU22" s="7"/>
      <c r="AV22" s="7"/>
      <c r="AW22" s="7"/>
      <c r="AX22" s="11">
        <v>220</v>
      </c>
      <c r="AY22" s="71">
        <v>26</v>
      </c>
      <c r="AZ22" s="1"/>
      <c r="BA22" s="1"/>
      <c r="BB22" s="25"/>
      <c r="BC22" s="1"/>
      <c r="BD22" s="1"/>
      <c r="BP22" s="16"/>
      <c r="BQ22" s="16">
        <f t="shared" si="1"/>
        <v>216</v>
      </c>
      <c r="BR22" s="24">
        <f t="shared" si="0"/>
        <v>79</v>
      </c>
      <c r="BS22" s="24">
        <f t="shared" si="2"/>
        <v>16</v>
      </c>
      <c r="BT22" s="16">
        <f t="shared" si="3"/>
        <v>46</v>
      </c>
      <c r="BU22" s="24">
        <f t="shared" si="4"/>
        <v>10</v>
      </c>
      <c r="BV22" s="16" t="e">
        <f>IF(AND(#REF!="",#REF!="",#REF!="",#REF!=""),"",SUM(#REF!,#REF!,#REF!,#REF!,#REF!))</f>
        <v>#REF!</v>
      </c>
      <c r="BW22" s="24" t="str">
        <f t="shared" si="5"/>
        <v/>
      </c>
      <c r="BX22" s="16">
        <f t="shared" si="6"/>
        <v>86</v>
      </c>
      <c r="BY22" s="24">
        <f t="shared" si="7"/>
        <v>18</v>
      </c>
      <c r="BZ22" s="16" t="str">
        <f t="shared" si="8"/>
        <v/>
      </c>
      <c r="CA22" s="24" t="str">
        <f t="shared" si="9"/>
        <v/>
      </c>
      <c r="CB22" s="16" t="e">
        <f>IF(AND(#REF!="",#REF!="",#REF!="",#REF!=""),"",SUM(#REF!,#REF!,#REF!,#REF!,#REF!))</f>
        <v>#REF!</v>
      </c>
      <c r="CC22" s="24" t="str">
        <f t="shared" si="10"/>
        <v/>
      </c>
      <c r="CD22" s="24"/>
      <c r="CE22" s="24"/>
    </row>
    <row r="23" spans="1:83" ht="24.75" customHeight="1">
      <c r="A23" s="263">
        <v>17</v>
      </c>
      <c r="B23" s="264">
        <v>2</v>
      </c>
      <c r="C23" s="265" t="s">
        <v>6</v>
      </c>
      <c r="D23" s="266">
        <v>924</v>
      </c>
      <c r="E23" s="267" t="s">
        <v>70</v>
      </c>
      <c r="F23" s="268" t="s">
        <v>190</v>
      </c>
      <c r="G23" s="268" t="s">
        <v>191</v>
      </c>
      <c r="H23" s="269" t="s">
        <v>192</v>
      </c>
      <c r="I23" s="270">
        <v>217</v>
      </c>
      <c r="J23" s="271" t="s">
        <v>9</v>
      </c>
      <c r="K23" s="272" t="s">
        <v>8</v>
      </c>
      <c r="L23" s="391"/>
      <c r="M23" s="392"/>
      <c r="N23" s="392"/>
      <c r="O23" s="7">
        <v>29</v>
      </c>
      <c r="P23" s="32">
        <v>51</v>
      </c>
      <c r="Q23" s="35">
        <v>24</v>
      </c>
      <c r="R23" s="7">
        <v>20</v>
      </c>
      <c r="S23" s="397"/>
      <c r="T23" s="398"/>
      <c r="U23" s="398"/>
      <c r="V23" s="7">
        <v>14</v>
      </c>
      <c r="W23" s="37">
        <v>32</v>
      </c>
      <c r="X23" s="35">
        <v>10</v>
      </c>
      <c r="Y23" s="7">
        <v>31</v>
      </c>
      <c r="Z23" s="391"/>
      <c r="AA23" s="392"/>
      <c r="AB23" s="392"/>
      <c r="AC23" s="7">
        <v>22</v>
      </c>
      <c r="AD23" s="32">
        <v>64</v>
      </c>
      <c r="AE23" s="35">
        <v>27</v>
      </c>
      <c r="AF23" s="7">
        <v>68</v>
      </c>
      <c r="AG23" s="391"/>
      <c r="AH23" s="392"/>
      <c r="AI23" s="392"/>
      <c r="AJ23" s="7">
        <v>42</v>
      </c>
      <c r="AK23" s="32"/>
      <c r="AL23" s="35">
        <v>47</v>
      </c>
      <c r="AM23" s="7"/>
      <c r="AN23" s="11" t="s">
        <v>31</v>
      </c>
      <c r="AO23" s="7"/>
      <c r="AP23" s="11"/>
      <c r="AQ23" s="7"/>
      <c r="AR23" s="11">
        <v>49</v>
      </c>
      <c r="AS23" s="7"/>
      <c r="AT23" s="7"/>
      <c r="AU23" s="7"/>
      <c r="AV23" s="7"/>
      <c r="AW23" s="7"/>
      <c r="AX23" s="11">
        <v>220</v>
      </c>
      <c r="AY23" s="71">
        <v>38</v>
      </c>
      <c r="AZ23" s="1"/>
      <c r="BA23" s="1"/>
      <c r="BB23" s="25"/>
      <c r="BC23" s="1"/>
      <c r="BD23" s="1"/>
      <c r="BP23" s="16"/>
      <c r="BQ23" s="16">
        <f t="shared" si="1"/>
        <v>217</v>
      </c>
      <c r="BR23" s="24">
        <f t="shared" si="0"/>
        <v>80</v>
      </c>
      <c r="BS23" s="24">
        <f t="shared" si="2"/>
        <v>16</v>
      </c>
      <c r="BT23" s="16">
        <f t="shared" si="3"/>
        <v>46</v>
      </c>
      <c r="BU23" s="24">
        <f t="shared" si="4"/>
        <v>10</v>
      </c>
      <c r="BV23" s="16" t="e">
        <f>IF(AND(#REF!="",#REF!="",#REF!="",#REF!=""),"",SUM(#REF!,#REF!,#REF!,#REF!,#REF!))</f>
        <v>#REF!</v>
      </c>
      <c r="BW23" s="24" t="str">
        <f t="shared" si="5"/>
        <v/>
      </c>
      <c r="BX23" s="16">
        <f t="shared" si="6"/>
        <v>86</v>
      </c>
      <c r="BY23" s="24">
        <f t="shared" si="7"/>
        <v>18</v>
      </c>
      <c r="BZ23" s="16" t="str">
        <f t="shared" si="8"/>
        <v/>
      </c>
      <c r="CA23" s="24" t="str">
        <f t="shared" si="9"/>
        <v/>
      </c>
      <c r="CB23" s="16" t="e">
        <f>IF(AND(#REF!="",#REF!="",#REF!="",#REF!=""),"",SUM(#REF!,#REF!,#REF!,#REF!,#REF!))</f>
        <v>#REF!</v>
      </c>
      <c r="CC23" s="24" t="str">
        <f t="shared" si="10"/>
        <v/>
      </c>
      <c r="CD23" s="24"/>
      <c r="CE23" s="24"/>
    </row>
    <row r="24" spans="1:83" ht="24.75" customHeight="1">
      <c r="A24" s="263">
        <v>18</v>
      </c>
      <c r="B24" s="264">
        <v>2</v>
      </c>
      <c r="C24" s="265" t="s">
        <v>6</v>
      </c>
      <c r="D24" s="266">
        <v>921</v>
      </c>
      <c r="E24" s="267">
        <v>42008</v>
      </c>
      <c r="F24" s="268" t="s">
        <v>193</v>
      </c>
      <c r="G24" s="268" t="s">
        <v>194</v>
      </c>
      <c r="H24" s="269" t="s">
        <v>195</v>
      </c>
      <c r="I24" s="270">
        <v>218</v>
      </c>
      <c r="J24" s="271" t="s">
        <v>9</v>
      </c>
      <c r="K24" s="272" t="s">
        <v>11</v>
      </c>
      <c r="L24" s="391"/>
      <c r="M24" s="392"/>
      <c r="N24" s="392"/>
      <c r="O24" s="7">
        <v>29</v>
      </c>
      <c r="P24" s="32">
        <v>54</v>
      </c>
      <c r="Q24" s="35">
        <v>24</v>
      </c>
      <c r="R24" s="7">
        <v>21</v>
      </c>
      <c r="S24" s="397"/>
      <c r="T24" s="398"/>
      <c r="U24" s="398"/>
      <c r="V24" s="7">
        <v>14</v>
      </c>
      <c r="W24" s="37">
        <v>32</v>
      </c>
      <c r="X24" s="35">
        <v>10</v>
      </c>
      <c r="Y24" s="7">
        <v>30</v>
      </c>
      <c r="Z24" s="391"/>
      <c r="AA24" s="392"/>
      <c r="AB24" s="392"/>
      <c r="AC24" s="7">
        <v>22</v>
      </c>
      <c r="AD24" s="32">
        <v>64</v>
      </c>
      <c r="AE24" s="35">
        <v>24</v>
      </c>
      <c r="AF24" s="7">
        <v>65</v>
      </c>
      <c r="AG24" s="391"/>
      <c r="AH24" s="392"/>
      <c r="AI24" s="392"/>
      <c r="AJ24" s="7">
        <v>40</v>
      </c>
      <c r="AK24" s="32"/>
      <c r="AL24" s="35">
        <v>49</v>
      </c>
      <c r="AM24" s="7"/>
      <c r="AN24" s="11"/>
      <c r="AO24" s="7" t="s">
        <v>4</v>
      </c>
      <c r="AP24" s="11"/>
      <c r="AQ24" s="7"/>
      <c r="AR24" s="11">
        <v>35</v>
      </c>
      <c r="AS24" s="7"/>
      <c r="AT24" s="7"/>
      <c r="AU24" s="7"/>
      <c r="AV24" s="7"/>
      <c r="AW24" s="7"/>
      <c r="AX24" s="11">
        <v>220</v>
      </c>
      <c r="AY24" s="71">
        <v>22</v>
      </c>
      <c r="AZ24" s="1"/>
      <c r="BA24" s="1"/>
      <c r="BB24" s="25"/>
      <c r="BC24" s="1"/>
      <c r="BD24" s="1"/>
      <c r="BP24" s="16"/>
      <c r="BQ24" s="16">
        <f t="shared" si="1"/>
        <v>218</v>
      </c>
      <c r="BR24" s="24">
        <f t="shared" si="0"/>
        <v>83</v>
      </c>
      <c r="BS24" s="24">
        <f t="shared" si="2"/>
        <v>17</v>
      </c>
      <c r="BT24" s="16">
        <f t="shared" si="3"/>
        <v>46</v>
      </c>
      <c r="BU24" s="24">
        <f t="shared" si="4"/>
        <v>10</v>
      </c>
      <c r="BV24" s="16" t="e">
        <f>IF(AND(#REF!="",#REF!="",#REF!="",#REF!=""),"",SUM(#REF!,#REF!,#REF!,#REF!,#REF!))</f>
        <v>#REF!</v>
      </c>
      <c r="BW24" s="24" t="str">
        <f t="shared" si="5"/>
        <v/>
      </c>
      <c r="BX24" s="16">
        <f t="shared" si="6"/>
        <v>86</v>
      </c>
      <c r="BY24" s="24">
        <f t="shared" si="7"/>
        <v>18</v>
      </c>
      <c r="BZ24" s="16" t="str">
        <f t="shared" si="8"/>
        <v/>
      </c>
      <c r="CA24" s="24" t="str">
        <f t="shared" si="9"/>
        <v/>
      </c>
      <c r="CB24" s="16" t="e">
        <f>IF(AND(#REF!="",#REF!="",#REF!="",#REF!=""),"",SUM(#REF!,#REF!,#REF!,#REF!,#REF!))</f>
        <v>#REF!</v>
      </c>
      <c r="CC24" s="24" t="str">
        <f t="shared" si="10"/>
        <v/>
      </c>
      <c r="CD24" s="24"/>
      <c r="CE24" s="24"/>
    </row>
    <row r="25" spans="1:83" ht="24.75" customHeight="1">
      <c r="A25" s="263">
        <v>19</v>
      </c>
      <c r="B25" s="264">
        <v>2</v>
      </c>
      <c r="C25" s="265" t="s">
        <v>6</v>
      </c>
      <c r="D25" s="266">
        <v>948</v>
      </c>
      <c r="E25" s="267">
        <v>42257</v>
      </c>
      <c r="F25" s="268" t="s">
        <v>196</v>
      </c>
      <c r="G25" s="268" t="s">
        <v>197</v>
      </c>
      <c r="H25" s="269" t="s">
        <v>198</v>
      </c>
      <c r="I25" s="270">
        <v>219</v>
      </c>
      <c r="J25" s="271" t="s">
        <v>9</v>
      </c>
      <c r="K25" s="272" t="s">
        <v>12</v>
      </c>
      <c r="L25" s="391"/>
      <c r="M25" s="392"/>
      <c r="N25" s="392"/>
      <c r="O25" s="7">
        <v>29</v>
      </c>
      <c r="P25" s="32">
        <v>56</v>
      </c>
      <c r="Q25" s="35">
        <v>24</v>
      </c>
      <c r="R25" s="7">
        <v>24</v>
      </c>
      <c r="S25" s="397"/>
      <c r="T25" s="398"/>
      <c r="U25" s="398"/>
      <c r="V25" s="7">
        <v>14</v>
      </c>
      <c r="W25" s="37">
        <v>32</v>
      </c>
      <c r="X25" s="35">
        <v>10</v>
      </c>
      <c r="Y25" s="7">
        <v>30</v>
      </c>
      <c r="Z25" s="391"/>
      <c r="AA25" s="392"/>
      <c r="AB25" s="392"/>
      <c r="AC25" s="7">
        <v>22</v>
      </c>
      <c r="AD25" s="32">
        <v>64</v>
      </c>
      <c r="AE25" s="35">
        <v>21</v>
      </c>
      <c r="AF25" s="7">
        <v>61</v>
      </c>
      <c r="AG25" s="391"/>
      <c r="AH25" s="392"/>
      <c r="AI25" s="392"/>
      <c r="AJ25" s="7">
        <v>41</v>
      </c>
      <c r="AK25" s="32"/>
      <c r="AL25" s="35">
        <v>41</v>
      </c>
      <c r="AM25" s="7"/>
      <c r="AN25" s="11"/>
      <c r="AO25" s="7"/>
      <c r="AP25" s="11"/>
      <c r="AQ25" s="7"/>
      <c r="AR25" s="11">
        <v>36</v>
      </c>
      <c r="AS25" s="7"/>
      <c r="AT25" s="7"/>
      <c r="AU25" s="7"/>
      <c r="AV25" s="7"/>
      <c r="AW25" s="7"/>
      <c r="AX25" s="11">
        <v>220</v>
      </c>
      <c r="AY25" s="71">
        <v>24</v>
      </c>
      <c r="AZ25" s="1"/>
      <c r="BA25" s="1"/>
      <c r="BB25" s="25"/>
      <c r="BC25" s="1"/>
      <c r="BD25" s="1"/>
      <c r="BP25" s="16"/>
      <c r="BQ25" s="16">
        <f t="shared" si="1"/>
        <v>219</v>
      </c>
      <c r="BR25" s="24">
        <f t="shared" si="0"/>
        <v>85</v>
      </c>
      <c r="BS25" s="24">
        <f t="shared" si="2"/>
        <v>17</v>
      </c>
      <c r="BT25" s="16">
        <f t="shared" si="3"/>
        <v>46</v>
      </c>
      <c r="BU25" s="24">
        <f t="shared" si="4"/>
        <v>10</v>
      </c>
      <c r="BV25" s="16" t="e">
        <f>IF(AND(#REF!="",#REF!="",#REF!="",#REF!=""),"",SUM(#REF!,#REF!,#REF!,#REF!,#REF!))</f>
        <v>#REF!</v>
      </c>
      <c r="BW25" s="24" t="str">
        <f t="shared" si="5"/>
        <v/>
      </c>
      <c r="BX25" s="16">
        <f t="shared" si="6"/>
        <v>86</v>
      </c>
      <c r="BY25" s="24">
        <f t="shared" si="7"/>
        <v>18</v>
      </c>
      <c r="BZ25" s="16" t="str">
        <f t="shared" si="8"/>
        <v/>
      </c>
      <c r="CA25" s="24" t="str">
        <f t="shared" si="9"/>
        <v/>
      </c>
      <c r="CB25" s="16" t="e">
        <f>IF(AND(#REF!="",#REF!="",#REF!="",#REF!=""),"",SUM(#REF!,#REF!,#REF!,#REF!,#REF!))</f>
        <v>#REF!</v>
      </c>
      <c r="CC25" s="24" t="str">
        <f t="shared" si="10"/>
        <v/>
      </c>
      <c r="CD25" s="24"/>
      <c r="CE25" s="24"/>
    </row>
    <row r="26" spans="1:83" ht="24.75" customHeight="1">
      <c r="A26" s="263">
        <v>20</v>
      </c>
      <c r="B26" s="264">
        <v>2</v>
      </c>
      <c r="C26" s="265" t="s">
        <v>6</v>
      </c>
      <c r="D26" s="266">
        <v>943</v>
      </c>
      <c r="E26" s="267" t="s">
        <v>71</v>
      </c>
      <c r="F26" s="268" t="s">
        <v>199</v>
      </c>
      <c r="G26" s="268" t="s">
        <v>28</v>
      </c>
      <c r="H26" s="269" t="s">
        <v>16</v>
      </c>
      <c r="I26" s="270">
        <v>220</v>
      </c>
      <c r="J26" s="271" t="s">
        <v>7</v>
      </c>
      <c r="K26" s="272" t="s">
        <v>10</v>
      </c>
      <c r="L26" s="391"/>
      <c r="M26" s="392"/>
      <c r="N26" s="392"/>
      <c r="O26" s="7">
        <v>29</v>
      </c>
      <c r="P26" s="32">
        <v>58</v>
      </c>
      <c r="Q26" s="35">
        <v>24</v>
      </c>
      <c r="R26" s="7">
        <v>45</v>
      </c>
      <c r="S26" s="397"/>
      <c r="T26" s="398"/>
      <c r="U26" s="398"/>
      <c r="V26" s="7">
        <v>14</v>
      </c>
      <c r="W26" s="37">
        <v>32</v>
      </c>
      <c r="X26" s="35">
        <v>10</v>
      </c>
      <c r="Y26" s="7">
        <v>30</v>
      </c>
      <c r="Z26" s="391"/>
      <c r="AA26" s="392"/>
      <c r="AB26" s="392"/>
      <c r="AC26" s="7">
        <v>22</v>
      </c>
      <c r="AD26" s="32">
        <v>64</v>
      </c>
      <c r="AE26" s="35">
        <v>25</v>
      </c>
      <c r="AF26" s="7">
        <v>62</v>
      </c>
      <c r="AG26" s="391"/>
      <c r="AH26" s="392"/>
      <c r="AI26" s="392"/>
      <c r="AJ26" s="7">
        <v>42</v>
      </c>
      <c r="AK26" s="32"/>
      <c r="AL26" s="35">
        <v>44</v>
      </c>
      <c r="AM26" s="7"/>
      <c r="AN26" s="11"/>
      <c r="AO26" s="7"/>
      <c r="AP26" s="11"/>
      <c r="AQ26" s="7"/>
      <c r="AR26" s="11"/>
      <c r="AS26" s="7"/>
      <c r="AT26" s="7"/>
      <c r="AU26" s="7"/>
      <c r="AV26" s="7"/>
      <c r="AW26" s="7"/>
      <c r="AX26" s="11">
        <v>220</v>
      </c>
      <c r="AY26" s="71">
        <v>16</v>
      </c>
      <c r="AZ26" s="1"/>
      <c r="BA26" s="1"/>
      <c r="BB26" s="25"/>
      <c r="BC26" s="1"/>
      <c r="BD26" s="1"/>
      <c r="BP26" s="16"/>
      <c r="BQ26" s="16">
        <f t="shared" si="1"/>
        <v>220</v>
      </c>
      <c r="BR26" s="24">
        <f t="shared" si="0"/>
        <v>87</v>
      </c>
      <c r="BS26" s="24">
        <f t="shared" si="2"/>
        <v>18</v>
      </c>
      <c r="BT26" s="16">
        <f t="shared" si="3"/>
        <v>46</v>
      </c>
      <c r="BU26" s="24">
        <f t="shared" si="4"/>
        <v>10</v>
      </c>
      <c r="BV26" s="16" t="e">
        <f>IF(AND(#REF!="",#REF!="",#REF!="",#REF!=""),"",SUM(#REF!,#REF!,#REF!,#REF!,#REF!))</f>
        <v>#REF!</v>
      </c>
      <c r="BW26" s="24" t="str">
        <f t="shared" si="5"/>
        <v/>
      </c>
      <c r="BX26" s="16">
        <f t="shared" si="6"/>
        <v>86</v>
      </c>
      <c r="BY26" s="24">
        <f t="shared" si="7"/>
        <v>18</v>
      </c>
      <c r="BZ26" s="16" t="str">
        <f t="shared" si="8"/>
        <v/>
      </c>
      <c r="CA26" s="24" t="str">
        <f t="shared" si="9"/>
        <v/>
      </c>
      <c r="CB26" s="16" t="e">
        <f>IF(AND(#REF!="",#REF!="",#REF!="",#REF!=""),"",SUM(#REF!,#REF!,#REF!,#REF!,#REF!))</f>
        <v>#REF!</v>
      </c>
      <c r="CC26" s="24" t="str">
        <f t="shared" si="10"/>
        <v/>
      </c>
      <c r="CD26" s="24"/>
      <c r="CE26" s="24"/>
    </row>
    <row r="27" spans="1:83" ht="24.75" customHeight="1">
      <c r="A27" s="263">
        <v>21</v>
      </c>
      <c r="B27" s="264">
        <v>2</v>
      </c>
      <c r="C27" s="265" t="s">
        <v>6</v>
      </c>
      <c r="D27" s="266">
        <v>929</v>
      </c>
      <c r="E27" s="267" t="s">
        <v>72</v>
      </c>
      <c r="F27" s="268" t="s">
        <v>200</v>
      </c>
      <c r="G27" s="268" t="s">
        <v>201</v>
      </c>
      <c r="H27" s="269" t="s">
        <v>202</v>
      </c>
      <c r="I27" s="270">
        <v>221</v>
      </c>
      <c r="J27" s="271" t="s">
        <v>9</v>
      </c>
      <c r="K27" s="272" t="s">
        <v>8</v>
      </c>
      <c r="L27" s="391"/>
      <c r="M27" s="392"/>
      <c r="N27" s="392"/>
      <c r="O27" s="7">
        <v>29</v>
      </c>
      <c r="P27" s="32">
        <v>59</v>
      </c>
      <c r="Q27" s="35">
        <v>24</v>
      </c>
      <c r="R27" s="7">
        <v>45</v>
      </c>
      <c r="S27" s="397"/>
      <c r="T27" s="398"/>
      <c r="U27" s="398"/>
      <c r="V27" s="7">
        <v>14</v>
      </c>
      <c r="W27" s="37">
        <v>32</v>
      </c>
      <c r="X27" s="35">
        <v>10</v>
      </c>
      <c r="Y27" s="7">
        <v>30</v>
      </c>
      <c r="Z27" s="391"/>
      <c r="AA27" s="392"/>
      <c r="AB27" s="392"/>
      <c r="AC27" s="7">
        <v>22</v>
      </c>
      <c r="AD27" s="32">
        <v>64</v>
      </c>
      <c r="AE27" s="35">
        <v>26</v>
      </c>
      <c r="AF27" s="7">
        <v>63</v>
      </c>
      <c r="AG27" s="391"/>
      <c r="AH27" s="392"/>
      <c r="AI27" s="392"/>
      <c r="AJ27" s="7">
        <v>43</v>
      </c>
      <c r="AK27" s="32"/>
      <c r="AL27" s="35">
        <v>42</v>
      </c>
      <c r="AM27" s="7"/>
      <c r="AN27" s="11"/>
      <c r="AO27" s="7"/>
      <c r="AP27" s="11"/>
      <c r="AQ27" s="7"/>
      <c r="AR27" s="11"/>
      <c r="AS27" s="7"/>
      <c r="AT27" s="7"/>
      <c r="AU27" s="7"/>
      <c r="AV27" s="7"/>
      <c r="AW27" s="7"/>
      <c r="AX27" s="11">
        <v>220</v>
      </c>
      <c r="AY27" s="71">
        <v>34</v>
      </c>
      <c r="AZ27" s="1"/>
      <c r="BA27" s="1"/>
      <c r="BB27" s="25"/>
      <c r="BC27" s="1"/>
      <c r="BD27" s="1"/>
      <c r="BP27" s="16"/>
      <c r="BQ27" s="16">
        <f t="shared" si="1"/>
        <v>221</v>
      </c>
      <c r="BR27" s="24">
        <f t="shared" si="0"/>
        <v>88</v>
      </c>
      <c r="BS27" s="24">
        <f t="shared" si="2"/>
        <v>18</v>
      </c>
      <c r="BT27" s="16">
        <f t="shared" si="3"/>
        <v>46</v>
      </c>
      <c r="BU27" s="24">
        <f t="shared" si="4"/>
        <v>10</v>
      </c>
      <c r="BV27" s="16" t="e">
        <f>IF(AND(#REF!="",#REF!="",#REF!="",#REF!=""),"",SUM(#REF!,#REF!,#REF!,#REF!,#REF!))</f>
        <v>#REF!</v>
      </c>
      <c r="BW27" s="24" t="str">
        <f t="shared" si="5"/>
        <v/>
      </c>
      <c r="BX27" s="16">
        <f t="shared" si="6"/>
        <v>86</v>
      </c>
      <c r="BY27" s="24">
        <f t="shared" si="7"/>
        <v>18</v>
      </c>
      <c r="BZ27" s="16" t="str">
        <f t="shared" si="8"/>
        <v/>
      </c>
      <c r="CA27" s="24" t="str">
        <f t="shared" si="9"/>
        <v/>
      </c>
      <c r="CB27" s="16" t="e">
        <f>IF(AND(#REF!="",#REF!="",#REF!="",#REF!=""),"",SUM(#REF!,#REF!,#REF!,#REF!,#REF!))</f>
        <v>#REF!</v>
      </c>
      <c r="CC27" s="24" t="str">
        <f t="shared" si="10"/>
        <v/>
      </c>
      <c r="CD27" s="24"/>
      <c r="CE27" s="24"/>
    </row>
    <row r="28" spans="1:83" ht="24.75" customHeight="1">
      <c r="A28" s="263">
        <v>22</v>
      </c>
      <c r="B28" s="264">
        <v>2</v>
      </c>
      <c r="C28" s="265" t="s">
        <v>6</v>
      </c>
      <c r="D28" s="266">
        <v>932</v>
      </c>
      <c r="E28" s="267" t="s">
        <v>73</v>
      </c>
      <c r="F28" s="268" t="s">
        <v>203</v>
      </c>
      <c r="G28" s="268" t="s">
        <v>13</v>
      </c>
      <c r="H28" s="269" t="s">
        <v>24</v>
      </c>
      <c r="I28" s="270">
        <v>222</v>
      </c>
      <c r="J28" s="271" t="s">
        <v>7</v>
      </c>
      <c r="K28" s="272" t="s">
        <v>8</v>
      </c>
      <c r="L28" s="391"/>
      <c r="M28" s="392"/>
      <c r="N28" s="392"/>
      <c r="O28" s="7">
        <v>29</v>
      </c>
      <c r="P28" s="32">
        <v>57</v>
      </c>
      <c r="Q28" s="35">
        <v>24</v>
      </c>
      <c r="R28" s="7">
        <v>45</v>
      </c>
      <c r="S28" s="397"/>
      <c r="T28" s="398"/>
      <c r="U28" s="398"/>
      <c r="V28" s="7">
        <v>14</v>
      </c>
      <c r="W28" s="37">
        <v>32</v>
      </c>
      <c r="X28" s="35">
        <v>10</v>
      </c>
      <c r="Y28" s="7">
        <v>30</v>
      </c>
      <c r="Z28" s="391"/>
      <c r="AA28" s="392"/>
      <c r="AB28" s="392"/>
      <c r="AC28" s="7">
        <v>22</v>
      </c>
      <c r="AD28" s="32">
        <v>64</v>
      </c>
      <c r="AE28" s="35">
        <v>23</v>
      </c>
      <c r="AF28" s="7">
        <v>62</v>
      </c>
      <c r="AG28" s="391"/>
      <c r="AH28" s="392"/>
      <c r="AI28" s="392"/>
      <c r="AJ28" s="7">
        <v>42</v>
      </c>
      <c r="AK28" s="32"/>
      <c r="AL28" s="35">
        <v>45</v>
      </c>
      <c r="AM28" s="7"/>
      <c r="AN28" s="11"/>
      <c r="AO28" s="7"/>
      <c r="AP28" s="11"/>
      <c r="AQ28" s="7"/>
      <c r="AR28" s="11"/>
      <c r="AS28" s="7"/>
      <c r="AT28" s="7"/>
      <c r="AU28" s="7"/>
      <c r="AV28" s="7"/>
      <c r="AW28" s="7"/>
      <c r="AX28" s="11">
        <v>220</v>
      </c>
      <c r="AY28" s="71">
        <v>22</v>
      </c>
      <c r="AZ28" s="1"/>
      <c r="BA28" s="1"/>
      <c r="BB28" s="25"/>
      <c r="BC28" s="1"/>
      <c r="BD28" s="1"/>
      <c r="BP28" s="16"/>
      <c r="BQ28" s="16">
        <f t="shared" si="1"/>
        <v>222</v>
      </c>
      <c r="BR28" s="24">
        <f t="shared" si="0"/>
        <v>86</v>
      </c>
      <c r="BS28" s="24">
        <f t="shared" si="2"/>
        <v>18</v>
      </c>
      <c r="BT28" s="16">
        <f t="shared" si="3"/>
        <v>46</v>
      </c>
      <c r="BU28" s="24">
        <f t="shared" si="4"/>
        <v>10</v>
      </c>
      <c r="BV28" s="16" t="e">
        <f>IF(AND(#REF!="",#REF!="",#REF!="",#REF!=""),"",SUM(#REF!,#REF!,#REF!,#REF!,#REF!))</f>
        <v>#REF!</v>
      </c>
      <c r="BW28" s="24" t="str">
        <f t="shared" si="5"/>
        <v/>
      </c>
      <c r="BX28" s="16">
        <f t="shared" si="6"/>
        <v>86</v>
      </c>
      <c r="BY28" s="24">
        <f t="shared" si="7"/>
        <v>18</v>
      </c>
      <c r="BZ28" s="16" t="str">
        <f t="shared" si="8"/>
        <v/>
      </c>
      <c r="CA28" s="24" t="str">
        <f t="shared" si="9"/>
        <v/>
      </c>
      <c r="CB28" s="16" t="e">
        <f>IF(AND(#REF!="",#REF!="",#REF!="",#REF!=""),"",SUM(#REF!,#REF!,#REF!,#REF!,#REF!))</f>
        <v>#REF!</v>
      </c>
      <c r="CC28" s="24" t="str">
        <f t="shared" si="10"/>
        <v/>
      </c>
      <c r="CD28" s="24"/>
      <c r="CE28" s="24"/>
    </row>
    <row r="29" spans="1:83" ht="24.75" customHeight="1">
      <c r="A29" s="263">
        <v>23</v>
      </c>
      <c r="B29" s="264">
        <v>2</v>
      </c>
      <c r="C29" s="265" t="s">
        <v>6</v>
      </c>
      <c r="D29" s="266">
        <v>927</v>
      </c>
      <c r="E29" s="267" t="s">
        <v>74</v>
      </c>
      <c r="F29" s="268" t="s">
        <v>204</v>
      </c>
      <c r="G29" s="268" t="s">
        <v>205</v>
      </c>
      <c r="H29" s="269" t="s">
        <v>17</v>
      </c>
      <c r="I29" s="270">
        <v>223</v>
      </c>
      <c r="J29" s="271" t="s">
        <v>9</v>
      </c>
      <c r="K29" s="272" t="s">
        <v>8</v>
      </c>
      <c r="L29" s="391"/>
      <c r="M29" s="392"/>
      <c r="N29" s="392"/>
      <c r="O29" s="7">
        <v>29</v>
      </c>
      <c r="P29" s="32">
        <v>54</v>
      </c>
      <c r="Q29" s="35">
        <v>24</v>
      </c>
      <c r="R29" s="7">
        <v>45</v>
      </c>
      <c r="S29" s="397"/>
      <c r="T29" s="398"/>
      <c r="U29" s="398"/>
      <c r="V29" s="7">
        <v>14</v>
      </c>
      <c r="W29" s="37">
        <v>32</v>
      </c>
      <c r="X29" s="35">
        <v>10</v>
      </c>
      <c r="Y29" s="7">
        <v>30</v>
      </c>
      <c r="Z29" s="391"/>
      <c r="AA29" s="392"/>
      <c r="AB29" s="392"/>
      <c r="AC29" s="7">
        <v>22</v>
      </c>
      <c r="AD29" s="32">
        <v>64</v>
      </c>
      <c r="AE29" s="35">
        <v>21</v>
      </c>
      <c r="AF29" s="7">
        <v>62</v>
      </c>
      <c r="AG29" s="391"/>
      <c r="AH29" s="392"/>
      <c r="AI29" s="392"/>
      <c r="AJ29" s="7">
        <v>45</v>
      </c>
      <c r="AK29" s="32"/>
      <c r="AL29" s="35">
        <v>46</v>
      </c>
      <c r="AM29" s="7"/>
      <c r="AN29" s="11"/>
      <c r="AO29" s="7"/>
      <c r="AP29" s="11"/>
      <c r="AQ29" s="7"/>
      <c r="AR29" s="11"/>
      <c r="AS29" s="7"/>
      <c r="AT29" s="7"/>
      <c r="AU29" s="7"/>
      <c r="AV29" s="7"/>
      <c r="AW29" s="7"/>
      <c r="AX29" s="11">
        <v>220</v>
      </c>
      <c r="AY29" s="71">
        <v>32</v>
      </c>
      <c r="AZ29" s="1"/>
      <c r="BA29" s="1"/>
      <c r="BB29" s="25"/>
      <c r="BC29" s="1"/>
      <c r="BD29" s="1"/>
      <c r="BP29" s="16"/>
      <c r="BQ29" s="16">
        <f t="shared" si="1"/>
        <v>223</v>
      </c>
      <c r="BR29" s="24">
        <f t="shared" si="0"/>
        <v>83</v>
      </c>
      <c r="BS29" s="24">
        <f t="shared" si="2"/>
        <v>17</v>
      </c>
      <c r="BT29" s="16">
        <f t="shared" si="3"/>
        <v>46</v>
      </c>
      <c r="BU29" s="24">
        <f t="shared" si="4"/>
        <v>10</v>
      </c>
      <c r="BV29" s="16" t="e">
        <f>IF(AND(#REF!="",#REF!="",#REF!="",#REF!=""),"",SUM(#REF!,#REF!,#REF!,#REF!,#REF!))</f>
        <v>#REF!</v>
      </c>
      <c r="BW29" s="24" t="str">
        <f t="shared" si="5"/>
        <v/>
      </c>
      <c r="BX29" s="16">
        <f t="shared" si="6"/>
        <v>86</v>
      </c>
      <c r="BY29" s="24">
        <f t="shared" si="7"/>
        <v>18</v>
      </c>
      <c r="BZ29" s="16" t="str">
        <f t="shared" si="8"/>
        <v/>
      </c>
      <c r="CA29" s="24" t="str">
        <f t="shared" si="9"/>
        <v/>
      </c>
      <c r="CB29" s="16" t="e">
        <f>IF(AND(#REF!="",#REF!="",#REF!="",#REF!=""),"",SUM(#REF!,#REF!,#REF!,#REF!,#REF!))</f>
        <v>#REF!</v>
      </c>
      <c r="CC29" s="24" t="str">
        <f t="shared" si="10"/>
        <v/>
      </c>
      <c r="CD29" s="24"/>
      <c r="CE29" s="24"/>
    </row>
    <row r="30" spans="1:83" ht="24.75" customHeight="1">
      <c r="A30" s="263">
        <v>24</v>
      </c>
      <c r="B30" s="264">
        <v>2</v>
      </c>
      <c r="C30" s="265" t="s">
        <v>6</v>
      </c>
      <c r="D30" s="266">
        <v>938</v>
      </c>
      <c r="E30" s="267" t="s">
        <v>75</v>
      </c>
      <c r="F30" s="268" t="s">
        <v>206</v>
      </c>
      <c r="G30" s="268" t="s">
        <v>207</v>
      </c>
      <c r="H30" s="269" t="s">
        <v>18</v>
      </c>
      <c r="I30" s="270">
        <v>224</v>
      </c>
      <c r="J30" s="271" t="s">
        <v>9</v>
      </c>
      <c r="K30" s="272" t="s">
        <v>12</v>
      </c>
      <c r="L30" s="391"/>
      <c r="M30" s="392"/>
      <c r="N30" s="392"/>
      <c r="O30" s="7">
        <v>29</v>
      </c>
      <c r="P30" s="32">
        <v>51</v>
      </c>
      <c r="Q30" s="35">
        <v>24</v>
      </c>
      <c r="R30" s="7">
        <v>45</v>
      </c>
      <c r="S30" s="397"/>
      <c r="T30" s="398"/>
      <c r="U30" s="398"/>
      <c r="V30" s="7">
        <v>14</v>
      </c>
      <c r="W30" s="37">
        <v>32</v>
      </c>
      <c r="X30" s="35">
        <v>10</v>
      </c>
      <c r="Y30" s="7">
        <v>30</v>
      </c>
      <c r="Z30" s="391"/>
      <c r="AA30" s="392"/>
      <c r="AB30" s="392"/>
      <c r="AC30" s="7">
        <v>22</v>
      </c>
      <c r="AD30" s="32">
        <v>64</v>
      </c>
      <c r="AE30" s="35">
        <v>20</v>
      </c>
      <c r="AF30" s="7">
        <v>62</v>
      </c>
      <c r="AG30" s="391"/>
      <c r="AH30" s="392"/>
      <c r="AI30" s="392"/>
      <c r="AJ30" s="7">
        <v>47</v>
      </c>
      <c r="AK30" s="32"/>
      <c r="AL30" s="35">
        <v>48</v>
      </c>
      <c r="AM30" s="7"/>
      <c r="AN30" s="11"/>
      <c r="AO30" s="7"/>
      <c r="AP30" s="11"/>
      <c r="AQ30" s="7"/>
      <c r="AR30" s="11"/>
      <c r="AS30" s="7"/>
      <c r="AT30" s="7"/>
      <c r="AU30" s="7"/>
      <c r="AV30" s="7"/>
      <c r="AW30" s="7"/>
      <c r="AX30" s="11">
        <v>220</v>
      </c>
      <c r="AY30" s="71">
        <v>20</v>
      </c>
      <c r="AZ30" s="1"/>
      <c r="BA30" s="1"/>
      <c r="BB30" s="25"/>
      <c r="BC30" s="1"/>
      <c r="BD30" s="1"/>
      <c r="BP30" s="16"/>
      <c r="BQ30" s="16">
        <f t="shared" si="1"/>
        <v>224</v>
      </c>
      <c r="BR30" s="24">
        <f t="shared" si="0"/>
        <v>80</v>
      </c>
      <c r="BS30" s="24">
        <f t="shared" si="2"/>
        <v>16</v>
      </c>
      <c r="BT30" s="16">
        <f t="shared" si="3"/>
        <v>46</v>
      </c>
      <c r="BU30" s="24">
        <f t="shared" si="4"/>
        <v>10</v>
      </c>
      <c r="BV30" s="16" t="e">
        <f>IF(AND(#REF!="",#REF!="",#REF!="",#REF!=""),"",SUM(#REF!,#REF!,#REF!,#REF!,#REF!))</f>
        <v>#REF!</v>
      </c>
      <c r="BW30" s="24" t="str">
        <f t="shared" si="5"/>
        <v/>
      </c>
      <c r="BX30" s="16">
        <f t="shared" si="6"/>
        <v>86</v>
      </c>
      <c r="BY30" s="24">
        <f t="shared" si="7"/>
        <v>18</v>
      </c>
      <c r="BZ30" s="16" t="str">
        <f t="shared" si="8"/>
        <v/>
      </c>
      <c r="CA30" s="24" t="str">
        <f t="shared" si="9"/>
        <v/>
      </c>
      <c r="CB30" s="16" t="e">
        <f>IF(AND(#REF!="",#REF!="",#REF!="",#REF!=""),"",SUM(#REF!,#REF!,#REF!,#REF!,#REF!))</f>
        <v>#REF!</v>
      </c>
      <c r="CC30" s="24" t="str">
        <f t="shared" si="10"/>
        <v/>
      </c>
      <c r="CD30" s="24"/>
      <c r="CE30" s="24"/>
    </row>
    <row r="31" spans="1:83" ht="24.75" customHeight="1">
      <c r="A31" s="263">
        <v>25</v>
      </c>
      <c r="B31" s="264">
        <v>2</v>
      </c>
      <c r="C31" s="265" t="s">
        <v>6</v>
      </c>
      <c r="D31" s="266">
        <v>950</v>
      </c>
      <c r="E31" s="267" t="s">
        <v>76</v>
      </c>
      <c r="F31" s="268" t="s">
        <v>208</v>
      </c>
      <c r="G31" s="268" t="s">
        <v>209</v>
      </c>
      <c r="H31" s="269" t="s">
        <v>210</v>
      </c>
      <c r="I31" s="270">
        <v>225</v>
      </c>
      <c r="J31" s="271" t="s">
        <v>9</v>
      </c>
      <c r="K31" s="272" t="s">
        <v>8</v>
      </c>
      <c r="L31" s="391"/>
      <c r="M31" s="392"/>
      <c r="N31" s="392"/>
      <c r="O31" s="7">
        <v>29</v>
      </c>
      <c r="P31" s="32">
        <v>52</v>
      </c>
      <c r="Q31" s="35">
        <v>24</v>
      </c>
      <c r="R31" s="7">
        <v>45</v>
      </c>
      <c r="S31" s="397"/>
      <c r="T31" s="398"/>
      <c r="U31" s="398"/>
      <c r="V31" s="7">
        <v>14</v>
      </c>
      <c r="W31" s="37">
        <v>32</v>
      </c>
      <c r="X31" s="35">
        <v>10</v>
      </c>
      <c r="Y31" s="7">
        <v>30</v>
      </c>
      <c r="Z31" s="391"/>
      <c r="AA31" s="392"/>
      <c r="AB31" s="392"/>
      <c r="AC31" s="7">
        <v>22</v>
      </c>
      <c r="AD31" s="32">
        <v>64</v>
      </c>
      <c r="AE31" s="35">
        <v>23</v>
      </c>
      <c r="AF31" s="7">
        <v>62</v>
      </c>
      <c r="AG31" s="391"/>
      <c r="AH31" s="392"/>
      <c r="AI31" s="392"/>
      <c r="AJ31" s="7">
        <v>48</v>
      </c>
      <c r="AK31" s="32"/>
      <c r="AL31" s="35">
        <v>48</v>
      </c>
      <c r="AM31" s="7"/>
      <c r="AN31" s="11"/>
      <c r="AO31" s="7"/>
      <c r="AP31" s="11"/>
      <c r="AQ31" s="7"/>
      <c r="AR31" s="11"/>
      <c r="AS31" s="7"/>
      <c r="AT31" s="7"/>
      <c r="AU31" s="7"/>
      <c r="AV31" s="7"/>
      <c r="AW31" s="7"/>
      <c r="AX31" s="11">
        <v>220</v>
      </c>
      <c r="AY31" s="71">
        <v>12</v>
      </c>
      <c r="AZ31" s="1"/>
      <c r="BA31" s="1"/>
      <c r="BB31" s="25"/>
      <c r="BC31" s="1"/>
      <c r="BD31" s="1"/>
      <c r="BP31" s="16"/>
      <c r="BQ31" s="16">
        <f t="shared" si="1"/>
        <v>225</v>
      </c>
      <c r="BR31" s="24">
        <f t="shared" si="0"/>
        <v>81</v>
      </c>
      <c r="BS31" s="24">
        <f t="shared" si="2"/>
        <v>17</v>
      </c>
      <c r="BT31" s="16">
        <f t="shared" si="3"/>
        <v>46</v>
      </c>
      <c r="BU31" s="24">
        <f t="shared" si="4"/>
        <v>10</v>
      </c>
      <c r="BV31" s="16" t="e">
        <f>IF(AND(#REF!="",#REF!="",#REF!="",#REF!=""),"",SUM(#REF!,#REF!,#REF!,#REF!,#REF!))</f>
        <v>#REF!</v>
      </c>
      <c r="BW31" s="24" t="str">
        <f t="shared" si="5"/>
        <v/>
      </c>
      <c r="BX31" s="16">
        <f t="shared" si="6"/>
        <v>86</v>
      </c>
      <c r="BY31" s="24">
        <f t="shared" si="7"/>
        <v>18</v>
      </c>
      <c r="BZ31" s="16" t="str">
        <f t="shared" si="8"/>
        <v/>
      </c>
      <c r="CA31" s="24" t="str">
        <f t="shared" si="9"/>
        <v/>
      </c>
      <c r="CB31" s="16" t="e">
        <f>IF(AND(#REF!="",#REF!="",#REF!="",#REF!=""),"",SUM(#REF!,#REF!,#REF!,#REF!,#REF!))</f>
        <v>#REF!</v>
      </c>
      <c r="CC31" s="24" t="str">
        <f t="shared" si="10"/>
        <v/>
      </c>
      <c r="CD31" s="24"/>
      <c r="CE31" s="24"/>
    </row>
    <row r="32" spans="1:83" ht="24.75" customHeight="1">
      <c r="A32" s="263">
        <v>26</v>
      </c>
      <c r="B32" s="264">
        <v>2</v>
      </c>
      <c r="C32" s="265" t="s">
        <v>6</v>
      </c>
      <c r="D32" s="266">
        <v>945</v>
      </c>
      <c r="E32" s="267" t="s">
        <v>77</v>
      </c>
      <c r="F32" s="268" t="s">
        <v>211</v>
      </c>
      <c r="G32" s="268" t="s">
        <v>212</v>
      </c>
      <c r="H32" s="269" t="s">
        <v>213</v>
      </c>
      <c r="I32" s="270">
        <v>226</v>
      </c>
      <c r="J32" s="271" t="s">
        <v>9</v>
      </c>
      <c r="K32" s="272" t="s">
        <v>8</v>
      </c>
      <c r="L32" s="391"/>
      <c r="M32" s="392"/>
      <c r="N32" s="392"/>
      <c r="O32" s="7">
        <v>29</v>
      </c>
      <c r="P32" s="32">
        <v>53</v>
      </c>
      <c r="Q32" s="35">
        <v>24</v>
      </c>
      <c r="R32" s="7">
        <v>45</v>
      </c>
      <c r="S32" s="397"/>
      <c r="T32" s="398"/>
      <c r="U32" s="398"/>
      <c r="V32" s="7">
        <v>14</v>
      </c>
      <c r="W32" s="37">
        <v>32</v>
      </c>
      <c r="X32" s="35">
        <v>10</v>
      </c>
      <c r="Y32" s="7">
        <v>30</v>
      </c>
      <c r="Z32" s="391"/>
      <c r="AA32" s="392"/>
      <c r="AB32" s="392"/>
      <c r="AC32" s="7">
        <v>22</v>
      </c>
      <c r="AD32" s="32">
        <v>64</v>
      </c>
      <c r="AE32" s="35">
        <v>20</v>
      </c>
      <c r="AF32" s="7">
        <v>62</v>
      </c>
      <c r="AG32" s="391"/>
      <c r="AH32" s="392"/>
      <c r="AI32" s="392"/>
      <c r="AJ32" s="7">
        <v>49</v>
      </c>
      <c r="AK32" s="32"/>
      <c r="AL32" s="35">
        <v>47</v>
      </c>
      <c r="AM32" s="7"/>
      <c r="AN32" s="11"/>
      <c r="AO32" s="7"/>
      <c r="AP32" s="11"/>
      <c r="AQ32" s="7"/>
      <c r="AR32" s="11"/>
      <c r="AS32" s="7"/>
      <c r="AT32" s="7"/>
      <c r="AU32" s="7"/>
      <c r="AV32" s="7"/>
      <c r="AW32" s="7"/>
      <c r="AX32" s="11">
        <v>220</v>
      </c>
      <c r="AY32" s="71">
        <v>22</v>
      </c>
      <c r="AZ32" s="1"/>
      <c r="BA32" s="1"/>
      <c r="BB32" s="25"/>
      <c r="BC32" s="1"/>
      <c r="BD32" s="1"/>
      <c r="BP32" s="16"/>
      <c r="BQ32" s="16">
        <f t="shared" si="1"/>
        <v>226</v>
      </c>
      <c r="BR32" s="24">
        <f t="shared" si="0"/>
        <v>82</v>
      </c>
      <c r="BS32" s="24">
        <f t="shared" si="2"/>
        <v>17</v>
      </c>
      <c r="BT32" s="16">
        <f t="shared" si="3"/>
        <v>46</v>
      </c>
      <c r="BU32" s="24">
        <f t="shared" si="4"/>
        <v>10</v>
      </c>
      <c r="BV32" s="16" t="e">
        <f>IF(AND(#REF!="",#REF!="",#REF!="",#REF!=""),"",SUM(#REF!,#REF!,#REF!,#REF!,#REF!))</f>
        <v>#REF!</v>
      </c>
      <c r="BW32" s="24" t="str">
        <f t="shared" si="5"/>
        <v/>
      </c>
      <c r="BX32" s="16">
        <f t="shared" si="6"/>
        <v>86</v>
      </c>
      <c r="BY32" s="24">
        <f t="shared" si="7"/>
        <v>18</v>
      </c>
      <c r="BZ32" s="16" t="str">
        <f t="shared" si="8"/>
        <v/>
      </c>
      <c r="CA32" s="24" t="str">
        <f t="shared" si="9"/>
        <v/>
      </c>
      <c r="CB32" s="16" t="e">
        <f>IF(AND(#REF!="",#REF!="",#REF!="",#REF!=""),"",SUM(#REF!,#REF!,#REF!,#REF!,#REF!))</f>
        <v>#REF!</v>
      </c>
      <c r="CC32" s="24" t="str">
        <f t="shared" si="10"/>
        <v/>
      </c>
      <c r="CD32" s="24"/>
      <c r="CE32" s="24"/>
    </row>
    <row r="33" spans="1:83" ht="24.75" customHeight="1">
      <c r="A33" s="263">
        <v>27</v>
      </c>
      <c r="B33" s="264">
        <v>2</v>
      </c>
      <c r="C33" s="265" t="s">
        <v>6</v>
      </c>
      <c r="D33" s="266">
        <v>928</v>
      </c>
      <c r="E33" s="267">
        <v>42676</v>
      </c>
      <c r="F33" s="268" t="s">
        <v>214</v>
      </c>
      <c r="G33" s="268" t="s">
        <v>215</v>
      </c>
      <c r="H33" s="269" t="s">
        <v>27</v>
      </c>
      <c r="I33" s="270">
        <v>227</v>
      </c>
      <c r="J33" s="271" t="s">
        <v>9</v>
      </c>
      <c r="K33" s="272" t="s">
        <v>8</v>
      </c>
      <c r="L33" s="391"/>
      <c r="M33" s="392"/>
      <c r="N33" s="392"/>
      <c r="O33" s="7">
        <v>29</v>
      </c>
      <c r="P33" s="32">
        <v>56</v>
      </c>
      <c r="Q33" s="35">
        <v>24</v>
      </c>
      <c r="R33" s="7">
        <v>45</v>
      </c>
      <c r="S33" s="397"/>
      <c r="T33" s="398"/>
      <c r="U33" s="398"/>
      <c r="V33" s="7">
        <v>14</v>
      </c>
      <c r="W33" s="37">
        <v>32</v>
      </c>
      <c r="X33" s="35">
        <v>10</v>
      </c>
      <c r="Y33" s="7">
        <v>30</v>
      </c>
      <c r="Z33" s="391"/>
      <c r="AA33" s="392"/>
      <c r="AB33" s="392"/>
      <c r="AC33" s="7">
        <v>22</v>
      </c>
      <c r="AD33" s="32">
        <v>64</v>
      </c>
      <c r="AE33" s="35">
        <v>20</v>
      </c>
      <c r="AF33" s="7">
        <v>62</v>
      </c>
      <c r="AG33" s="391"/>
      <c r="AH33" s="392"/>
      <c r="AI33" s="392"/>
      <c r="AJ33" s="7">
        <v>43</v>
      </c>
      <c r="AK33" s="32"/>
      <c r="AL33" s="35">
        <v>49</v>
      </c>
      <c r="AM33" s="7"/>
      <c r="AN33" s="11"/>
      <c r="AO33" s="7"/>
      <c r="AP33" s="11"/>
      <c r="AQ33" s="7"/>
      <c r="AR33" s="11"/>
      <c r="AS33" s="7"/>
      <c r="AT33" s="7"/>
      <c r="AU33" s="7"/>
      <c r="AV33" s="7"/>
      <c r="AW33" s="7"/>
      <c r="AX33" s="11">
        <v>220</v>
      </c>
      <c r="AY33" s="71">
        <v>24</v>
      </c>
      <c r="AZ33" s="1"/>
      <c r="BA33" s="1"/>
      <c r="BB33" s="25"/>
      <c r="BC33" s="1"/>
      <c r="BD33" s="1"/>
      <c r="BP33" s="16"/>
      <c r="BQ33" s="16">
        <f t="shared" si="1"/>
        <v>227</v>
      </c>
      <c r="BR33" s="24">
        <f t="shared" si="0"/>
        <v>85</v>
      </c>
      <c r="BS33" s="24">
        <f t="shared" si="2"/>
        <v>17</v>
      </c>
      <c r="BT33" s="16">
        <f t="shared" si="3"/>
        <v>46</v>
      </c>
      <c r="BU33" s="24">
        <f t="shared" si="4"/>
        <v>10</v>
      </c>
      <c r="BV33" s="16" t="e">
        <f>IF(AND(#REF!="",#REF!="",#REF!="",#REF!=""),"",SUM(#REF!,#REF!,#REF!,#REF!,#REF!))</f>
        <v>#REF!</v>
      </c>
      <c r="BW33" s="24" t="str">
        <f t="shared" si="5"/>
        <v/>
      </c>
      <c r="BX33" s="16">
        <f t="shared" si="6"/>
        <v>86</v>
      </c>
      <c r="BY33" s="24">
        <f t="shared" si="7"/>
        <v>18</v>
      </c>
      <c r="BZ33" s="16" t="str">
        <f t="shared" si="8"/>
        <v/>
      </c>
      <c r="CA33" s="24" t="str">
        <f t="shared" si="9"/>
        <v/>
      </c>
      <c r="CB33" s="16" t="e">
        <f>IF(AND(#REF!="",#REF!="",#REF!="",#REF!=""),"",SUM(#REF!,#REF!,#REF!,#REF!,#REF!))</f>
        <v>#REF!</v>
      </c>
      <c r="CC33" s="24" t="str">
        <f t="shared" si="10"/>
        <v/>
      </c>
      <c r="CD33" s="24"/>
      <c r="CE33" s="24"/>
    </row>
    <row r="34" spans="1:83" ht="24.75" customHeight="1">
      <c r="A34" s="263">
        <v>28</v>
      </c>
      <c r="B34" s="264">
        <v>2</v>
      </c>
      <c r="C34" s="265" t="s">
        <v>6</v>
      </c>
      <c r="D34" s="266">
        <v>947</v>
      </c>
      <c r="E34" s="267" t="s">
        <v>78</v>
      </c>
      <c r="F34" s="268" t="s">
        <v>216</v>
      </c>
      <c r="G34" s="268" t="s">
        <v>217</v>
      </c>
      <c r="H34" s="269" t="s">
        <v>25</v>
      </c>
      <c r="I34" s="270">
        <v>228</v>
      </c>
      <c r="J34" s="271" t="s">
        <v>9</v>
      </c>
      <c r="K34" s="272" t="s">
        <v>8</v>
      </c>
      <c r="L34" s="391"/>
      <c r="M34" s="392"/>
      <c r="N34" s="392"/>
      <c r="O34" s="7">
        <v>29</v>
      </c>
      <c r="P34" s="32">
        <v>62</v>
      </c>
      <c r="Q34" s="35">
        <v>24</v>
      </c>
      <c r="R34" s="7">
        <v>45</v>
      </c>
      <c r="S34" s="397"/>
      <c r="T34" s="398"/>
      <c r="U34" s="398"/>
      <c r="V34" s="7">
        <v>13</v>
      </c>
      <c r="W34" s="37">
        <v>32</v>
      </c>
      <c r="X34" s="35">
        <v>10</v>
      </c>
      <c r="Y34" s="7">
        <v>30</v>
      </c>
      <c r="Z34" s="391"/>
      <c r="AA34" s="392"/>
      <c r="AB34" s="392"/>
      <c r="AC34" s="7">
        <v>22</v>
      </c>
      <c r="AD34" s="32">
        <v>64</v>
      </c>
      <c r="AE34" s="35">
        <v>20</v>
      </c>
      <c r="AF34" s="7">
        <v>62</v>
      </c>
      <c r="AG34" s="391"/>
      <c r="AH34" s="392"/>
      <c r="AI34" s="392"/>
      <c r="AJ34" s="7">
        <v>45</v>
      </c>
      <c r="AK34" s="32"/>
      <c r="AL34" s="35">
        <v>46</v>
      </c>
      <c r="AM34" s="7"/>
      <c r="AN34" s="11"/>
      <c r="AO34" s="7"/>
      <c r="AP34" s="11"/>
      <c r="AQ34" s="7"/>
      <c r="AR34" s="11"/>
      <c r="AS34" s="7"/>
      <c r="AT34" s="7"/>
      <c r="AU34" s="7"/>
      <c r="AV34" s="7"/>
      <c r="AW34" s="7"/>
      <c r="AX34" s="11">
        <v>220</v>
      </c>
      <c r="AY34" s="71">
        <v>20</v>
      </c>
      <c r="AZ34" s="1"/>
      <c r="BA34" s="1"/>
      <c r="BB34" s="25"/>
      <c r="BC34" s="1"/>
      <c r="BD34" s="1"/>
      <c r="BP34" s="16"/>
      <c r="BQ34" s="16">
        <f t="shared" si="1"/>
        <v>228</v>
      </c>
      <c r="BR34" s="24">
        <f t="shared" si="0"/>
        <v>91</v>
      </c>
      <c r="BS34" s="24">
        <f t="shared" si="2"/>
        <v>19</v>
      </c>
      <c r="BT34" s="16">
        <f t="shared" si="3"/>
        <v>45</v>
      </c>
      <c r="BU34" s="24">
        <f t="shared" si="4"/>
        <v>9</v>
      </c>
      <c r="BV34" s="16" t="e">
        <f>IF(AND(#REF!="",#REF!="",#REF!="",#REF!=""),"",SUM(#REF!,#REF!,#REF!,#REF!,#REF!))</f>
        <v>#REF!</v>
      </c>
      <c r="BW34" s="24" t="str">
        <f t="shared" si="5"/>
        <v/>
      </c>
      <c r="BX34" s="16">
        <f t="shared" si="6"/>
        <v>86</v>
      </c>
      <c r="BY34" s="24">
        <f t="shared" si="7"/>
        <v>18</v>
      </c>
      <c r="BZ34" s="16" t="str">
        <f t="shared" si="8"/>
        <v/>
      </c>
      <c r="CA34" s="24" t="str">
        <f t="shared" si="9"/>
        <v/>
      </c>
      <c r="CB34" s="16" t="e">
        <f>IF(AND(#REF!="",#REF!="",#REF!="",#REF!=""),"",SUM(#REF!,#REF!,#REF!,#REF!,#REF!))</f>
        <v>#REF!</v>
      </c>
      <c r="CC34" s="24" t="str">
        <f t="shared" si="10"/>
        <v/>
      </c>
      <c r="CD34" s="24"/>
      <c r="CE34" s="24"/>
    </row>
    <row r="35" spans="1:83" ht="24.75" customHeight="1">
      <c r="A35" s="263">
        <v>29</v>
      </c>
      <c r="B35" s="264">
        <v>2</v>
      </c>
      <c r="C35" s="265" t="s">
        <v>6</v>
      </c>
      <c r="D35" s="266">
        <v>930</v>
      </c>
      <c r="E35" s="267" t="s">
        <v>79</v>
      </c>
      <c r="F35" s="268" t="s">
        <v>218</v>
      </c>
      <c r="G35" s="268" t="s">
        <v>219</v>
      </c>
      <c r="H35" s="269" t="s">
        <v>220</v>
      </c>
      <c r="I35" s="270">
        <v>229</v>
      </c>
      <c r="J35" s="271" t="s">
        <v>9</v>
      </c>
      <c r="K35" s="272" t="s">
        <v>8</v>
      </c>
      <c r="L35" s="391"/>
      <c r="M35" s="392"/>
      <c r="N35" s="392"/>
      <c r="O35" s="7">
        <v>29</v>
      </c>
      <c r="P35" s="32">
        <v>65</v>
      </c>
      <c r="Q35" s="35">
        <v>24</v>
      </c>
      <c r="R35" s="7">
        <v>45</v>
      </c>
      <c r="S35" s="397"/>
      <c r="T35" s="398"/>
      <c r="U35" s="398"/>
      <c r="V35" s="7">
        <v>14</v>
      </c>
      <c r="W35" s="37">
        <v>32</v>
      </c>
      <c r="X35" s="35">
        <v>10</v>
      </c>
      <c r="Y35" s="7">
        <v>30</v>
      </c>
      <c r="Z35" s="391"/>
      <c r="AA35" s="392"/>
      <c r="AB35" s="392"/>
      <c r="AC35" s="7">
        <v>22</v>
      </c>
      <c r="AD35" s="32">
        <v>64</v>
      </c>
      <c r="AE35" s="35">
        <v>20</v>
      </c>
      <c r="AF35" s="7">
        <v>62</v>
      </c>
      <c r="AG35" s="391"/>
      <c r="AH35" s="392"/>
      <c r="AI35" s="392"/>
      <c r="AJ35" s="7">
        <v>41</v>
      </c>
      <c r="AK35" s="32"/>
      <c r="AL35" s="35">
        <v>47</v>
      </c>
      <c r="AM35" s="7"/>
      <c r="AN35" s="11"/>
      <c r="AO35" s="7"/>
      <c r="AP35" s="11"/>
      <c r="AQ35" s="7"/>
      <c r="AR35" s="11"/>
      <c r="AS35" s="7"/>
      <c r="AT35" s="7"/>
      <c r="AU35" s="7"/>
      <c r="AV35" s="7"/>
      <c r="AW35" s="7"/>
      <c r="AX35" s="11">
        <v>220</v>
      </c>
      <c r="AY35" s="71">
        <v>34</v>
      </c>
      <c r="AZ35" s="1"/>
      <c r="BA35" s="1"/>
      <c r="BB35" s="25"/>
      <c r="BC35" s="1"/>
      <c r="BD35" s="1"/>
      <c r="BP35" s="16"/>
      <c r="BQ35" s="16">
        <f t="shared" si="1"/>
        <v>229</v>
      </c>
      <c r="BR35" s="24">
        <f t="shared" si="0"/>
        <v>94</v>
      </c>
      <c r="BS35" s="24">
        <f t="shared" si="2"/>
        <v>19</v>
      </c>
      <c r="BT35" s="16">
        <f t="shared" si="3"/>
        <v>46</v>
      </c>
      <c r="BU35" s="24">
        <f t="shared" si="4"/>
        <v>10</v>
      </c>
      <c r="BV35" s="16" t="e">
        <f>IF(AND(#REF!="",#REF!="",#REF!="",#REF!=""),"",SUM(#REF!,#REF!,#REF!,#REF!,#REF!))</f>
        <v>#REF!</v>
      </c>
      <c r="BW35" s="24" t="str">
        <f t="shared" si="5"/>
        <v/>
      </c>
      <c r="BX35" s="16">
        <f t="shared" si="6"/>
        <v>86</v>
      </c>
      <c r="BY35" s="24">
        <f t="shared" si="7"/>
        <v>18</v>
      </c>
      <c r="BZ35" s="16" t="str">
        <f t="shared" si="8"/>
        <v/>
      </c>
      <c r="CA35" s="24" t="str">
        <f t="shared" si="9"/>
        <v/>
      </c>
      <c r="CB35" s="16" t="e">
        <f>IF(AND(#REF!="",#REF!="",#REF!="",#REF!=""),"",SUM(#REF!,#REF!,#REF!,#REF!,#REF!))</f>
        <v>#REF!</v>
      </c>
      <c r="CC35" s="24" t="str">
        <f t="shared" si="10"/>
        <v/>
      </c>
      <c r="CD35" s="24"/>
      <c r="CE35" s="24"/>
    </row>
    <row r="36" spans="1:83" ht="24.75" customHeight="1">
      <c r="A36" s="263">
        <v>30</v>
      </c>
      <c r="B36" s="264">
        <v>2</v>
      </c>
      <c r="C36" s="265" t="s">
        <v>6</v>
      </c>
      <c r="D36" s="266">
        <v>941</v>
      </c>
      <c r="E36" s="267">
        <v>42219</v>
      </c>
      <c r="F36" s="268" t="s">
        <v>221</v>
      </c>
      <c r="G36" s="268" t="s">
        <v>222</v>
      </c>
      <c r="H36" s="269" t="s">
        <v>223</v>
      </c>
      <c r="I36" s="270">
        <v>230</v>
      </c>
      <c r="J36" s="271" t="s">
        <v>7</v>
      </c>
      <c r="K36" s="272" t="s">
        <v>11</v>
      </c>
      <c r="L36" s="391"/>
      <c r="M36" s="392"/>
      <c r="N36" s="392"/>
      <c r="O36" s="7">
        <v>29</v>
      </c>
      <c r="P36" s="32">
        <v>68</v>
      </c>
      <c r="Q36" s="35">
        <v>24</v>
      </c>
      <c r="R36" s="7">
        <v>45</v>
      </c>
      <c r="S36" s="397"/>
      <c r="T36" s="398"/>
      <c r="U36" s="398"/>
      <c r="V36" s="7">
        <v>15</v>
      </c>
      <c r="W36" s="37">
        <v>32</v>
      </c>
      <c r="X36" s="35">
        <v>10</v>
      </c>
      <c r="Y36" s="7">
        <v>30</v>
      </c>
      <c r="Z36" s="391"/>
      <c r="AA36" s="392"/>
      <c r="AB36" s="392"/>
      <c r="AC36" s="7">
        <v>22</v>
      </c>
      <c r="AD36" s="32">
        <v>64</v>
      </c>
      <c r="AE36" s="35">
        <v>20</v>
      </c>
      <c r="AF36" s="7">
        <v>62</v>
      </c>
      <c r="AG36" s="391"/>
      <c r="AH36" s="392"/>
      <c r="AI36" s="392"/>
      <c r="AJ36" s="7">
        <v>40</v>
      </c>
      <c r="AK36" s="32"/>
      <c r="AL36" s="35">
        <v>42</v>
      </c>
      <c r="AM36" s="7"/>
      <c r="AN36" s="11"/>
      <c r="AO36" s="7"/>
      <c r="AP36" s="11"/>
      <c r="AQ36" s="7"/>
      <c r="AR36" s="11"/>
      <c r="AS36" s="7"/>
      <c r="AT36" s="7"/>
      <c r="AU36" s="7"/>
      <c r="AV36" s="7"/>
      <c r="AW36" s="7"/>
      <c r="AX36" s="11">
        <v>220</v>
      </c>
      <c r="AY36" s="71">
        <v>28</v>
      </c>
      <c r="AZ36" s="1"/>
      <c r="BA36" s="1"/>
      <c r="BB36" s="25"/>
      <c r="BC36" s="1"/>
      <c r="BD36" s="1"/>
      <c r="BP36" s="16"/>
      <c r="BQ36" s="16">
        <f t="shared" si="1"/>
        <v>230</v>
      </c>
      <c r="BR36" s="24">
        <f t="shared" si="0"/>
        <v>97</v>
      </c>
      <c r="BS36" s="24">
        <f t="shared" si="2"/>
        <v>20</v>
      </c>
      <c r="BT36" s="16">
        <f t="shared" si="3"/>
        <v>47</v>
      </c>
      <c r="BU36" s="24">
        <f t="shared" si="4"/>
        <v>10</v>
      </c>
      <c r="BV36" s="16" t="e">
        <f>IF(AND(#REF!="",#REF!="",#REF!="",#REF!=""),"",SUM(#REF!,#REF!,#REF!,#REF!,#REF!))</f>
        <v>#REF!</v>
      </c>
      <c r="BW36" s="24" t="str">
        <f t="shared" si="5"/>
        <v/>
      </c>
      <c r="BX36" s="16">
        <f t="shared" si="6"/>
        <v>86</v>
      </c>
      <c r="BY36" s="24">
        <f t="shared" si="7"/>
        <v>18</v>
      </c>
      <c r="BZ36" s="16" t="str">
        <f t="shared" si="8"/>
        <v/>
      </c>
      <c r="CA36" s="24" t="str">
        <f t="shared" si="9"/>
        <v/>
      </c>
      <c r="CB36" s="16" t="e">
        <f>IF(AND(#REF!="",#REF!="",#REF!="",#REF!=""),"",SUM(#REF!,#REF!,#REF!,#REF!,#REF!))</f>
        <v>#REF!</v>
      </c>
      <c r="CC36" s="24" t="str">
        <f t="shared" si="10"/>
        <v/>
      </c>
      <c r="CD36" s="24"/>
      <c r="CE36" s="24"/>
    </row>
    <row r="37" spans="1:83" ht="24.75" customHeight="1">
      <c r="A37" s="263">
        <v>31</v>
      </c>
      <c r="B37" s="264"/>
      <c r="C37" s="265"/>
      <c r="D37" s="266"/>
      <c r="E37" s="267"/>
      <c r="F37" s="268"/>
      <c r="G37" s="268"/>
      <c r="H37" s="269"/>
      <c r="I37" s="270"/>
      <c r="J37" s="271"/>
      <c r="K37" s="272"/>
      <c r="L37" s="391"/>
      <c r="M37" s="392"/>
      <c r="N37" s="392"/>
      <c r="O37" s="7"/>
      <c r="P37" s="32"/>
      <c r="Q37" s="35"/>
      <c r="R37" s="7"/>
      <c r="S37" s="397"/>
      <c r="T37" s="398"/>
      <c r="U37" s="398"/>
      <c r="V37" s="7"/>
      <c r="W37" s="37"/>
      <c r="X37" s="35"/>
      <c r="Y37" s="7"/>
      <c r="Z37" s="391"/>
      <c r="AA37" s="392"/>
      <c r="AB37" s="392"/>
      <c r="AC37" s="7"/>
      <c r="AD37" s="32"/>
      <c r="AE37" s="35"/>
      <c r="AF37" s="7"/>
      <c r="AG37" s="391"/>
      <c r="AH37" s="392"/>
      <c r="AI37" s="392"/>
      <c r="AJ37" s="7"/>
      <c r="AK37" s="32"/>
      <c r="AL37" s="35"/>
      <c r="AM37" s="7"/>
      <c r="AN37" s="11"/>
      <c r="AO37" s="7"/>
      <c r="AP37" s="11"/>
      <c r="AQ37" s="7"/>
      <c r="AR37" s="11"/>
      <c r="AS37" s="7"/>
      <c r="AT37" s="7"/>
      <c r="AU37" s="7"/>
      <c r="AV37" s="7"/>
      <c r="AW37" s="7"/>
      <c r="AX37" s="11"/>
      <c r="AY37" s="71"/>
      <c r="AZ37" s="1"/>
      <c r="BA37" s="1"/>
      <c r="BB37" s="25"/>
      <c r="BC37" s="1"/>
      <c r="BD37" s="1"/>
      <c r="BP37" s="16"/>
      <c r="BQ37" s="16" t="str">
        <f t="shared" si="1"/>
        <v/>
      </c>
      <c r="BR37" s="24" t="str">
        <f t="shared" si="0"/>
        <v/>
      </c>
      <c r="BS37" s="24" t="str">
        <f t="shared" si="2"/>
        <v/>
      </c>
      <c r="BT37" s="16" t="str">
        <f t="shared" si="3"/>
        <v/>
      </c>
      <c r="BU37" s="24" t="str">
        <f t="shared" si="4"/>
        <v/>
      </c>
      <c r="BV37" s="16" t="e">
        <f>IF(AND(#REF!="",#REF!="",#REF!="",#REF!=""),"",SUM(#REF!,#REF!,#REF!,#REF!,#REF!))</f>
        <v>#REF!</v>
      </c>
      <c r="BW37" s="24" t="str">
        <f t="shared" si="5"/>
        <v/>
      </c>
      <c r="BX37" s="16" t="str">
        <f t="shared" si="6"/>
        <v/>
      </c>
      <c r="BY37" s="24" t="str">
        <f t="shared" si="7"/>
        <v/>
      </c>
      <c r="BZ37" s="16" t="str">
        <f t="shared" si="8"/>
        <v/>
      </c>
      <c r="CA37" s="24" t="str">
        <f t="shared" si="9"/>
        <v/>
      </c>
      <c r="CB37" s="16" t="e">
        <f>IF(AND(#REF!="",#REF!="",#REF!="",#REF!=""),"",SUM(#REF!,#REF!,#REF!,#REF!,#REF!))</f>
        <v>#REF!</v>
      </c>
      <c r="CC37" s="24" t="str">
        <f t="shared" si="10"/>
        <v/>
      </c>
      <c r="CD37" s="24"/>
      <c r="CE37" s="24"/>
    </row>
    <row r="38" spans="1:83" ht="24.75" customHeight="1">
      <c r="A38" s="263">
        <v>32</v>
      </c>
      <c r="B38" s="264"/>
      <c r="C38" s="265"/>
      <c r="D38" s="266"/>
      <c r="E38" s="267"/>
      <c r="F38" s="268"/>
      <c r="G38" s="268"/>
      <c r="H38" s="269"/>
      <c r="I38" s="270"/>
      <c r="J38" s="271"/>
      <c r="K38" s="272"/>
      <c r="L38" s="391"/>
      <c r="M38" s="392"/>
      <c r="N38" s="392"/>
      <c r="O38" s="7"/>
      <c r="P38" s="32"/>
      <c r="Q38" s="35"/>
      <c r="R38" s="7"/>
      <c r="S38" s="397"/>
      <c r="T38" s="398"/>
      <c r="U38" s="398"/>
      <c r="V38" s="7"/>
      <c r="W38" s="37"/>
      <c r="X38" s="35"/>
      <c r="Y38" s="7"/>
      <c r="Z38" s="391"/>
      <c r="AA38" s="392"/>
      <c r="AB38" s="392"/>
      <c r="AC38" s="7"/>
      <c r="AD38" s="32"/>
      <c r="AE38" s="35"/>
      <c r="AF38" s="7"/>
      <c r="AG38" s="391"/>
      <c r="AH38" s="392"/>
      <c r="AI38" s="392"/>
      <c r="AJ38" s="7"/>
      <c r="AK38" s="32"/>
      <c r="AL38" s="35"/>
      <c r="AM38" s="7"/>
      <c r="AN38" s="11"/>
      <c r="AO38" s="7"/>
      <c r="AP38" s="11"/>
      <c r="AQ38" s="7"/>
      <c r="AR38" s="11"/>
      <c r="AS38" s="7"/>
      <c r="AT38" s="7"/>
      <c r="AU38" s="7"/>
      <c r="AV38" s="7"/>
      <c r="AW38" s="7"/>
      <c r="AX38" s="11"/>
      <c r="AY38" s="71"/>
      <c r="AZ38" s="1"/>
      <c r="BA38" s="1"/>
      <c r="BB38" s="25"/>
      <c r="BC38" s="1"/>
      <c r="BD38" s="1"/>
      <c r="BP38" s="16"/>
      <c r="BQ38" s="16" t="str">
        <f t="shared" si="1"/>
        <v/>
      </c>
      <c r="BR38" s="24" t="str">
        <f t="shared" si="0"/>
        <v/>
      </c>
      <c r="BS38" s="24" t="str">
        <f t="shared" si="2"/>
        <v/>
      </c>
      <c r="BT38" s="16" t="str">
        <f t="shared" si="3"/>
        <v/>
      </c>
      <c r="BU38" s="24" t="str">
        <f t="shared" si="4"/>
        <v/>
      </c>
      <c r="BV38" s="16" t="e">
        <f>IF(AND(#REF!="",#REF!="",#REF!="",#REF!=""),"",SUM(#REF!,#REF!,#REF!,#REF!,#REF!))</f>
        <v>#REF!</v>
      </c>
      <c r="BW38" s="24" t="str">
        <f t="shared" si="5"/>
        <v/>
      </c>
      <c r="BX38" s="16" t="str">
        <f t="shared" si="6"/>
        <v/>
      </c>
      <c r="BY38" s="24" t="str">
        <f t="shared" si="7"/>
        <v/>
      </c>
      <c r="BZ38" s="16" t="str">
        <f t="shared" si="8"/>
        <v/>
      </c>
      <c r="CA38" s="24" t="str">
        <f t="shared" si="9"/>
        <v/>
      </c>
      <c r="CB38" s="16" t="e">
        <f>IF(AND(#REF!="",#REF!="",#REF!="",#REF!=""),"",SUM(#REF!,#REF!,#REF!,#REF!,#REF!))</f>
        <v>#REF!</v>
      </c>
      <c r="CC38" s="24" t="str">
        <f t="shared" si="10"/>
        <v/>
      </c>
      <c r="CD38" s="24"/>
      <c r="CE38" s="24"/>
    </row>
    <row r="39" spans="1:83" ht="24.75" customHeight="1">
      <c r="A39" s="263">
        <v>33</v>
      </c>
      <c r="B39" s="264"/>
      <c r="C39" s="265"/>
      <c r="D39" s="266"/>
      <c r="E39" s="267"/>
      <c r="F39" s="268"/>
      <c r="G39" s="268"/>
      <c r="H39" s="269"/>
      <c r="I39" s="270"/>
      <c r="J39" s="271"/>
      <c r="K39" s="272"/>
      <c r="L39" s="391"/>
      <c r="M39" s="392"/>
      <c r="N39" s="392"/>
      <c r="O39" s="7"/>
      <c r="P39" s="32"/>
      <c r="Q39" s="35"/>
      <c r="R39" s="7"/>
      <c r="S39" s="397"/>
      <c r="T39" s="398"/>
      <c r="U39" s="398"/>
      <c r="V39" s="7"/>
      <c r="W39" s="37"/>
      <c r="X39" s="35"/>
      <c r="Y39" s="7"/>
      <c r="Z39" s="391"/>
      <c r="AA39" s="392"/>
      <c r="AB39" s="392"/>
      <c r="AC39" s="7"/>
      <c r="AD39" s="32"/>
      <c r="AE39" s="35"/>
      <c r="AF39" s="7"/>
      <c r="AG39" s="391"/>
      <c r="AH39" s="392"/>
      <c r="AI39" s="392"/>
      <c r="AJ39" s="7"/>
      <c r="AK39" s="32"/>
      <c r="AL39" s="35"/>
      <c r="AM39" s="7"/>
      <c r="AN39" s="11"/>
      <c r="AO39" s="7"/>
      <c r="AP39" s="11"/>
      <c r="AQ39" s="7"/>
      <c r="AR39" s="11"/>
      <c r="AS39" s="7"/>
      <c r="AT39" s="7"/>
      <c r="AU39" s="7"/>
      <c r="AV39" s="7"/>
      <c r="AW39" s="7"/>
      <c r="AX39" s="11"/>
      <c r="AY39" s="71"/>
      <c r="AZ39" s="1"/>
      <c r="BA39" s="1"/>
      <c r="BB39" s="25"/>
      <c r="BC39" s="1"/>
      <c r="BD39" s="1"/>
      <c r="BP39" s="16"/>
      <c r="BQ39" s="16" t="str">
        <f t="shared" si="1"/>
        <v/>
      </c>
      <c r="BR39" s="24" t="str">
        <f t="shared" ref="BR39:BR70" si="11">IF(AND(L39="",M39="",N39="",P39=""),"",SUM(L39,M39,N39,O39,P39))</f>
        <v/>
      </c>
      <c r="BS39" s="24" t="str">
        <f t="shared" si="2"/>
        <v/>
      </c>
      <c r="BT39" s="16" t="str">
        <f t="shared" si="3"/>
        <v/>
      </c>
      <c r="BU39" s="24" t="str">
        <f t="shared" si="4"/>
        <v/>
      </c>
      <c r="BV39" s="16" t="e">
        <f>IF(AND(#REF!="",#REF!="",#REF!="",#REF!=""),"",SUM(#REF!,#REF!,#REF!,#REF!,#REF!))</f>
        <v>#REF!</v>
      </c>
      <c r="BW39" s="24" t="str">
        <f t="shared" si="5"/>
        <v/>
      </c>
      <c r="BX39" s="16" t="str">
        <f t="shared" si="6"/>
        <v/>
      </c>
      <c r="BY39" s="24" t="str">
        <f t="shared" si="7"/>
        <v/>
      </c>
      <c r="BZ39" s="16" t="str">
        <f t="shared" si="8"/>
        <v/>
      </c>
      <c r="CA39" s="24" t="str">
        <f t="shared" si="9"/>
        <v/>
      </c>
      <c r="CB39" s="16" t="e">
        <f>IF(AND(#REF!="",#REF!="",#REF!="",#REF!=""),"",SUM(#REF!,#REF!,#REF!,#REF!,#REF!))</f>
        <v>#REF!</v>
      </c>
      <c r="CC39" s="24" t="str">
        <f t="shared" si="10"/>
        <v/>
      </c>
      <c r="CD39" s="24"/>
      <c r="CE39" s="24"/>
    </row>
    <row r="40" spans="1:83" ht="24.75" customHeight="1">
      <c r="A40" s="263">
        <v>34</v>
      </c>
      <c r="B40" s="264"/>
      <c r="C40" s="265"/>
      <c r="D40" s="266"/>
      <c r="E40" s="267"/>
      <c r="F40" s="268"/>
      <c r="G40" s="268"/>
      <c r="H40" s="269"/>
      <c r="I40" s="270"/>
      <c r="J40" s="271"/>
      <c r="K40" s="272"/>
      <c r="L40" s="391"/>
      <c r="M40" s="392"/>
      <c r="N40" s="392"/>
      <c r="O40" s="7"/>
      <c r="P40" s="32"/>
      <c r="Q40" s="35"/>
      <c r="R40" s="7"/>
      <c r="S40" s="397"/>
      <c r="T40" s="398"/>
      <c r="U40" s="398"/>
      <c r="V40" s="7"/>
      <c r="W40" s="37"/>
      <c r="X40" s="35"/>
      <c r="Y40" s="7"/>
      <c r="Z40" s="391"/>
      <c r="AA40" s="392"/>
      <c r="AB40" s="392"/>
      <c r="AC40" s="7"/>
      <c r="AD40" s="32"/>
      <c r="AE40" s="35"/>
      <c r="AF40" s="7"/>
      <c r="AG40" s="391"/>
      <c r="AH40" s="392"/>
      <c r="AI40" s="392"/>
      <c r="AJ40" s="7"/>
      <c r="AK40" s="32"/>
      <c r="AL40" s="35"/>
      <c r="AM40" s="7"/>
      <c r="AN40" s="11"/>
      <c r="AO40" s="7"/>
      <c r="AP40" s="11"/>
      <c r="AQ40" s="7"/>
      <c r="AR40" s="11"/>
      <c r="AS40" s="7"/>
      <c r="AT40" s="7"/>
      <c r="AU40" s="7"/>
      <c r="AV40" s="7"/>
      <c r="AW40" s="7"/>
      <c r="AX40" s="11"/>
      <c r="AY40" s="71"/>
      <c r="AZ40" s="1"/>
      <c r="BA40" s="1"/>
      <c r="BB40" s="25"/>
      <c r="BC40" s="1"/>
      <c r="BD40" s="1"/>
      <c r="BP40" s="16"/>
      <c r="BQ40" s="16" t="str">
        <f t="shared" si="1"/>
        <v/>
      </c>
      <c r="BR40" s="24" t="str">
        <f t="shared" si="11"/>
        <v/>
      </c>
      <c r="BS40" s="24" t="str">
        <f t="shared" si="2"/>
        <v/>
      </c>
      <c r="BT40" s="16" t="str">
        <f t="shared" si="3"/>
        <v/>
      </c>
      <c r="BU40" s="24" t="str">
        <f t="shared" si="4"/>
        <v/>
      </c>
      <c r="BV40" s="16" t="e">
        <f>IF(AND(#REF!="",#REF!="",#REF!="",#REF!=""),"",SUM(#REF!,#REF!,#REF!,#REF!,#REF!))</f>
        <v>#REF!</v>
      </c>
      <c r="BW40" s="24" t="str">
        <f t="shared" si="5"/>
        <v/>
      </c>
      <c r="BX40" s="16" t="str">
        <f t="shared" si="6"/>
        <v/>
      </c>
      <c r="BY40" s="24" t="str">
        <f t="shared" si="7"/>
        <v/>
      </c>
      <c r="BZ40" s="16" t="str">
        <f t="shared" si="8"/>
        <v/>
      </c>
      <c r="CA40" s="24" t="str">
        <f t="shared" si="9"/>
        <v/>
      </c>
      <c r="CB40" s="16" t="e">
        <f>IF(AND(#REF!="",#REF!="",#REF!="",#REF!=""),"",SUM(#REF!,#REF!,#REF!,#REF!,#REF!))</f>
        <v>#REF!</v>
      </c>
      <c r="CC40" s="24" t="str">
        <f t="shared" si="10"/>
        <v/>
      </c>
      <c r="CD40" s="24"/>
      <c r="CE40" s="24"/>
    </row>
    <row r="41" spans="1:83" ht="24.75" customHeight="1">
      <c r="A41" s="263">
        <v>35</v>
      </c>
      <c r="B41" s="264"/>
      <c r="C41" s="265"/>
      <c r="D41" s="266"/>
      <c r="E41" s="267"/>
      <c r="F41" s="268"/>
      <c r="G41" s="268"/>
      <c r="H41" s="269"/>
      <c r="I41" s="270"/>
      <c r="J41" s="271"/>
      <c r="K41" s="272"/>
      <c r="L41" s="391"/>
      <c r="M41" s="392"/>
      <c r="N41" s="392"/>
      <c r="O41" s="7"/>
      <c r="P41" s="32"/>
      <c r="Q41" s="35"/>
      <c r="R41" s="7"/>
      <c r="S41" s="397"/>
      <c r="T41" s="398"/>
      <c r="U41" s="398"/>
      <c r="V41" s="7"/>
      <c r="W41" s="37"/>
      <c r="X41" s="35"/>
      <c r="Y41" s="7"/>
      <c r="Z41" s="391"/>
      <c r="AA41" s="392"/>
      <c r="AB41" s="392"/>
      <c r="AC41" s="7"/>
      <c r="AD41" s="32"/>
      <c r="AE41" s="35"/>
      <c r="AF41" s="7"/>
      <c r="AG41" s="391"/>
      <c r="AH41" s="392"/>
      <c r="AI41" s="392"/>
      <c r="AJ41" s="7"/>
      <c r="AK41" s="32"/>
      <c r="AL41" s="35"/>
      <c r="AM41" s="7"/>
      <c r="AN41" s="11"/>
      <c r="AO41" s="7"/>
      <c r="AP41" s="11"/>
      <c r="AQ41" s="7"/>
      <c r="AR41" s="11"/>
      <c r="AS41" s="7"/>
      <c r="AT41" s="7"/>
      <c r="AU41" s="7"/>
      <c r="AV41" s="7"/>
      <c r="AW41" s="7"/>
      <c r="AX41" s="11"/>
      <c r="AY41" s="71"/>
      <c r="AZ41" s="1"/>
      <c r="BA41" s="1"/>
      <c r="BB41" s="25"/>
      <c r="BC41" s="1"/>
      <c r="BD41" s="1"/>
      <c r="BP41" s="16"/>
      <c r="BQ41" s="16" t="str">
        <f t="shared" si="1"/>
        <v/>
      </c>
      <c r="BR41" s="24" t="str">
        <f t="shared" si="11"/>
        <v/>
      </c>
      <c r="BS41" s="24" t="str">
        <f t="shared" si="2"/>
        <v/>
      </c>
      <c r="BT41" s="16" t="str">
        <f t="shared" si="3"/>
        <v/>
      </c>
      <c r="BU41" s="24" t="str">
        <f t="shared" si="4"/>
        <v/>
      </c>
      <c r="BV41" s="16" t="e">
        <f>IF(AND(#REF!="",#REF!="",#REF!="",#REF!=""),"",SUM(#REF!,#REF!,#REF!,#REF!,#REF!))</f>
        <v>#REF!</v>
      </c>
      <c r="BW41" s="24" t="str">
        <f t="shared" si="5"/>
        <v/>
      </c>
      <c r="BX41" s="16" t="str">
        <f t="shared" si="6"/>
        <v/>
      </c>
      <c r="BY41" s="24" t="str">
        <f t="shared" si="7"/>
        <v/>
      </c>
      <c r="BZ41" s="16" t="str">
        <f t="shared" si="8"/>
        <v/>
      </c>
      <c r="CA41" s="24" t="str">
        <f t="shared" si="9"/>
        <v/>
      </c>
      <c r="CB41" s="16" t="e">
        <f>IF(AND(#REF!="",#REF!="",#REF!="",#REF!=""),"",SUM(#REF!,#REF!,#REF!,#REF!,#REF!))</f>
        <v>#REF!</v>
      </c>
      <c r="CC41" s="24" t="str">
        <f t="shared" si="10"/>
        <v/>
      </c>
      <c r="CD41" s="24"/>
      <c r="CE41" s="24"/>
    </row>
    <row r="42" spans="1:83" ht="24.75" customHeight="1">
      <c r="A42" s="263">
        <v>36</v>
      </c>
      <c r="B42" s="264"/>
      <c r="C42" s="265"/>
      <c r="D42" s="266"/>
      <c r="E42" s="267"/>
      <c r="F42" s="268"/>
      <c r="G42" s="268"/>
      <c r="H42" s="269"/>
      <c r="I42" s="270"/>
      <c r="J42" s="271"/>
      <c r="K42" s="272"/>
      <c r="L42" s="391"/>
      <c r="M42" s="392"/>
      <c r="N42" s="392"/>
      <c r="O42" s="7"/>
      <c r="P42" s="32"/>
      <c r="Q42" s="35"/>
      <c r="R42" s="7"/>
      <c r="S42" s="397"/>
      <c r="T42" s="398"/>
      <c r="U42" s="398"/>
      <c r="V42" s="7"/>
      <c r="W42" s="37"/>
      <c r="X42" s="35"/>
      <c r="Y42" s="7"/>
      <c r="Z42" s="391"/>
      <c r="AA42" s="392"/>
      <c r="AB42" s="392"/>
      <c r="AC42" s="7"/>
      <c r="AD42" s="32"/>
      <c r="AE42" s="35"/>
      <c r="AF42" s="7"/>
      <c r="AG42" s="391"/>
      <c r="AH42" s="392"/>
      <c r="AI42" s="392"/>
      <c r="AJ42" s="7"/>
      <c r="AK42" s="32"/>
      <c r="AL42" s="35"/>
      <c r="AM42" s="7"/>
      <c r="AN42" s="11"/>
      <c r="AO42" s="7"/>
      <c r="AP42" s="11"/>
      <c r="AQ42" s="7"/>
      <c r="AR42" s="11"/>
      <c r="AS42" s="7"/>
      <c r="AT42" s="7"/>
      <c r="AU42" s="7"/>
      <c r="AV42" s="7"/>
      <c r="AW42" s="7"/>
      <c r="AX42" s="11"/>
      <c r="AY42" s="71"/>
      <c r="AZ42" s="1"/>
      <c r="BA42" s="1"/>
      <c r="BB42" s="25"/>
      <c r="BC42" s="1"/>
      <c r="BD42" s="1"/>
      <c r="BP42" s="16"/>
      <c r="BQ42" s="16" t="str">
        <f t="shared" si="1"/>
        <v/>
      </c>
      <c r="BR42" s="24" t="str">
        <f t="shared" si="11"/>
        <v/>
      </c>
      <c r="BS42" s="24" t="str">
        <f t="shared" si="2"/>
        <v/>
      </c>
      <c r="BT42" s="16" t="str">
        <f t="shared" si="3"/>
        <v/>
      </c>
      <c r="BU42" s="24" t="str">
        <f t="shared" si="4"/>
        <v/>
      </c>
      <c r="BV42" s="16" t="e">
        <f>IF(AND(#REF!="",#REF!="",#REF!="",#REF!=""),"",SUM(#REF!,#REF!,#REF!,#REF!,#REF!))</f>
        <v>#REF!</v>
      </c>
      <c r="BW42" s="24" t="str">
        <f t="shared" si="5"/>
        <v/>
      </c>
      <c r="BX42" s="16" t="str">
        <f t="shared" si="6"/>
        <v/>
      </c>
      <c r="BY42" s="24" t="str">
        <f t="shared" si="7"/>
        <v/>
      </c>
      <c r="BZ42" s="16" t="str">
        <f t="shared" si="8"/>
        <v/>
      </c>
      <c r="CA42" s="24" t="str">
        <f t="shared" si="9"/>
        <v/>
      </c>
      <c r="CB42" s="16" t="e">
        <f>IF(AND(#REF!="",#REF!="",#REF!="",#REF!=""),"",SUM(#REF!,#REF!,#REF!,#REF!,#REF!))</f>
        <v>#REF!</v>
      </c>
      <c r="CC42" s="24" t="str">
        <f t="shared" si="10"/>
        <v/>
      </c>
      <c r="CD42" s="24"/>
      <c r="CE42" s="24"/>
    </row>
    <row r="43" spans="1:83" ht="24.75" customHeight="1">
      <c r="A43" s="263">
        <v>37</v>
      </c>
      <c r="B43" s="264"/>
      <c r="C43" s="265"/>
      <c r="D43" s="266"/>
      <c r="E43" s="267"/>
      <c r="F43" s="268"/>
      <c r="G43" s="268"/>
      <c r="H43" s="269"/>
      <c r="I43" s="270"/>
      <c r="J43" s="271"/>
      <c r="K43" s="272"/>
      <c r="L43" s="391"/>
      <c r="M43" s="392"/>
      <c r="N43" s="392"/>
      <c r="O43" s="7"/>
      <c r="P43" s="32"/>
      <c r="Q43" s="35"/>
      <c r="R43" s="7"/>
      <c r="S43" s="397"/>
      <c r="T43" s="398"/>
      <c r="U43" s="398"/>
      <c r="V43" s="7"/>
      <c r="W43" s="37"/>
      <c r="X43" s="35"/>
      <c r="Y43" s="7"/>
      <c r="Z43" s="391"/>
      <c r="AA43" s="392"/>
      <c r="AB43" s="392"/>
      <c r="AC43" s="7"/>
      <c r="AD43" s="32"/>
      <c r="AE43" s="35"/>
      <c r="AF43" s="7"/>
      <c r="AG43" s="391"/>
      <c r="AH43" s="392"/>
      <c r="AI43" s="392"/>
      <c r="AJ43" s="7"/>
      <c r="AK43" s="32"/>
      <c r="AL43" s="35"/>
      <c r="AM43" s="7"/>
      <c r="AN43" s="11"/>
      <c r="AO43" s="7"/>
      <c r="AP43" s="11"/>
      <c r="AQ43" s="7"/>
      <c r="AR43" s="11"/>
      <c r="AS43" s="7"/>
      <c r="AT43" s="7"/>
      <c r="AU43" s="7"/>
      <c r="AV43" s="7"/>
      <c r="AW43" s="7"/>
      <c r="AX43" s="11"/>
      <c r="AY43" s="71"/>
      <c r="AZ43" s="1"/>
      <c r="BA43" s="1"/>
      <c r="BB43" s="25"/>
      <c r="BC43" s="1"/>
      <c r="BD43" s="1"/>
      <c r="BP43" s="16"/>
      <c r="BQ43" s="16" t="str">
        <f t="shared" si="1"/>
        <v/>
      </c>
      <c r="BR43" s="24" t="str">
        <f t="shared" si="11"/>
        <v/>
      </c>
      <c r="BS43" s="24" t="str">
        <f t="shared" si="2"/>
        <v/>
      </c>
      <c r="BT43" s="16" t="str">
        <f t="shared" si="3"/>
        <v/>
      </c>
      <c r="BU43" s="24" t="str">
        <f t="shared" si="4"/>
        <v/>
      </c>
      <c r="BV43" s="16" t="e">
        <f>IF(AND(#REF!="",#REF!="",#REF!="",#REF!=""),"",SUM(#REF!,#REF!,#REF!,#REF!,#REF!))</f>
        <v>#REF!</v>
      </c>
      <c r="BW43" s="24" t="str">
        <f t="shared" si="5"/>
        <v/>
      </c>
      <c r="BX43" s="16" t="str">
        <f t="shared" si="6"/>
        <v/>
      </c>
      <c r="BY43" s="24" t="str">
        <f t="shared" si="7"/>
        <v/>
      </c>
      <c r="BZ43" s="16" t="str">
        <f t="shared" si="8"/>
        <v/>
      </c>
      <c r="CA43" s="24" t="str">
        <f t="shared" si="9"/>
        <v/>
      </c>
      <c r="CB43" s="16" t="e">
        <f>IF(AND(#REF!="",#REF!="",#REF!="",#REF!=""),"",SUM(#REF!,#REF!,#REF!,#REF!,#REF!))</f>
        <v>#REF!</v>
      </c>
      <c r="CC43" s="24" t="str">
        <f t="shared" si="10"/>
        <v/>
      </c>
      <c r="CD43" s="24"/>
      <c r="CE43" s="24"/>
    </row>
    <row r="44" spans="1:83" ht="24.75" customHeight="1">
      <c r="A44" s="263">
        <v>38</v>
      </c>
      <c r="B44" s="264"/>
      <c r="C44" s="265"/>
      <c r="D44" s="266"/>
      <c r="E44" s="267"/>
      <c r="F44" s="268"/>
      <c r="G44" s="268"/>
      <c r="H44" s="269"/>
      <c r="I44" s="270"/>
      <c r="J44" s="271"/>
      <c r="K44" s="272"/>
      <c r="L44" s="391"/>
      <c r="M44" s="392"/>
      <c r="N44" s="392"/>
      <c r="O44" s="7"/>
      <c r="P44" s="32"/>
      <c r="Q44" s="35"/>
      <c r="R44" s="7"/>
      <c r="S44" s="397"/>
      <c r="T44" s="398"/>
      <c r="U44" s="398"/>
      <c r="V44" s="7"/>
      <c r="W44" s="37"/>
      <c r="X44" s="35"/>
      <c r="Y44" s="7"/>
      <c r="Z44" s="391"/>
      <c r="AA44" s="392"/>
      <c r="AB44" s="392"/>
      <c r="AC44" s="7"/>
      <c r="AD44" s="32"/>
      <c r="AE44" s="35"/>
      <c r="AF44" s="7"/>
      <c r="AG44" s="391"/>
      <c r="AH44" s="392"/>
      <c r="AI44" s="392"/>
      <c r="AJ44" s="7"/>
      <c r="AK44" s="32"/>
      <c r="AL44" s="35"/>
      <c r="AM44" s="7"/>
      <c r="AN44" s="11"/>
      <c r="AO44" s="7"/>
      <c r="AP44" s="11"/>
      <c r="AQ44" s="7"/>
      <c r="AR44" s="11"/>
      <c r="AS44" s="7"/>
      <c r="AT44" s="7"/>
      <c r="AU44" s="7"/>
      <c r="AV44" s="7"/>
      <c r="AW44" s="7"/>
      <c r="AX44" s="11"/>
      <c r="AY44" s="71"/>
      <c r="AZ44" s="1"/>
      <c r="BA44" s="1"/>
      <c r="BB44" s="25"/>
      <c r="BC44" s="1"/>
      <c r="BD44" s="1"/>
      <c r="BP44" s="16"/>
      <c r="BQ44" s="16" t="str">
        <f t="shared" si="1"/>
        <v/>
      </c>
      <c r="BR44" s="24" t="str">
        <f t="shared" si="11"/>
        <v/>
      </c>
      <c r="BS44" s="24" t="str">
        <f t="shared" si="2"/>
        <v/>
      </c>
      <c r="BT44" s="16" t="str">
        <f t="shared" si="3"/>
        <v/>
      </c>
      <c r="BU44" s="24" t="str">
        <f t="shared" si="4"/>
        <v/>
      </c>
      <c r="BV44" s="16" t="e">
        <f>IF(AND(#REF!="",#REF!="",#REF!="",#REF!=""),"",SUM(#REF!,#REF!,#REF!,#REF!,#REF!))</f>
        <v>#REF!</v>
      </c>
      <c r="BW44" s="24" t="str">
        <f t="shared" si="5"/>
        <v/>
      </c>
      <c r="BX44" s="16" t="str">
        <f t="shared" si="6"/>
        <v/>
      </c>
      <c r="BY44" s="24" t="str">
        <f t="shared" si="7"/>
        <v/>
      </c>
      <c r="BZ44" s="16" t="str">
        <f t="shared" si="8"/>
        <v/>
      </c>
      <c r="CA44" s="24" t="str">
        <f t="shared" si="9"/>
        <v/>
      </c>
      <c r="CB44" s="16" t="e">
        <f>IF(AND(#REF!="",#REF!="",#REF!="",#REF!=""),"",SUM(#REF!,#REF!,#REF!,#REF!,#REF!))</f>
        <v>#REF!</v>
      </c>
      <c r="CC44" s="24" t="str">
        <f t="shared" si="10"/>
        <v/>
      </c>
      <c r="CD44" s="24"/>
      <c r="CE44" s="24"/>
    </row>
    <row r="45" spans="1:83" ht="24.75" customHeight="1">
      <c r="A45" s="263">
        <v>39</v>
      </c>
      <c r="B45" s="264"/>
      <c r="C45" s="265"/>
      <c r="D45" s="266"/>
      <c r="E45" s="267"/>
      <c r="F45" s="268"/>
      <c r="G45" s="268"/>
      <c r="H45" s="269"/>
      <c r="I45" s="270"/>
      <c r="J45" s="271"/>
      <c r="K45" s="272"/>
      <c r="L45" s="391"/>
      <c r="M45" s="392"/>
      <c r="N45" s="392"/>
      <c r="O45" s="7"/>
      <c r="P45" s="32"/>
      <c r="Q45" s="35"/>
      <c r="R45" s="7"/>
      <c r="S45" s="397"/>
      <c r="T45" s="398"/>
      <c r="U45" s="398"/>
      <c r="V45" s="7"/>
      <c r="W45" s="37"/>
      <c r="X45" s="35"/>
      <c r="Y45" s="7"/>
      <c r="Z45" s="391"/>
      <c r="AA45" s="392"/>
      <c r="AB45" s="392"/>
      <c r="AC45" s="7"/>
      <c r="AD45" s="32"/>
      <c r="AE45" s="35"/>
      <c r="AF45" s="7"/>
      <c r="AG45" s="391"/>
      <c r="AH45" s="392"/>
      <c r="AI45" s="392"/>
      <c r="AJ45" s="7"/>
      <c r="AK45" s="32"/>
      <c r="AL45" s="35"/>
      <c r="AM45" s="7"/>
      <c r="AN45" s="11"/>
      <c r="AO45" s="7"/>
      <c r="AP45" s="11"/>
      <c r="AQ45" s="7"/>
      <c r="AR45" s="11"/>
      <c r="AS45" s="7"/>
      <c r="AT45" s="7"/>
      <c r="AU45" s="7"/>
      <c r="AV45" s="7"/>
      <c r="AW45" s="7"/>
      <c r="AX45" s="11"/>
      <c r="AY45" s="71"/>
      <c r="AZ45" s="1"/>
      <c r="BA45" s="1"/>
      <c r="BB45" s="25"/>
      <c r="BC45" s="1"/>
      <c r="BD45" s="1"/>
      <c r="BP45" s="16"/>
      <c r="BQ45" s="16" t="str">
        <f t="shared" si="1"/>
        <v/>
      </c>
      <c r="BR45" s="24" t="str">
        <f t="shared" si="11"/>
        <v/>
      </c>
      <c r="BS45" s="24" t="str">
        <f t="shared" si="2"/>
        <v/>
      </c>
      <c r="BT45" s="16" t="str">
        <f t="shared" si="3"/>
        <v/>
      </c>
      <c r="BU45" s="24" t="str">
        <f t="shared" si="4"/>
        <v/>
      </c>
      <c r="BV45" s="16" t="e">
        <f>IF(AND(#REF!="",#REF!="",#REF!="",#REF!=""),"",SUM(#REF!,#REF!,#REF!,#REF!,#REF!))</f>
        <v>#REF!</v>
      </c>
      <c r="BW45" s="24" t="str">
        <f t="shared" si="5"/>
        <v/>
      </c>
      <c r="BX45" s="16" t="str">
        <f t="shared" si="6"/>
        <v/>
      </c>
      <c r="BY45" s="24" t="str">
        <f t="shared" si="7"/>
        <v/>
      </c>
      <c r="BZ45" s="16" t="str">
        <f t="shared" si="8"/>
        <v/>
      </c>
      <c r="CA45" s="24" t="str">
        <f t="shared" si="9"/>
        <v/>
      </c>
      <c r="CB45" s="16" t="e">
        <f>IF(AND(#REF!="",#REF!="",#REF!="",#REF!=""),"",SUM(#REF!,#REF!,#REF!,#REF!,#REF!))</f>
        <v>#REF!</v>
      </c>
      <c r="CC45" s="24" t="str">
        <f t="shared" si="10"/>
        <v/>
      </c>
      <c r="CD45" s="24"/>
      <c r="CE45" s="24"/>
    </row>
    <row r="46" spans="1:83" ht="24.75" customHeight="1">
      <c r="A46" s="263">
        <v>40</v>
      </c>
      <c r="B46" s="264"/>
      <c r="C46" s="265"/>
      <c r="D46" s="266"/>
      <c r="E46" s="267"/>
      <c r="F46" s="268"/>
      <c r="G46" s="268"/>
      <c r="H46" s="269"/>
      <c r="I46" s="270"/>
      <c r="J46" s="271"/>
      <c r="K46" s="272"/>
      <c r="L46" s="391"/>
      <c r="M46" s="392"/>
      <c r="N46" s="392"/>
      <c r="O46" s="7"/>
      <c r="P46" s="32"/>
      <c r="Q46" s="35"/>
      <c r="R46" s="7"/>
      <c r="S46" s="397"/>
      <c r="T46" s="398"/>
      <c r="U46" s="398"/>
      <c r="V46" s="7"/>
      <c r="W46" s="37"/>
      <c r="X46" s="35"/>
      <c r="Y46" s="7"/>
      <c r="Z46" s="391"/>
      <c r="AA46" s="392"/>
      <c r="AB46" s="392"/>
      <c r="AC46" s="7"/>
      <c r="AD46" s="32"/>
      <c r="AE46" s="35"/>
      <c r="AF46" s="7"/>
      <c r="AG46" s="391"/>
      <c r="AH46" s="392"/>
      <c r="AI46" s="392"/>
      <c r="AJ46" s="7"/>
      <c r="AK46" s="32"/>
      <c r="AL46" s="35"/>
      <c r="AM46" s="7"/>
      <c r="AN46" s="11"/>
      <c r="AO46" s="7"/>
      <c r="AP46" s="11"/>
      <c r="AQ46" s="7"/>
      <c r="AR46" s="11"/>
      <c r="AS46" s="7"/>
      <c r="AT46" s="7"/>
      <c r="AU46" s="7"/>
      <c r="AV46" s="7"/>
      <c r="AW46" s="7"/>
      <c r="AX46" s="11"/>
      <c r="AY46" s="71"/>
      <c r="AZ46" s="1"/>
      <c r="BA46" s="1"/>
      <c r="BB46" s="25"/>
      <c r="BC46" s="1"/>
      <c r="BD46" s="1"/>
      <c r="BP46" s="16"/>
      <c r="BQ46" s="16" t="str">
        <f t="shared" si="1"/>
        <v/>
      </c>
      <c r="BR46" s="24" t="str">
        <f t="shared" si="11"/>
        <v/>
      </c>
      <c r="BS46" s="24" t="str">
        <f t="shared" si="2"/>
        <v/>
      </c>
      <c r="BT46" s="16" t="str">
        <f t="shared" si="3"/>
        <v/>
      </c>
      <c r="BU46" s="24" t="str">
        <f t="shared" si="4"/>
        <v/>
      </c>
      <c r="BV46" s="16" t="e">
        <f>IF(AND(#REF!="",#REF!="",#REF!="",#REF!=""),"",SUM(#REF!,#REF!,#REF!,#REF!,#REF!))</f>
        <v>#REF!</v>
      </c>
      <c r="BW46" s="24" t="str">
        <f t="shared" si="5"/>
        <v/>
      </c>
      <c r="BX46" s="16" t="str">
        <f t="shared" si="6"/>
        <v/>
      </c>
      <c r="BY46" s="24" t="str">
        <f t="shared" si="7"/>
        <v/>
      </c>
      <c r="BZ46" s="16" t="str">
        <f t="shared" si="8"/>
        <v/>
      </c>
      <c r="CA46" s="24" t="str">
        <f t="shared" si="9"/>
        <v/>
      </c>
      <c r="CB46" s="16" t="e">
        <f>IF(AND(#REF!="",#REF!="",#REF!="",#REF!=""),"",SUM(#REF!,#REF!,#REF!,#REF!,#REF!))</f>
        <v>#REF!</v>
      </c>
      <c r="CC46" s="24" t="str">
        <f t="shared" si="10"/>
        <v/>
      </c>
      <c r="CD46" s="24"/>
      <c r="CE46" s="24"/>
    </row>
    <row r="47" spans="1:83" ht="24.75" customHeight="1">
      <c r="A47" s="263">
        <v>41</v>
      </c>
      <c r="B47" s="264"/>
      <c r="C47" s="265"/>
      <c r="D47" s="266"/>
      <c r="E47" s="267"/>
      <c r="F47" s="268"/>
      <c r="G47" s="268"/>
      <c r="H47" s="269"/>
      <c r="I47" s="270"/>
      <c r="J47" s="271"/>
      <c r="K47" s="272"/>
      <c r="L47" s="391"/>
      <c r="M47" s="392"/>
      <c r="N47" s="392"/>
      <c r="O47" s="7"/>
      <c r="P47" s="32"/>
      <c r="Q47" s="35"/>
      <c r="R47" s="7"/>
      <c r="S47" s="397"/>
      <c r="T47" s="398"/>
      <c r="U47" s="398"/>
      <c r="V47" s="7"/>
      <c r="W47" s="37"/>
      <c r="X47" s="35"/>
      <c r="Y47" s="7"/>
      <c r="Z47" s="391"/>
      <c r="AA47" s="392"/>
      <c r="AB47" s="392"/>
      <c r="AC47" s="7"/>
      <c r="AD47" s="32"/>
      <c r="AE47" s="35"/>
      <c r="AF47" s="7"/>
      <c r="AG47" s="391"/>
      <c r="AH47" s="392"/>
      <c r="AI47" s="392"/>
      <c r="AJ47" s="7"/>
      <c r="AK47" s="32"/>
      <c r="AL47" s="35"/>
      <c r="AM47" s="7"/>
      <c r="AN47" s="11"/>
      <c r="AO47" s="7"/>
      <c r="AP47" s="11"/>
      <c r="AQ47" s="7"/>
      <c r="AR47" s="11"/>
      <c r="AS47" s="7"/>
      <c r="AT47" s="7"/>
      <c r="AU47" s="7"/>
      <c r="AV47" s="7"/>
      <c r="AW47" s="7"/>
      <c r="AX47" s="11"/>
      <c r="AY47" s="71"/>
      <c r="AZ47" s="1"/>
      <c r="BA47" s="1"/>
      <c r="BB47" s="25"/>
      <c r="BC47" s="1"/>
      <c r="BD47" s="1"/>
      <c r="BP47" s="16"/>
      <c r="BQ47" s="16" t="str">
        <f t="shared" si="1"/>
        <v/>
      </c>
      <c r="BR47" s="24" t="str">
        <f t="shared" si="11"/>
        <v/>
      </c>
      <c r="BS47" s="24" t="str">
        <f t="shared" si="2"/>
        <v/>
      </c>
      <c r="BT47" s="16" t="str">
        <f t="shared" si="3"/>
        <v/>
      </c>
      <c r="BU47" s="24" t="str">
        <f t="shared" si="4"/>
        <v/>
      </c>
      <c r="BV47" s="16" t="e">
        <f>IF(AND(#REF!="",#REF!="",#REF!="",#REF!=""),"",SUM(#REF!,#REF!,#REF!,#REF!,#REF!))</f>
        <v>#REF!</v>
      </c>
      <c r="BW47" s="24" t="str">
        <f t="shared" si="5"/>
        <v/>
      </c>
      <c r="BX47" s="16" t="str">
        <f t="shared" si="6"/>
        <v/>
      </c>
      <c r="BY47" s="24" t="str">
        <f t="shared" si="7"/>
        <v/>
      </c>
      <c r="BZ47" s="16" t="str">
        <f t="shared" si="8"/>
        <v/>
      </c>
      <c r="CA47" s="24" t="str">
        <f t="shared" si="9"/>
        <v/>
      </c>
      <c r="CB47" s="16" t="e">
        <f>IF(AND(#REF!="",#REF!="",#REF!="",#REF!=""),"",SUM(#REF!,#REF!,#REF!,#REF!,#REF!))</f>
        <v>#REF!</v>
      </c>
      <c r="CC47" s="24" t="str">
        <f t="shared" si="10"/>
        <v/>
      </c>
      <c r="CD47" s="24"/>
      <c r="CE47" s="24"/>
    </row>
    <row r="48" spans="1:83" ht="24.75" customHeight="1">
      <c r="A48" s="263">
        <v>42</v>
      </c>
      <c r="B48" s="264"/>
      <c r="C48" s="265"/>
      <c r="D48" s="266"/>
      <c r="E48" s="267"/>
      <c r="F48" s="268"/>
      <c r="G48" s="268"/>
      <c r="H48" s="269"/>
      <c r="I48" s="270"/>
      <c r="J48" s="271"/>
      <c r="K48" s="272"/>
      <c r="L48" s="391"/>
      <c r="M48" s="392"/>
      <c r="N48" s="392"/>
      <c r="O48" s="7"/>
      <c r="P48" s="32"/>
      <c r="Q48" s="35"/>
      <c r="R48" s="7"/>
      <c r="S48" s="397"/>
      <c r="T48" s="398"/>
      <c r="U48" s="398"/>
      <c r="V48" s="7"/>
      <c r="W48" s="37"/>
      <c r="X48" s="35"/>
      <c r="Y48" s="7"/>
      <c r="Z48" s="391"/>
      <c r="AA48" s="392"/>
      <c r="AB48" s="392"/>
      <c r="AC48" s="7"/>
      <c r="AD48" s="32"/>
      <c r="AE48" s="35"/>
      <c r="AF48" s="7"/>
      <c r="AG48" s="391"/>
      <c r="AH48" s="392"/>
      <c r="AI48" s="392"/>
      <c r="AJ48" s="7"/>
      <c r="AK48" s="32"/>
      <c r="AL48" s="35"/>
      <c r="AM48" s="7"/>
      <c r="AN48" s="11"/>
      <c r="AO48" s="7"/>
      <c r="AP48" s="11"/>
      <c r="AQ48" s="7"/>
      <c r="AR48" s="11"/>
      <c r="AS48" s="7"/>
      <c r="AT48" s="7"/>
      <c r="AU48" s="7"/>
      <c r="AV48" s="7"/>
      <c r="AW48" s="7"/>
      <c r="AX48" s="11"/>
      <c r="AY48" s="71"/>
      <c r="AZ48" s="1"/>
      <c r="BA48" s="1"/>
      <c r="BB48" s="25"/>
      <c r="BC48" s="1"/>
      <c r="BD48" s="1"/>
      <c r="BP48" s="16"/>
      <c r="BQ48" s="16" t="str">
        <f t="shared" si="1"/>
        <v/>
      </c>
      <c r="BR48" s="24" t="str">
        <f t="shared" si="11"/>
        <v/>
      </c>
      <c r="BS48" s="24" t="str">
        <f t="shared" si="2"/>
        <v/>
      </c>
      <c r="BT48" s="16" t="str">
        <f t="shared" si="3"/>
        <v/>
      </c>
      <c r="BU48" s="24" t="str">
        <f t="shared" si="4"/>
        <v/>
      </c>
      <c r="BV48" s="16" t="e">
        <f>IF(AND(#REF!="",#REF!="",#REF!="",#REF!=""),"",SUM(#REF!,#REF!,#REF!,#REF!,#REF!))</f>
        <v>#REF!</v>
      </c>
      <c r="BW48" s="24" t="str">
        <f t="shared" si="5"/>
        <v/>
      </c>
      <c r="BX48" s="16" t="str">
        <f t="shared" si="6"/>
        <v/>
      </c>
      <c r="BY48" s="24" t="str">
        <f t="shared" si="7"/>
        <v/>
      </c>
      <c r="BZ48" s="16" t="str">
        <f t="shared" si="8"/>
        <v/>
      </c>
      <c r="CA48" s="24" t="str">
        <f t="shared" si="9"/>
        <v/>
      </c>
      <c r="CB48" s="16" t="e">
        <f>IF(AND(#REF!="",#REF!="",#REF!="",#REF!=""),"",SUM(#REF!,#REF!,#REF!,#REF!,#REF!))</f>
        <v>#REF!</v>
      </c>
      <c r="CC48" s="24" t="str">
        <f t="shared" si="10"/>
        <v/>
      </c>
      <c r="CD48" s="24"/>
      <c r="CE48" s="24"/>
    </row>
    <row r="49" spans="1:83" ht="24.75" customHeight="1">
      <c r="A49" s="263">
        <v>43</v>
      </c>
      <c r="B49" s="264"/>
      <c r="C49" s="265"/>
      <c r="D49" s="266"/>
      <c r="E49" s="267"/>
      <c r="F49" s="268"/>
      <c r="G49" s="268"/>
      <c r="H49" s="269"/>
      <c r="I49" s="270"/>
      <c r="J49" s="271"/>
      <c r="K49" s="272"/>
      <c r="L49" s="391"/>
      <c r="M49" s="392"/>
      <c r="N49" s="392"/>
      <c r="O49" s="7"/>
      <c r="P49" s="32"/>
      <c r="Q49" s="35"/>
      <c r="R49" s="7"/>
      <c r="S49" s="397"/>
      <c r="T49" s="398"/>
      <c r="U49" s="398"/>
      <c r="V49" s="7"/>
      <c r="W49" s="37"/>
      <c r="X49" s="35"/>
      <c r="Y49" s="7"/>
      <c r="Z49" s="391"/>
      <c r="AA49" s="392"/>
      <c r="AB49" s="392"/>
      <c r="AC49" s="7"/>
      <c r="AD49" s="32"/>
      <c r="AE49" s="35"/>
      <c r="AF49" s="7"/>
      <c r="AG49" s="391"/>
      <c r="AH49" s="392"/>
      <c r="AI49" s="392"/>
      <c r="AJ49" s="7"/>
      <c r="AK49" s="32"/>
      <c r="AL49" s="35"/>
      <c r="AM49" s="7"/>
      <c r="AN49" s="11"/>
      <c r="AO49" s="7"/>
      <c r="AP49" s="11"/>
      <c r="AQ49" s="7"/>
      <c r="AR49" s="11"/>
      <c r="AS49" s="7"/>
      <c r="AT49" s="7"/>
      <c r="AU49" s="7"/>
      <c r="AV49" s="7"/>
      <c r="AW49" s="7"/>
      <c r="AX49" s="11"/>
      <c r="AY49" s="71"/>
      <c r="AZ49" s="1"/>
      <c r="BA49" s="1"/>
      <c r="BB49" s="25"/>
      <c r="BC49" s="1"/>
      <c r="BD49" s="1"/>
      <c r="BP49" s="16"/>
      <c r="BQ49" s="16" t="str">
        <f t="shared" si="1"/>
        <v/>
      </c>
      <c r="BR49" s="24" t="str">
        <f t="shared" si="11"/>
        <v/>
      </c>
      <c r="BS49" s="24" t="str">
        <f t="shared" si="2"/>
        <v/>
      </c>
      <c r="BT49" s="16" t="str">
        <f t="shared" si="3"/>
        <v/>
      </c>
      <c r="BU49" s="24" t="str">
        <f t="shared" si="4"/>
        <v/>
      </c>
      <c r="BV49" s="16" t="e">
        <f>IF(AND(#REF!="",#REF!="",#REF!="",#REF!=""),"",SUM(#REF!,#REF!,#REF!,#REF!,#REF!))</f>
        <v>#REF!</v>
      </c>
      <c r="BW49" s="24" t="str">
        <f t="shared" si="5"/>
        <v/>
      </c>
      <c r="BX49" s="16" t="str">
        <f t="shared" si="6"/>
        <v/>
      </c>
      <c r="BY49" s="24" t="str">
        <f t="shared" si="7"/>
        <v/>
      </c>
      <c r="BZ49" s="16" t="str">
        <f t="shared" si="8"/>
        <v/>
      </c>
      <c r="CA49" s="24" t="str">
        <f t="shared" si="9"/>
        <v/>
      </c>
      <c r="CB49" s="16" t="e">
        <f>IF(AND(#REF!="",#REF!="",#REF!="",#REF!=""),"",SUM(#REF!,#REF!,#REF!,#REF!,#REF!))</f>
        <v>#REF!</v>
      </c>
      <c r="CC49" s="24" t="str">
        <f t="shared" si="10"/>
        <v/>
      </c>
      <c r="CD49" s="24"/>
      <c r="CE49" s="24"/>
    </row>
    <row r="50" spans="1:83" ht="24.75" customHeight="1">
      <c r="A50" s="263">
        <v>44</v>
      </c>
      <c r="B50" s="264"/>
      <c r="C50" s="265"/>
      <c r="D50" s="266"/>
      <c r="E50" s="267"/>
      <c r="F50" s="268"/>
      <c r="G50" s="268"/>
      <c r="H50" s="269"/>
      <c r="I50" s="270"/>
      <c r="J50" s="271"/>
      <c r="K50" s="272"/>
      <c r="L50" s="391"/>
      <c r="M50" s="392"/>
      <c r="N50" s="392"/>
      <c r="O50" s="7"/>
      <c r="P50" s="32"/>
      <c r="Q50" s="35"/>
      <c r="R50" s="7"/>
      <c r="S50" s="397"/>
      <c r="T50" s="398"/>
      <c r="U50" s="398"/>
      <c r="V50" s="7"/>
      <c r="W50" s="37"/>
      <c r="X50" s="35"/>
      <c r="Y50" s="7"/>
      <c r="Z50" s="391"/>
      <c r="AA50" s="392"/>
      <c r="AB50" s="392"/>
      <c r="AC50" s="7"/>
      <c r="AD50" s="32"/>
      <c r="AE50" s="35"/>
      <c r="AF50" s="7"/>
      <c r="AG50" s="391"/>
      <c r="AH50" s="392"/>
      <c r="AI50" s="392"/>
      <c r="AJ50" s="7"/>
      <c r="AK50" s="32"/>
      <c r="AL50" s="35"/>
      <c r="AM50" s="7"/>
      <c r="AN50" s="11"/>
      <c r="AO50" s="7"/>
      <c r="AP50" s="11"/>
      <c r="AQ50" s="7"/>
      <c r="AR50" s="11"/>
      <c r="AS50" s="7"/>
      <c r="AT50" s="7"/>
      <c r="AU50" s="7"/>
      <c r="AV50" s="7"/>
      <c r="AW50" s="7"/>
      <c r="AX50" s="11"/>
      <c r="AY50" s="71"/>
      <c r="AZ50" s="1"/>
      <c r="BA50" s="1"/>
      <c r="BB50" s="25"/>
      <c r="BC50" s="1"/>
      <c r="BD50" s="1"/>
      <c r="BP50" s="16"/>
      <c r="BQ50" s="16" t="str">
        <f t="shared" si="1"/>
        <v/>
      </c>
      <c r="BR50" s="24" t="str">
        <f t="shared" si="11"/>
        <v/>
      </c>
      <c r="BS50" s="24" t="str">
        <f t="shared" si="2"/>
        <v/>
      </c>
      <c r="BT50" s="16" t="str">
        <f t="shared" si="3"/>
        <v/>
      </c>
      <c r="BU50" s="24" t="str">
        <f t="shared" si="4"/>
        <v/>
      </c>
      <c r="BV50" s="16" t="e">
        <f>IF(AND(#REF!="",#REF!="",#REF!="",#REF!=""),"",SUM(#REF!,#REF!,#REF!,#REF!,#REF!))</f>
        <v>#REF!</v>
      </c>
      <c r="BW50" s="24" t="str">
        <f t="shared" si="5"/>
        <v/>
      </c>
      <c r="BX50" s="16" t="str">
        <f t="shared" si="6"/>
        <v/>
      </c>
      <c r="BY50" s="24" t="str">
        <f t="shared" si="7"/>
        <v/>
      </c>
      <c r="BZ50" s="16" t="str">
        <f t="shared" si="8"/>
        <v/>
      </c>
      <c r="CA50" s="24" t="str">
        <f t="shared" si="9"/>
        <v/>
      </c>
      <c r="CB50" s="16" t="e">
        <f>IF(AND(#REF!="",#REF!="",#REF!="",#REF!=""),"",SUM(#REF!,#REF!,#REF!,#REF!,#REF!))</f>
        <v>#REF!</v>
      </c>
      <c r="CC50" s="24" t="str">
        <f t="shared" si="10"/>
        <v/>
      </c>
      <c r="CD50" s="24"/>
      <c r="CE50" s="24"/>
    </row>
    <row r="51" spans="1:83" ht="24.75" customHeight="1">
      <c r="A51" s="263">
        <v>45</v>
      </c>
      <c r="B51" s="264"/>
      <c r="C51" s="265"/>
      <c r="D51" s="266"/>
      <c r="E51" s="267"/>
      <c r="F51" s="268"/>
      <c r="G51" s="268"/>
      <c r="H51" s="269"/>
      <c r="I51" s="270"/>
      <c r="J51" s="271"/>
      <c r="K51" s="272"/>
      <c r="L51" s="391"/>
      <c r="M51" s="392"/>
      <c r="N51" s="392"/>
      <c r="O51" s="7"/>
      <c r="P51" s="32"/>
      <c r="Q51" s="35"/>
      <c r="R51" s="7"/>
      <c r="S51" s="397"/>
      <c r="T51" s="398"/>
      <c r="U51" s="398"/>
      <c r="V51" s="7"/>
      <c r="W51" s="37"/>
      <c r="X51" s="35"/>
      <c r="Y51" s="7"/>
      <c r="Z51" s="391"/>
      <c r="AA51" s="392"/>
      <c r="AB51" s="392"/>
      <c r="AC51" s="7"/>
      <c r="AD51" s="32"/>
      <c r="AE51" s="35"/>
      <c r="AF51" s="7"/>
      <c r="AG51" s="391"/>
      <c r="AH51" s="392"/>
      <c r="AI51" s="392"/>
      <c r="AJ51" s="7"/>
      <c r="AK51" s="32"/>
      <c r="AL51" s="35"/>
      <c r="AM51" s="7"/>
      <c r="AN51" s="11"/>
      <c r="AO51" s="7"/>
      <c r="AP51" s="11"/>
      <c r="AQ51" s="7"/>
      <c r="AR51" s="11"/>
      <c r="AS51" s="7"/>
      <c r="AT51" s="7"/>
      <c r="AU51" s="7"/>
      <c r="AV51" s="7"/>
      <c r="AW51" s="7"/>
      <c r="AX51" s="11"/>
      <c r="AY51" s="71"/>
      <c r="AZ51" s="1"/>
      <c r="BA51" s="1"/>
      <c r="BB51" s="25"/>
      <c r="BC51" s="1"/>
      <c r="BD51" s="1"/>
      <c r="BP51" s="16"/>
      <c r="BQ51" s="16" t="str">
        <f t="shared" si="1"/>
        <v/>
      </c>
      <c r="BR51" s="24" t="str">
        <f t="shared" si="11"/>
        <v/>
      </c>
      <c r="BS51" s="24" t="str">
        <f t="shared" si="2"/>
        <v/>
      </c>
      <c r="BT51" s="16" t="str">
        <f t="shared" si="3"/>
        <v/>
      </c>
      <c r="BU51" s="24" t="str">
        <f t="shared" si="4"/>
        <v/>
      </c>
      <c r="BV51" s="16" t="e">
        <f>IF(AND(#REF!="",#REF!="",#REF!="",#REF!=""),"",SUM(#REF!,#REF!,#REF!,#REF!,#REF!))</f>
        <v>#REF!</v>
      </c>
      <c r="BW51" s="24" t="str">
        <f t="shared" si="5"/>
        <v/>
      </c>
      <c r="BX51" s="16" t="str">
        <f t="shared" si="6"/>
        <v/>
      </c>
      <c r="BY51" s="24" t="str">
        <f t="shared" si="7"/>
        <v/>
      </c>
      <c r="BZ51" s="16" t="str">
        <f t="shared" si="8"/>
        <v/>
      </c>
      <c r="CA51" s="24" t="str">
        <f t="shared" si="9"/>
        <v/>
      </c>
      <c r="CB51" s="16" t="e">
        <f>IF(AND(#REF!="",#REF!="",#REF!="",#REF!=""),"",SUM(#REF!,#REF!,#REF!,#REF!,#REF!))</f>
        <v>#REF!</v>
      </c>
      <c r="CC51" s="24" t="str">
        <f t="shared" si="10"/>
        <v/>
      </c>
      <c r="CD51" s="24"/>
      <c r="CE51" s="24"/>
    </row>
    <row r="52" spans="1:83" ht="24.75" customHeight="1">
      <c r="A52" s="263">
        <v>46</v>
      </c>
      <c r="B52" s="264"/>
      <c r="C52" s="265"/>
      <c r="D52" s="266"/>
      <c r="E52" s="267"/>
      <c r="F52" s="268"/>
      <c r="G52" s="268"/>
      <c r="H52" s="269"/>
      <c r="I52" s="270"/>
      <c r="J52" s="271"/>
      <c r="K52" s="272"/>
      <c r="L52" s="391"/>
      <c r="M52" s="392"/>
      <c r="N52" s="392"/>
      <c r="O52" s="7"/>
      <c r="P52" s="32"/>
      <c r="Q52" s="35"/>
      <c r="R52" s="7"/>
      <c r="S52" s="397"/>
      <c r="T52" s="398"/>
      <c r="U52" s="398"/>
      <c r="V52" s="7"/>
      <c r="W52" s="37"/>
      <c r="X52" s="35"/>
      <c r="Y52" s="7"/>
      <c r="Z52" s="391"/>
      <c r="AA52" s="392"/>
      <c r="AB52" s="392"/>
      <c r="AC52" s="7"/>
      <c r="AD52" s="32"/>
      <c r="AE52" s="35"/>
      <c r="AF52" s="7"/>
      <c r="AG52" s="391"/>
      <c r="AH52" s="392"/>
      <c r="AI52" s="392"/>
      <c r="AJ52" s="7"/>
      <c r="AK52" s="32"/>
      <c r="AL52" s="35"/>
      <c r="AM52" s="7"/>
      <c r="AN52" s="11"/>
      <c r="AO52" s="7"/>
      <c r="AP52" s="11"/>
      <c r="AQ52" s="7"/>
      <c r="AR52" s="11"/>
      <c r="AS52" s="7"/>
      <c r="AT52" s="7"/>
      <c r="AU52" s="7"/>
      <c r="AV52" s="7"/>
      <c r="AW52" s="7"/>
      <c r="AX52" s="11"/>
      <c r="AY52" s="71"/>
      <c r="AZ52" s="1"/>
      <c r="BA52" s="1"/>
      <c r="BB52" s="25"/>
      <c r="BC52" s="1"/>
      <c r="BD52" s="1"/>
      <c r="BP52" s="16"/>
      <c r="BQ52" s="16" t="str">
        <f t="shared" si="1"/>
        <v/>
      </c>
      <c r="BR52" s="24" t="str">
        <f t="shared" si="11"/>
        <v/>
      </c>
      <c r="BS52" s="24" t="str">
        <f t="shared" si="2"/>
        <v/>
      </c>
      <c r="BT52" s="16" t="str">
        <f t="shared" si="3"/>
        <v/>
      </c>
      <c r="BU52" s="24" t="str">
        <f t="shared" si="4"/>
        <v/>
      </c>
      <c r="BV52" s="16" t="e">
        <f>IF(AND(#REF!="",#REF!="",#REF!="",#REF!=""),"",SUM(#REF!,#REF!,#REF!,#REF!,#REF!))</f>
        <v>#REF!</v>
      </c>
      <c r="BW52" s="24" t="str">
        <f t="shared" si="5"/>
        <v/>
      </c>
      <c r="BX52" s="16" t="str">
        <f t="shared" si="6"/>
        <v/>
      </c>
      <c r="BY52" s="24" t="str">
        <f t="shared" si="7"/>
        <v/>
      </c>
      <c r="BZ52" s="16" t="str">
        <f t="shared" si="8"/>
        <v/>
      </c>
      <c r="CA52" s="24" t="str">
        <f t="shared" si="9"/>
        <v/>
      </c>
      <c r="CB52" s="16" t="e">
        <f>IF(AND(#REF!="",#REF!="",#REF!="",#REF!=""),"",SUM(#REF!,#REF!,#REF!,#REF!,#REF!))</f>
        <v>#REF!</v>
      </c>
      <c r="CC52" s="24" t="str">
        <f t="shared" si="10"/>
        <v/>
      </c>
      <c r="CD52" s="24"/>
      <c r="CE52" s="24"/>
    </row>
    <row r="53" spans="1:83" ht="24.75" customHeight="1">
      <c r="A53" s="263">
        <v>47</v>
      </c>
      <c r="B53" s="264"/>
      <c r="C53" s="265"/>
      <c r="D53" s="266"/>
      <c r="E53" s="267"/>
      <c r="F53" s="268"/>
      <c r="G53" s="268"/>
      <c r="H53" s="269"/>
      <c r="I53" s="270"/>
      <c r="J53" s="271"/>
      <c r="K53" s="272"/>
      <c r="L53" s="391"/>
      <c r="M53" s="392"/>
      <c r="N53" s="392"/>
      <c r="O53" s="7"/>
      <c r="P53" s="32"/>
      <c r="Q53" s="35"/>
      <c r="R53" s="7"/>
      <c r="S53" s="397"/>
      <c r="T53" s="398"/>
      <c r="U53" s="398"/>
      <c r="V53" s="7"/>
      <c r="W53" s="37"/>
      <c r="X53" s="35"/>
      <c r="Y53" s="7"/>
      <c r="Z53" s="391"/>
      <c r="AA53" s="392"/>
      <c r="AB53" s="392"/>
      <c r="AC53" s="7"/>
      <c r="AD53" s="32"/>
      <c r="AE53" s="35"/>
      <c r="AF53" s="7"/>
      <c r="AG53" s="391"/>
      <c r="AH53" s="392"/>
      <c r="AI53" s="392"/>
      <c r="AJ53" s="7"/>
      <c r="AK53" s="32"/>
      <c r="AL53" s="35"/>
      <c r="AM53" s="7"/>
      <c r="AN53" s="11"/>
      <c r="AO53" s="7"/>
      <c r="AP53" s="11"/>
      <c r="AQ53" s="7"/>
      <c r="AR53" s="11"/>
      <c r="AS53" s="7"/>
      <c r="AT53" s="7"/>
      <c r="AU53" s="7"/>
      <c r="AV53" s="7"/>
      <c r="AW53" s="7"/>
      <c r="AX53" s="11"/>
      <c r="AY53" s="71"/>
      <c r="AZ53" s="1"/>
      <c r="BA53" s="1"/>
      <c r="BB53" s="25"/>
      <c r="BC53" s="1"/>
      <c r="BD53" s="1"/>
      <c r="BP53" s="16"/>
      <c r="BQ53" s="16" t="str">
        <f t="shared" si="1"/>
        <v/>
      </c>
      <c r="BR53" s="24" t="str">
        <f t="shared" si="11"/>
        <v/>
      </c>
      <c r="BS53" s="24" t="str">
        <f t="shared" si="2"/>
        <v/>
      </c>
      <c r="BT53" s="16" t="str">
        <f t="shared" si="3"/>
        <v/>
      </c>
      <c r="BU53" s="24" t="str">
        <f t="shared" si="4"/>
        <v/>
      </c>
      <c r="BV53" s="16" t="e">
        <f>IF(AND(#REF!="",#REF!="",#REF!="",#REF!=""),"",SUM(#REF!,#REF!,#REF!,#REF!,#REF!))</f>
        <v>#REF!</v>
      </c>
      <c r="BW53" s="24" t="str">
        <f t="shared" si="5"/>
        <v/>
      </c>
      <c r="BX53" s="16" t="str">
        <f t="shared" si="6"/>
        <v/>
      </c>
      <c r="BY53" s="24" t="str">
        <f t="shared" si="7"/>
        <v/>
      </c>
      <c r="BZ53" s="16" t="str">
        <f t="shared" si="8"/>
        <v/>
      </c>
      <c r="CA53" s="24" t="str">
        <f t="shared" si="9"/>
        <v/>
      </c>
      <c r="CB53" s="16" t="e">
        <f>IF(AND(#REF!="",#REF!="",#REF!="",#REF!=""),"",SUM(#REF!,#REF!,#REF!,#REF!,#REF!))</f>
        <v>#REF!</v>
      </c>
      <c r="CC53" s="24" t="str">
        <f t="shared" si="10"/>
        <v/>
      </c>
      <c r="CD53" s="24"/>
      <c r="CE53" s="24"/>
    </row>
    <row r="54" spans="1:83" ht="24.75" customHeight="1">
      <c r="A54" s="263">
        <v>48</v>
      </c>
      <c r="B54" s="264"/>
      <c r="C54" s="265"/>
      <c r="D54" s="266"/>
      <c r="E54" s="267"/>
      <c r="F54" s="268"/>
      <c r="G54" s="268"/>
      <c r="H54" s="269"/>
      <c r="I54" s="270"/>
      <c r="J54" s="271"/>
      <c r="K54" s="272"/>
      <c r="L54" s="391"/>
      <c r="M54" s="392"/>
      <c r="N54" s="392"/>
      <c r="O54" s="7"/>
      <c r="P54" s="32"/>
      <c r="Q54" s="35"/>
      <c r="R54" s="7"/>
      <c r="S54" s="397"/>
      <c r="T54" s="398"/>
      <c r="U54" s="398"/>
      <c r="V54" s="7"/>
      <c r="W54" s="37"/>
      <c r="X54" s="35"/>
      <c r="Y54" s="7"/>
      <c r="Z54" s="391"/>
      <c r="AA54" s="392"/>
      <c r="AB54" s="392"/>
      <c r="AC54" s="7"/>
      <c r="AD54" s="32"/>
      <c r="AE54" s="35"/>
      <c r="AF54" s="7"/>
      <c r="AG54" s="391"/>
      <c r="AH54" s="392"/>
      <c r="AI54" s="392"/>
      <c r="AJ54" s="7"/>
      <c r="AK54" s="32"/>
      <c r="AL54" s="35"/>
      <c r="AM54" s="7"/>
      <c r="AN54" s="11"/>
      <c r="AO54" s="7"/>
      <c r="AP54" s="11"/>
      <c r="AQ54" s="7"/>
      <c r="AR54" s="11"/>
      <c r="AS54" s="7"/>
      <c r="AT54" s="7"/>
      <c r="AU54" s="7"/>
      <c r="AV54" s="7"/>
      <c r="AW54" s="7"/>
      <c r="AX54" s="11"/>
      <c r="AY54" s="71"/>
      <c r="AZ54" s="1"/>
      <c r="BA54" s="1"/>
      <c r="BB54" s="25"/>
      <c r="BC54" s="1"/>
      <c r="BD54" s="1"/>
      <c r="BP54" s="16"/>
      <c r="BQ54" s="16" t="str">
        <f t="shared" si="1"/>
        <v/>
      </c>
      <c r="BR54" s="24" t="str">
        <f t="shared" si="11"/>
        <v/>
      </c>
      <c r="BS54" s="24" t="str">
        <f t="shared" si="2"/>
        <v/>
      </c>
      <c r="BT54" s="16" t="str">
        <f t="shared" si="3"/>
        <v/>
      </c>
      <c r="BU54" s="24" t="str">
        <f t="shared" si="4"/>
        <v/>
      </c>
      <c r="BV54" s="16" t="e">
        <f>IF(AND(#REF!="",#REF!="",#REF!="",#REF!=""),"",SUM(#REF!,#REF!,#REF!,#REF!,#REF!))</f>
        <v>#REF!</v>
      </c>
      <c r="BW54" s="24" t="str">
        <f t="shared" si="5"/>
        <v/>
      </c>
      <c r="BX54" s="16" t="str">
        <f t="shared" si="6"/>
        <v/>
      </c>
      <c r="BY54" s="24" t="str">
        <f t="shared" si="7"/>
        <v/>
      </c>
      <c r="BZ54" s="16" t="str">
        <f t="shared" si="8"/>
        <v/>
      </c>
      <c r="CA54" s="24" t="str">
        <f t="shared" si="9"/>
        <v/>
      </c>
      <c r="CB54" s="16" t="e">
        <f>IF(AND(#REF!="",#REF!="",#REF!="",#REF!=""),"",SUM(#REF!,#REF!,#REF!,#REF!,#REF!))</f>
        <v>#REF!</v>
      </c>
      <c r="CC54" s="24" t="str">
        <f t="shared" si="10"/>
        <v/>
      </c>
      <c r="CD54" s="24"/>
      <c r="CE54" s="24"/>
    </row>
    <row r="55" spans="1:83" ht="24.75" customHeight="1">
      <c r="A55" s="263">
        <v>49</v>
      </c>
      <c r="B55" s="264"/>
      <c r="C55" s="265"/>
      <c r="D55" s="266"/>
      <c r="E55" s="267"/>
      <c r="F55" s="268"/>
      <c r="G55" s="268"/>
      <c r="H55" s="269"/>
      <c r="I55" s="270"/>
      <c r="J55" s="271"/>
      <c r="K55" s="272"/>
      <c r="L55" s="391"/>
      <c r="M55" s="392"/>
      <c r="N55" s="392"/>
      <c r="O55" s="7"/>
      <c r="P55" s="32"/>
      <c r="Q55" s="35"/>
      <c r="R55" s="7"/>
      <c r="S55" s="397"/>
      <c r="T55" s="398"/>
      <c r="U55" s="398"/>
      <c r="V55" s="7"/>
      <c r="W55" s="37"/>
      <c r="X55" s="35"/>
      <c r="Y55" s="7"/>
      <c r="Z55" s="391"/>
      <c r="AA55" s="392"/>
      <c r="AB55" s="392"/>
      <c r="AC55" s="7"/>
      <c r="AD55" s="32"/>
      <c r="AE55" s="35"/>
      <c r="AF55" s="7"/>
      <c r="AG55" s="391"/>
      <c r="AH55" s="392"/>
      <c r="AI55" s="392"/>
      <c r="AJ55" s="7"/>
      <c r="AK55" s="32"/>
      <c r="AL55" s="35"/>
      <c r="AM55" s="7"/>
      <c r="AN55" s="11"/>
      <c r="AO55" s="7"/>
      <c r="AP55" s="11"/>
      <c r="AQ55" s="7"/>
      <c r="AR55" s="11"/>
      <c r="AS55" s="7"/>
      <c r="AT55" s="7"/>
      <c r="AU55" s="7"/>
      <c r="AV55" s="7"/>
      <c r="AW55" s="7"/>
      <c r="AX55" s="11"/>
      <c r="AY55" s="71"/>
      <c r="AZ55" s="1"/>
      <c r="BA55" s="1"/>
      <c r="BB55" s="25"/>
      <c r="BC55" s="1"/>
      <c r="BD55" s="1"/>
      <c r="BP55" s="16"/>
      <c r="BQ55" s="16" t="str">
        <f t="shared" si="1"/>
        <v/>
      </c>
      <c r="BR55" s="24" t="str">
        <f t="shared" si="11"/>
        <v/>
      </c>
      <c r="BS55" s="24" t="str">
        <f t="shared" si="2"/>
        <v/>
      </c>
      <c r="BT55" s="16" t="str">
        <f t="shared" si="3"/>
        <v/>
      </c>
      <c r="BU55" s="24" t="str">
        <f t="shared" si="4"/>
        <v/>
      </c>
      <c r="BV55" s="16" t="e">
        <f>IF(AND(#REF!="",#REF!="",#REF!="",#REF!=""),"",SUM(#REF!,#REF!,#REF!,#REF!,#REF!))</f>
        <v>#REF!</v>
      </c>
      <c r="BW55" s="24" t="str">
        <f t="shared" si="5"/>
        <v/>
      </c>
      <c r="BX55" s="16" t="str">
        <f t="shared" si="6"/>
        <v/>
      </c>
      <c r="BY55" s="24" t="str">
        <f t="shared" si="7"/>
        <v/>
      </c>
      <c r="BZ55" s="16" t="str">
        <f t="shared" si="8"/>
        <v/>
      </c>
      <c r="CA55" s="24" t="str">
        <f t="shared" si="9"/>
        <v/>
      </c>
      <c r="CB55" s="16" t="e">
        <f>IF(AND(#REF!="",#REF!="",#REF!="",#REF!=""),"",SUM(#REF!,#REF!,#REF!,#REF!,#REF!))</f>
        <v>#REF!</v>
      </c>
      <c r="CC55" s="24" t="str">
        <f t="shared" si="10"/>
        <v/>
      </c>
      <c r="CD55" s="24"/>
      <c r="CE55" s="24"/>
    </row>
    <row r="56" spans="1:83" ht="24.75" customHeight="1">
      <c r="A56" s="263">
        <v>50</v>
      </c>
      <c r="B56" s="264"/>
      <c r="C56" s="265"/>
      <c r="D56" s="266"/>
      <c r="E56" s="267"/>
      <c r="F56" s="268"/>
      <c r="G56" s="268"/>
      <c r="H56" s="269"/>
      <c r="I56" s="270"/>
      <c r="J56" s="271"/>
      <c r="K56" s="272"/>
      <c r="L56" s="391"/>
      <c r="M56" s="392"/>
      <c r="N56" s="392"/>
      <c r="O56" s="7"/>
      <c r="P56" s="32"/>
      <c r="Q56" s="35"/>
      <c r="R56" s="7"/>
      <c r="S56" s="397"/>
      <c r="T56" s="398"/>
      <c r="U56" s="398"/>
      <c r="V56" s="7"/>
      <c r="W56" s="37"/>
      <c r="X56" s="35"/>
      <c r="Y56" s="7"/>
      <c r="Z56" s="391"/>
      <c r="AA56" s="392"/>
      <c r="AB56" s="392"/>
      <c r="AC56" s="7"/>
      <c r="AD56" s="32"/>
      <c r="AE56" s="35"/>
      <c r="AF56" s="7"/>
      <c r="AG56" s="391"/>
      <c r="AH56" s="392"/>
      <c r="AI56" s="392"/>
      <c r="AJ56" s="7"/>
      <c r="AK56" s="32"/>
      <c r="AL56" s="35"/>
      <c r="AM56" s="7"/>
      <c r="AN56" s="11"/>
      <c r="AO56" s="7"/>
      <c r="AP56" s="11"/>
      <c r="AQ56" s="7"/>
      <c r="AR56" s="11"/>
      <c r="AS56" s="7"/>
      <c r="AT56" s="7"/>
      <c r="AU56" s="7"/>
      <c r="AV56" s="7"/>
      <c r="AW56" s="7"/>
      <c r="AX56" s="11"/>
      <c r="AY56" s="71"/>
      <c r="AZ56" s="1"/>
      <c r="BA56" s="1"/>
      <c r="BB56" s="25"/>
      <c r="BC56" s="1"/>
      <c r="BD56" s="1"/>
      <c r="BP56" s="16"/>
      <c r="BQ56" s="16" t="str">
        <f t="shared" si="1"/>
        <v/>
      </c>
      <c r="BR56" s="24" t="str">
        <f t="shared" si="11"/>
        <v/>
      </c>
      <c r="BS56" s="24" t="str">
        <f t="shared" si="2"/>
        <v/>
      </c>
      <c r="BT56" s="16" t="str">
        <f t="shared" si="3"/>
        <v/>
      </c>
      <c r="BU56" s="24" t="str">
        <f t="shared" si="4"/>
        <v/>
      </c>
      <c r="BV56" s="16" t="e">
        <f>IF(AND(#REF!="",#REF!="",#REF!="",#REF!=""),"",SUM(#REF!,#REF!,#REF!,#REF!,#REF!))</f>
        <v>#REF!</v>
      </c>
      <c r="BW56" s="24" t="str">
        <f t="shared" si="5"/>
        <v/>
      </c>
      <c r="BX56" s="16" t="str">
        <f t="shared" si="6"/>
        <v/>
      </c>
      <c r="BY56" s="24" t="str">
        <f t="shared" si="7"/>
        <v/>
      </c>
      <c r="BZ56" s="16" t="str">
        <f t="shared" si="8"/>
        <v/>
      </c>
      <c r="CA56" s="24" t="str">
        <f t="shared" si="9"/>
        <v/>
      </c>
      <c r="CB56" s="16" t="e">
        <f>IF(AND(#REF!="",#REF!="",#REF!="",#REF!=""),"",SUM(#REF!,#REF!,#REF!,#REF!,#REF!))</f>
        <v>#REF!</v>
      </c>
      <c r="CC56" s="24" t="str">
        <f t="shared" si="10"/>
        <v/>
      </c>
      <c r="CD56" s="24"/>
      <c r="CE56" s="24"/>
    </row>
    <row r="57" spans="1:83" ht="24.75" customHeight="1">
      <c r="A57" s="263">
        <v>51</v>
      </c>
      <c r="B57" s="264"/>
      <c r="C57" s="265"/>
      <c r="D57" s="266"/>
      <c r="E57" s="267"/>
      <c r="F57" s="268"/>
      <c r="G57" s="268"/>
      <c r="H57" s="269"/>
      <c r="I57" s="270"/>
      <c r="J57" s="271"/>
      <c r="K57" s="272"/>
      <c r="L57" s="391"/>
      <c r="M57" s="392"/>
      <c r="N57" s="392"/>
      <c r="O57" s="7"/>
      <c r="P57" s="32"/>
      <c r="Q57" s="35"/>
      <c r="R57" s="7"/>
      <c r="S57" s="397"/>
      <c r="T57" s="398"/>
      <c r="U57" s="398"/>
      <c r="V57" s="7"/>
      <c r="W57" s="37"/>
      <c r="X57" s="35"/>
      <c r="Y57" s="7"/>
      <c r="Z57" s="391"/>
      <c r="AA57" s="392"/>
      <c r="AB57" s="392"/>
      <c r="AC57" s="7"/>
      <c r="AD57" s="32"/>
      <c r="AE57" s="35"/>
      <c r="AF57" s="7"/>
      <c r="AG57" s="391"/>
      <c r="AH57" s="392"/>
      <c r="AI57" s="392"/>
      <c r="AJ57" s="7"/>
      <c r="AK57" s="32"/>
      <c r="AL57" s="35"/>
      <c r="AM57" s="7"/>
      <c r="AN57" s="11"/>
      <c r="AO57" s="7"/>
      <c r="AP57" s="11"/>
      <c r="AQ57" s="7"/>
      <c r="AR57" s="11"/>
      <c r="AS57" s="7"/>
      <c r="AT57" s="7"/>
      <c r="AU57" s="7"/>
      <c r="AV57" s="7"/>
      <c r="AW57" s="7"/>
      <c r="AX57" s="11" t="s">
        <v>224</v>
      </c>
      <c r="AY57" s="71" t="s">
        <v>224</v>
      </c>
      <c r="AZ57" s="1"/>
      <c r="BA57" s="1"/>
      <c r="BB57" s="25"/>
      <c r="BC57" s="1"/>
      <c r="BD57" s="1"/>
      <c r="BP57" s="16"/>
      <c r="BQ57" s="16" t="str">
        <f t="shared" si="1"/>
        <v/>
      </c>
      <c r="BR57" s="24" t="str">
        <f t="shared" si="11"/>
        <v/>
      </c>
      <c r="BS57" s="24" t="str">
        <f t="shared" si="2"/>
        <v/>
      </c>
      <c r="BT57" s="16" t="str">
        <f t="shared" si="3"/>
        <v/>
      </c>
      <c r="BU57" s="24" t="str">
        <f t="shared" si="4"/>
        <v/>
      </c>
      <c r="BV57" s="16" t="e">
        <f>IF(AND(#REF!="",#REF!="",#REF!="",#REF!=""),"",SUM(#REF!,#REF!,#REF!,#REF!,#REF!))</f>
        <v>#REF!</v>
      </c>
      <c r="BW57" s="24" t="str">
        <f t="shared" si="5"/>
        <v/>
      </c>
      <c r="BX57" s="16" t="str">
        <f t="shared" si="6"/>
        <v/>
      </c>
      <c r="BY57" s="24" t="str">
        <f t="shared" si="7"/>
        <v/>
      </c>
      <c r="BZ57" s="16" t="str">
        <f t="shared" si="8"/>
        <v/>
      </c>
      <c r="CA57" s="24" t="str">
        <f t="shared" si="9"/>
        <v/>
      </c>
      <c r="CB57" s="16" t="e">
        <f>IF(AND(#REF!="",#REF!="",#REF!="",#REF!=""),"",SUM(#REF!,#REF!,#REF!,#REF!,#REF!))</f>
        <v>#REF!</v>
      </c>
      <c r="CC57" s="24" t="str">
        <f t="shared" si="10"/>
        <v/>
      </c>
      <c r="CD57" s="24"/>
      <c r="CE57" s="24"/>
    </row>
    <row r="58" spans="1:83" ht="24.75" customHeight="1">
      <c r="A58" s="263">
        <v>52</v>
      </c>
      <c r="B58" s="264"/>
      <c r="C58" s="265"/>
      <c r="D58" s="266"/>
      <c r="E58" s="267"/>
      <c r="F58" s="268"/>
      <c r="G58" s="268"/>
      <c r="H58" s="269"/>
      <c r="I58" s="270"/>
      <c r="J58" s="271"/>
      <c r="K58" s="272"/>
      <c r="L58" s="391"/>
      <c r="M58" s="392"/>
      <c r="N58" s="392"/>
      <c r="O58" s="7"/>
      <c r="P58" s="32"/>
      <c r="Q58" s="35"/>
      <c r="R58" s="7"/>
      <c r="S58" s="397"/>
      <c r="T58" s="398"/>
      <c r="U58" s="398"/>
      <c r="V58" s="7"/>
      <c r="W58" s="37"/>
      <c r="X58" s="35"/>
      <c r="Y58" s="7"/>
      <c r="Z58" s="391"/>
      <c r="AA58" s="392"/>
      <c r="AB58" s="392"/>
      <c r="AC58" s="7"/>
      <c r="AD58" s="32"/>
      <c r="AE58" s="35"/>
      <c r="AF58" s="7"/>
      <c r="AG58" s="391"/>
      <c r="AH58" s="392"/>
      <c r="AI58" s="392"/>
      <c r="AJ58" s="7"/>
      <c r="AK58" s="32"/>
      <c r="AL58" s="35"/>
      <c r="AM58" s="7"/>
      <c r="AN58" s="11"/>
      <c r="AO58" s="7"/>
      <c r="AP58" s="11"/>
      <c r="AQ58" s="7"/>
      <c r="AR58" s="11"/>
      <c r="AS58" s="7"/>
      <c r="AT58" s="7"/>
      <c r="AU58" s="7"/>
      <c r="AV58" s="7"/>
      <c r="AW58" s="7"/>
      <c r="AX58" s="11" t="s">
        <v>224</v>
      </c>
      <c r="AY58" s="71" t="s">
        <v>224</v>
      </c>
      <c r="AZ58" s="1"/>
      <c r="BA58" s="1"/>
      <c r="BB58" s="25"/>
      <c r="BC58" s="1"/>
      <c r="BD58" s="1"/>
      <c r="BP58" s="16"/>
      <c r="BQ58" s="16" t="str">
        <f t="shared" si="1"/>
        <v/>
      </c>
      <c r="BR58" s="24" t="str">
        <f t="shared" si="11"/>
        <v/>
      </c>
      <c r="BS58" s="24" t="str">
        <f t="shared" si="2"/>
        <v/>
      </c>
      <c r="BT58" s="16" t="str">
        <f t="shared" si="3"/>
        <v/>
      </c>
      <c r="BU58" s="24" t="str">
        <f t="shared" si="4"/>
        <v/>
      </c>
      <c r="BV58" s="16" t="e">
        <f>IF(AND(#REF!="",#REF!="",#REF!="",#REF!=""),"",SUM(#REF!,#REF!,#REF!,#REF!,#REF!))</f>
        <v>#REF!</v>
      </c>
      <c r="BW58" s="24" t="str">
        <f t="shared" si="5"/>
        <v/>
      </c>
      <c r="BX58" s="16" t="str">
        <f t="shared" si="6"/>
        <v/>
      </c>
      <c r="BY58" s="24" t="str">
        <f t="shared" si="7"/>
        <v/>
      </c>
      <c r="BZ58" s="16" t="str">
        <f t="shared" si="8"/>
        <v/>
      </c>
      <c r="CA58" s="24" t="str">
        <f t="shared" si="9"/>
        <v/>
      </c>
      <c r="CB58" s="16" t="e">
        <f>IF(AND(#REF!="",#REF!="",#REF!="",#REF!=""),"",SUM(#REF!,#REF!,#REF!,#REF!,#REF!))</f>
        <v>#REF!</v>
      </c>
      <c r="CC58" s="24" t="str">
        <f t="shared" si="10"/>
        <v/>
      </c>
      <c r="CD58" s="24"/>
      <c r="CE58" s="24"/>
    </row>
    <row r="59" spans="1:83" ht="24.75" customHeight="1">
      <c r="A59" s="263">
        <v>53</v>
      </c>
      <c r="B59" s="264"/>
      <c r="C59" s="265"/>
      <c r="D59" s="266"/>
      <c r="E59" s="267"/>
      <c r="F59" s="268"/>
      <c r="G59" s="268"/>
      <c r="H59" s="269"/>
      <c r="I59" s="270"/>
      <c r="J59" s="271"/>
      <c r="K59" s="272"/>
      <c r="L59" s="391"/>
      <c r="M59" s="392"/>
      <c r="N59" s="392"/>
      <c r="O59" s="7"/>
      <c r="P59" s="32"/>
      <c r="Q59" s="35"/>
      <c r="R59" s="7"/>
      <c r="S59" s="397"/>
      <c r="T59" s="398"/>
      <c r="U59" s="398"/>
      <c r="V59" s="7"/>
      <c r="W59" s="37"/>
      <c r="X59" s="35"/>
      <c r="Y59" s="7"/>
      <c r="Z59" s="391"/>
      <c r="AA59" s="392"/>
      <c r="AB59" s="392"/>
      <c r="AC59" s="7"/>
      <c r="AD59" s="32"/>
      <c r="AE59" s="35"/>
      <c r="AF59" s="7"/>
      <c r="AG59" s="391"/>
      <c r="AH59" s="392"/>
      <c r="AI59" s="392"/>
      <c r="AJ59" s="7"/>
      <c r="AK59" s="32"/>
      <c r="AL59" s="35"/>
      <c r="AM59" s="7"/>
      <c r="AN59" s="11"/>
      <c r="AO59" s="7"/>
      <c r="AP59" s="11"/>
      <c r="AQ59" s="7"/>
      <c r="AR59" s="11"/>
      <c r="AS59" s="7"/>
      <c r="AT59" s="7"/>
      <c r="AU59" s="7"/>
      <c r="AV59" s="7"/>
      <c r="AW59" s="7"/>
      <c r="AX59" s="11" t="s">
        <v>224</v>
      </c>
      <c r="AY59" s="71" t="s">
        <v>224</v>
      </c>
      <c r="AZ59" s="1"/>
      <c r="BA59" s="1"/>
      <c r="BB59" s="25"/>
      <c r="BC59" s="1"/>
      <c r="BD59" s="1"/>
      <c r="BP59" s="16"/>
      <c r="BQ59" s="26" t="str">
        <f t="shared" si="1"/>
        <v/>
      </c>
      <c r="BR59" s="27" t="str">
        <f t="shared" si="11"/>
        <v/>
      </c>
      <c r="BS59" s="27" t="str">
        <f t="shared" si="2"/>
        <v/>
      </c>
      <c r="BT59" s="26" t="str">
        <f t="shared" si="3"/>
        <v/>
      </c>
      <c r="BU59" s="27" t="str">
        <f t="shared" si="4"/>
        <v/>
      </c>
      <c r="BV59" s="26" t="e">
        <f>IF(AND(#REF!="",#REF!="",#REF!="",#REF!=""),"",SUM(#REF!,#REF!,#REF!,#REF!,#REF!))</f>
        <v>#REF!</v>
      </c>
      <c r="BW59" s="27" t="str">
        <f t="shared" si="5"/>
        <v/>
      </c>
      <c r="BX59" s="26" t="str">
        <f t="shared" si="6"/>
        <v/>
      </c>
      <c r="BY59" s="27" t="str">
        <f t="shared" si="7"/>
        <v/>
      </c>
      <c r="BZ59" s="26" t="str">
        <f t="shared" si="8"/>
        <v/>
      </c>
      <c r="CA59" s="27" t="str">
        <f t="shared" si="9"/>
        <v/>
      </c>
      <c r="CB59" s="26" t="e">
        <f>IF(AND(#REF!="",#REF!="",#REF!="",#REF!=""),"",SUM(#REF!,#REF!,#REF!,#REF!,#REF!))</f>
        <v>#REF!</v>
      </c>
      <c r="CC59" s="27" t="str">
        <f t="shared" si="10"/>
        <v/>
      </c>
      <c r="CD59" s="24"/>
      <c r="CE59" s="24"/>
    </row>
    <row r="60" spans="1:83" ht="24.75" customHeight="1">
      <c r="A60" s="263">
        <v>54</v>
      </c>
      <c r="B60" s="264"/>
      <c r="C60" s="265"/>
      <c r="D60" s="266"/>
      <c r="E60" s="267"/>
      <c r="F60" s="268"/>
      <c r="G60" s="268"/>
      <c r="H60" s="269"/>
      <c r="I60" s="270"/>
      <c r="J60" s="271"/>
      <c r="K60" s="272"/>
      <c r="L60" s="391"/>
      <c r="M60" s="392"/>
      <c r="N60" s="392"/>
      <c r="O60" s="7"/>
      <c r="P60" s="32"/>
      <c r="Q60" s="35"/>
      <c r="R60" s="7"/>
      <c r="S60" s="397"/>
      <c r="T60" s="398"/>
      <c r="U60" s="398"/>
      <c r="V60" s="7"/>
      <c r="W60" s="37"/>
      <c r="X60" s="35"/>
      <c r="Y60" s="7"/>
      <c r="Z60" s="391"/>
      <c r="AA60" s="392"/>
      <c r="AB60" s="392"/>
      <c r="AC60" s="7"/>
      <c r="AD60" s="32"/>
      <c r="AE60" s="35"/>
      <c r="AF60" s="7"/>
      <c r="AG60" s="391"/>
      <c r="AH60" s="392"/>
      <c r="AI60" s="392"/>
      <c r="AJ60" s="7"/>
      <c r="AK60" s="32"/>
      <c r="AL60" s="35"/>
      <c r="AM60" s="7"/>
      <c r="AN60" s="11"/>
      <c r="AO60" s="7"/>
      <c r="AP60" s="11"/>
      <c r="AQ60" s="7"/>
      <c r="AR60" s="11"/>
      <c r="AS60" s="7"/>
      <c r="AT60" s="7"/>
      <c r="AU60" s="7"/>
      <c r="AV60" s="7"/>
      <c r="AW60" s="7"/>
      <c r="AX60" s="11" t="s">
        <v>224</v>
      </c>
      <c r="AY60" s="71" t="s">
        <v>224</v>
      </c>
      <c r="AZ60" s="1"/>
      <c r="BA60" s="1"/>
      <c r="BB60" s="25"/>
      <c r="BC60" s="1"/>
      <c r="BD60" s="1"/>
      <c r="BP60" s="16"/>
      <c r="BQ60" s="26" t="str">
        <f t="shared" si="1"/>
        <v/>
      </c>
      <c r="BR60" s="27" t="str">
        <f t="shared" si="11"/>
        <v/>
      </c>
      <c r="BS60" s="27" t="str">
        <f t="shared" si="2"/>
        <v/>
      </c>
      <c r="BT60" s="26" t="str">
        <f t="shared" si="3"/>
        <v/>
      </c>
      <c r="BU60" s="27" t="str">
        <f t="shared" si="4"/>
        <v/>
      </c>
      <c r="BV60" s="26" t="e">
        <f>IF(AND(#REF!="",#REF!="",#REF!="",#REF!=""),"",SUM(#REF!,#REF!,#REF!,#REF!,#REF!))</f>
        <v>#REF!</v>
      </c>
      <c r="BW60" s="27" t="str">
        <f t="shared" si="5"/>
        <v/>
      </c>
      <c r="BX60" s="26" t="str">
        <f t="shared" si="6"/>
        <v/>
      </c>
      <c r="BY60" s="27" t="str">
        <f t="shared" si="7"/>
        <v/>
      </c>
      <c r="BZ60" s="26" t="str">
        <f t="shared" si="8"/>
        <v/>
      </c>
      <c r="CA60" s="27" t="str">
        <f t="shared" si="9"/>
        <v/>
      </c>
      <c r="CB60" s="26" t="e">
        <f>IF(AND(#REF!="",#REF!="",#REF!="",#REF!=""),"",SUM(#REF!,#REF!,#REF!,#REF!,#REF!))</f>
        <v>#REF!</v>
      </c>
      <c r="CC60" s="27" t="str">
        <f t="shared" si="10"/>
        <v/>
      </c>
      <c r="CD60" s="24"/>
      <c r="CE60" s="24"/>
    </row>
    <row r="61" spans="1:83" ht="24.75" customHeight="1">
      <c r="A61" s="263">
        <v>55</v>
      </c>
      <c r="B61" s="264"/>
      <c r="C61" s="265"/>
      <c r="D61" s="266"/>
      <c r="E61" s="267"/>
      <c r="F61" s="268"/>
      <c r="G61" s="268"/>
      <c r="H61" s="269"/>
      <c r="I61" s="270"/>
      <c r="J61" s="271"/>
      <c r="K61" s="272"/>
      <c r="L61" s="391"/>
      <c r="M61" s="392"/>
      <c r="N61" s="392"/>
      <c r="O61" s="7"/>
      <c r="P61" s="32"/>
      <c r="Q61" s="35"/>
      <c r="R61" s="7"/>
      <c r="S61" s="397"/>
      <c r="T61" s="398"/>
      <c r="U61" s="398"/>
      <c r="V61" s="7"/>
      <c r="W61" s="37"/>
      <c r="X61" s="35"/>
      <c r="Y61" s="7"/>
      <c r="Z61" s="391"/>
      <c r="AA61" s="392"/>
      <c r="AB61" s="392"/>
      <c r="AC61" s="7"/>
      <c r="AD61" s="32"/>
      <c r="AE61" s="35"/>
      <c r="AF61" s="7"/>
      <c r="AG61" s="391"/>
      <c r="AH61" s="392"/>
      <c r="AI61" s="392"/>
      <c r="AJ61" s="7"/>
      <c r="AK61" s="32"/>
      <c r="AL61" s="35"/>
      <c r="AM61" s="7"/>
      <c r="AN61" s="11"/>
      <c r="AO61" s="7"/>
      <c r="AP61" s="11"/>
      <c r="AQ61" s="7"/>
      <c r="AR61" s="11"/>
      <c r="AS61" s="7"/>
      <c r="AT61" s="7"/>
      <c r="AU61" s="7"/>
      <c r="AV61" s="7"/>
      <c r="AW61" s="7"/>
      <c r="AX61" s="11" t="s">
        <v>224</v>
      </c>
      <c r="AY61" s="71" t="s">
        <v>224</v>
      </c>
      <c r="AZ61" s="1"/>
      <c r="BA61" s="1"/>
      <c r="BB61" s="25"/>
      <c r="BC61" s="1"/>
      <c r="BD61" s="1"/>
      <c r="BP61" s="16"/>
      <c r="BQ61" s="26" t="str">
        <f t="shared" si="1"/>
        <v/>
      </c>
      <c r="BR61" s="27" t="str">
        <f t="shared" si="11"/>
        <v/>
      </c>
      <c r="BS61" s="27" t="str">
        <f t="shared" si="2"/>
        <v/>
      </c>
      <c r="BT61" s="26" t="str">
        <f t="shared" si="3"/>
        <v/>
      </c>
      <c r="BU61" s="27" t="str">
        <f t="shared" si="4"/>
        <v/>
      </c>
      <c r="BV61" s="26" t="e">
        <f>IF(AND(#REF!="",#REF!="",#REF!="",#REF!=""),"",SUM(#REF!,#REF!,#REF!,#REF!,#REF!))</f>
        <v>#REF!</v>
      </c>
      <c r="BW61" s="27" t="str">
        <f t="shared" si="5"/>
        <v/>
      </c>
      <c r="BX61" s="26" t="str">
        <f t="shared" si="6"/>
        <v/>
      </c>
      <c r="BY61" s="27" t="str">
        <f t="shared" si="7"/>
        <v/>
      </c>
      <c r="BZ61" s="26" t="str">
        <f t="shared" si="8"/>
        <v/>
      </c>
      <c r="CA61" s="27" t="str">
        <f t="shared" si="9"/>
        <v/>
      </c>
      <c r="CB61" s="26" t="e">
        <f>IF(AND(#REF!="",#REF!="",#REF!="",#REF!=""),"",SUM(#REF!,#REF!,#REF!,#REF!,#REF!))</f>
        <v>#REF!</v>
      </c>
      <c r="CC61" s="27" t="str">
        <f t="shared" si="10"/>
        <v/>
      </c>
      <c r="CD61" s="24"/>
      <c r="CE61" s="24"/>
    </row>
    <row r="62" spans="1:83" ht="24.75" customHeight="1">
      <c r="A62" s="263">
        <v>56</v>
      </c>
      <c r="B62" s="264"/>
      <c r="C62" s="265"/>
      <c r="D62" s="266"/>
      <c r="E62" s="267"/>
      <c r="F62" s="268"/>
      <c r="G62" s="268"/>
      <c r="H62" s="269"/>
      <c r="I62" s="270"/>
      <c r="J62" s="271"/>
      <c r="K62" s="272"/>
      <c r="L62" s="391"/>
      <c r="M62" s="392"/>
      <c r="N62" s="392"/>
      <c r="O62" s="7"/>
      <c r="P62" s="32"/>
      <c r="Q62" s="35"/>
      <c r="R62" s="7"/>
      <c r="S62" s="397"/>
      <c r="T62" s="398"/>
      <c r="U62" s="398"/>
      <c r="V62" s="7"/>
      <c r="W62" s="37"/>
      <c r="X62" s="35"/>
      <c r="Y62" s="7"/>
      <c r="Z62" s="391"/>
      <c r="AA62" s="392"/>
      <c r="AB62" s="392"/>
      <c r="AC62" s="7"/>
      <c r="AD62" s="32"/>
      <c r="AE62" s="35"/>
      <c r="AF62" s="7"/>
      <c r="AG62" s="391"/>
      <c r="AH62" s="392"/>
      <c r="AI62" s="392"/>
      <c r="AJ62" s="7"/>
      <c r="AK62" s="32"/>
      <c r="AL62" s="35"/>
      <c r="AM62" s="7"/>
      <c r="AN62" s="11"/>
      <c r="AO62" s="7"/>
      <c r="AP62" s="11"/>
      <c r="AQ62" s="7"/>
      <c r="AR62" s="11"/>
      <c r="AS62" s="7"/>
      <c r="AT62" s="7"/>
      <c r="AU62" s="7"/>
      <c r="AV62" s="7"/>
      <c r="AW62" s="7"/>
      <c r="AX62" s="11" t="s">
        <v>224</v>
      </c>
      <c r="AY62" s="71" t="s">
        <v>224</v>
      </c>
      <c r="AZ62" s="1"/>
      <c r="BA62" s="1"/>
      <c r="BB62" s="25"/>
      <c r="BC62" s="1"/>
      <c r="BD62" s="1"/>
      <c r="BP62" s="16"/>
      <c r="BQ62" s="26" t="str">
        <f t="shared" si="1"/>
        <v/>
      </c>
      <c r="BR62" s="27" t="str">
        <f t="shared" si="11"/>
        <v/>
      </c>
      <c r="BS62" s="27" t="str">
        <f t="shared" si="2"/>
        <v/>
      </c>
      <c r="BT62" s="26" t="str">
        <f t="shared" si="3"/>
        <v/>
      </c>
      <c r="BU62" s="27" t="str">
        <f t="shared" si="4"/>
        <v/>
      </c>
      <c r="BV62" s="26" t="e">
        <f>IF(AND(#REF!="",#REF!="",#REF!="",#REF!=""),"",SUM(#REF!,#REF!,#REF!,#REF!,#REF!))</f>
        <v>#REF!</v>
      </c>
      <c r="BW62" s="27" t="str">
        <f t="shared" si="5"/>
        <v/>
      </c>
      <c r="BX62" s="26" t="str">
        <f t="shared" si="6"/>
        <v/>
      </c>
      <c r="BY62" s="27" t="str">
        <f t="shared" si="7"/>
        <v/>
      </c>
      <c r="BZ62" s="26" t="str">
        <f t="shared" si="8"/>
        <v/>
      </c>
      <c r="CA62" s="27" t="str">
        <f t="shared" si="9"/>
        <v/>
      </c>
      <c r="CB62" s="26" t="e">
        <f>IF(AND(#REF!="",#REF!="",#REF!="",#REF!=""),"",SUM(#REF!,#REF!,#REF!,#REF!,#REF!))</f>
        <v>#REF!</v>
      </c>
      <c r="CC62" s="27" t="str">
        <f t="shared" si="10"/>
        <v/>
      </c>
      <c r="CD62" s="24"/>
      <c r="CE62" s="24"/>
    </row>
    <row r="63" spans="1:83" ht="24.75" customHeight="1">
      <c r="A63" s="263">
        <v>57</v>
      </c>
      <c r="B63" s="264"/>
      <c r="C63" s="265"/>
      <c r="D63" s="266"/>
      <c r="E63" s="267"/>
      <c r="F63" s="268"/>
      <c r="G63" s="268"/>
      <c r="H63" s="269"/>
      <c r="I63" s="270"/>
      <c r="J63" s="271"/>
      <c r="K63" s="272"/>
      <c r="L63" s="391"/>
      <c r="M63" s="392"/>
      <c r="N63" s="392"/>
      <c r="O63" s="7"/>
      <c r="P63" s="32"/>
      <c r="Q63" s="35"/>
      <c r="R63" s="7"/>
      <c r="S63" s="397"/>
      <c r="T63" s="398"/>
      <c r="U63" s="398"/>
      <c r="V63" s="7"/>
      <c r="W63" s="37"/>
      <c r="X63" s="35"/>
      <c r="Y63" s="7"/>
      <c r="Z63" s="391"/>
      <c r="AA63" s="392"/>
      <c r="AB63" s="392"/>
      <c r="AC63" s="7"/>
      <c r="AD63" s="32"/>
      <c r="AE63" s="35"/>
      <c r="AF63" s="7"/>
      <c r="AG63" s="391"/>
      <c r="AH63" s="392"/>
      <c r="AI63" s="392"/>
      <c r="AJ63" s="7"/>
      <c r="AK63" s="32"/>
      <c r="AL63" s="35"/>
      <c r="AM63" s="7"/>
      <c r="AN63" s="11"/>
      <c r="AO63" s="7"/>
      <c r="AP63" s="11"/>
      <c r="AQ63" s="7"/>
      <c r="AR63" s="11"/>
      <c r="AS63" s="7"/>
      <c r="AT63" s="7"/>
      <c r="AU63" s="7"/>
      <c r="AV63" s="7"/>
      <c r="AW63" s="7"/>
      <c r="AX63" s="11" t="s">
        <v>224</v>
      </c>
      <c r="AY63" s="71" t="s">
        <v>224</v>
      </c>
      <c r="AZ63" s="1"/>
      <c r="BA63" s="1"/>
      <c r="BB63" s="25"/>
      <c r="BC63" s="1"/>
      <c r="BD63" s="1"/>
      <c r="BP63" s="16"/>
      <c r="BQ63" s="26" t="str">
        <f t="shared" si="1"/>
        <v/>
      </c>
      <c r="BR63" s="27" t="str">
        <f t="shared" si="11"/>
        <v/>
      </c>
      <c r="BS63" s="27" t="str">
        <f t="shared" si="2"/>
        <v/>
      </c>
      <c r="BT63" s="26" t="str">
        <f t="shared" si="3"/>
        <v/>
      </c>
      <c r="BU63" s="27" t="str">
        <f t="shared" si="4"/>
        <v/>
      </c>
      <c r="BV63" s="26" t="e">
        <f>IF(AND(#REF!="",#REF!="",#REF!="",#REF!=""),"",SUM(#REF!,#REF!,#REF!,#REF!,#REF!))</f>
        <v>#REF!</v>
      </c>
      <c r="BW63" s="27" t="str">
        <f t="shared" si="5"/>
        <v/>
      </c>
      <c r="BX63" s="26" t="str">
        <f t="shared" si="6"/>
        <v/>
      </c>
      <c r="BY63" s="27" t="str">
        <f t="shared" si="7"/>
        <v/>
      </c>
      <c r="BZ63" s="26" t="str">
        <f t="shared" si="8"/>
        <v/>
      </c>
      <c r="CA63" s="27" t="str">
        <f t="shared" si="9"/>
        <v/>
      </c>
      <c r="CB63" s="26" t="e">
        <f>IF(AND(#REF!="",#REF!="",#REF!="",#REF!=""),"",SUM(#REF!,#REF!,#REF!,#REF!,#REF!))</f>
        <v>#REF!</v>
      </c>
      <c r="CC63" s="27" t="str">
        <f t="shared" si="10"/>
        <v/>
      </c>
      <c r="CD63" s="24"/>
      <c r="CE63" s="24"/>
    </row>
    <row r="64" spans="1:83" ht="24.75" customHeight="1">
      <c r="A64" s="263">
        <v>58</v>
      </c>
      <c r="B64" s="264"/>
      <c r="C64" s="265"/>
      <c r="D64" s="266"/>
      <c r="E64" s="267"/>
      <c r="F64" s="268"/>
      <c r="G64" s="268"/>
      <c r="H64" s="269"/>
      <c r="I64" s="270"/>
      <c r="J64" s="271"/>
      <c r="K64" s="272"/>
      <c r="L64" s="391"/>
      <c r="M64" s="392"/>
      <c r="N64" s="392"/>
      <c r="O64" s="7"/>
      <c r="P64" s="32"/>
      <c r="Q64" s="35"/>
      <c r="R64" s="7"/>
      <c r="S64" s="397"/>
      <c r="T64" s="398"/>
      <c r="U64" s="398"/>
      <c r="V64" s="7"/>
      <c r="W64" s="37"/>
      <c r="X64" s="35"/>
      <c r="Y64" s="7"/>
      <c r="Z64" s="391"/>
      <c r="AA64" s="392"/>
      <c r="AB64" s="392"/>
      <c r="AC64" s="7"/>
      <c r="AD64" s="32"/>
      <c r="AE64" s="35"/>
      <c r="AF64" s="7"/>
      <c r="AG64" s="391"/>
      <c r="AH64" s="392"/>
      <c r="AI64" s="392"/>
      <c r="AJ64" s="7"/>
      <c r="AK64" s="32"/>
      <c r="AL64" s="35"/>
      <c r="AM64" s="7"/>
      <c r="AN64" s="11"/>
      <c r="AO64" s="7"/>
      <c r="AP64" s="11"/>
      <c r="AQ64" s="7"/>
      <c r="AR64" s="11"/>
      <c r="AS64" s="7"/>
      <c r="AT64" s="7"/>
      <c r="AU64" s="7"/>
      <c r="AV64" s="7"/>
      <c r="AW64" s="7"/>
      <c r="AX64" s="11" t="s">
        <v>224</v>
      </c>
      <c r="AY64" s="71" t="s">
        <v>224</v>
      </c>
      <c r="AZ64" s="1"/>
      <c r="BA64" s="1"/>
      <c r="BB64" s="25"/>
      <c r="BC64" s="1"/>
      <c r="BD64" s="1"/>
      <c r="BP64" s="16"/>
      <c r="BQ64" s="26" t="str">
        <f t="shared" si="1"/>
        <v/>
      </c>
      <c r="BR64" s="27" t="str">
        <f t="shared" si="11"/>
        <v/>
      </c>
      <c r="BS64" s="27" t="str">
        <f t="shared" si="2"/>
        <v/>
      </c>
      <c r="BT64" s="26" t="str">
        <f t="shared" si="3"/>
        <v/>
      </c>
      <c r="BU64" s="27" t="str">
        <f t="shared" si="4"/>
        <v/>
      </c>
      <c r="BV64" s="26" t="e">
        <f>IF(AND(#REF!="",#REF!="",#REF!="",#REF!=""),"",SUM(#REF!,#REF!,#REF!,#REF!,#REF!))</f>
        <v>#REF!</v>
      </c>
      <c r="BW64" s="27" t="str">
        <f t="shared" si="5"/>
        <v/>
      </c>
      <c r="BX64" s="26" t="str">
        <f t="shared" si="6"/>
        <v/>
      </c>
      <c r="BY64" s="27" t="str">
        <f t="shared" si="7"/>
        <v/>
      </c>
      <c r="BZ64" s="26" t="str">
        <f t="shared" si="8"/>
        <v/>
      </c>
      <c r="CA64" s="27" t="str">
        <f t="shared" si="9"/>
        <v/>
      </c>
      <c r="CB64" s="26" t="e">
        <f>IF(AND(#REF!="",#REF!="",#REF!="",#REF!=""),"",SUM(#REF!,#REF!,#REF!,#REF!,#REF!))</f>
        <v>#REF!</v>
      </c>
      <c r="CC64" s="27" t="str">
        <f t="shared" si="10"/>
        <v/>
      </c>
      <c r="CD64" s="24"/>
      <c r="CE64" s="24"/>
    </row>
    <row r="65" spans="1:83" ht="24.75" customHeight="1">
      <c r="A65" s="263">
        <v>59</v>
      </c>
      <c r="B65" s="264"/>
      <c r="C65" s="265"/>
      <c r="D65" s="266"/>
      <c r="E65" s="267"/>
      <c r="F65" s="268"/>
      <c r="G65" s="268"/>
      <c r="H65" s="269"/>
      <c r="I65" s="270"/>
      <c r="J65" s="271"/>
      <c r="K65" s="272"/>
      <c r="L65" s="391"/>
      <c r="M65" s="392"/>
      <c r="N65" s="392"/>
      <c r="O65" s="7"/>
      <c r="P65" s="32"/>
      <c r="Q65" s="35"/>
      <c r="R65" s="7"/>
      <c r="S65" s="397"/>
      <c r="T65" s="398"/>
      <c r="U65" s="398"/>
      <c r="V65" s="7"/>
      <c r="W65" s="37"/>
      <c r="X65" s="35"/>
      <c r="Y65" s="7"/>
      <c r="Z65" s="391"/>
      <c r="AA65" s="392"/>
      <c r="AB65" s="392"/>
      <c r="AC65" s="7"/>
      <c r="AD65" s="32"/>
      <c r="AE65" s="35"/>
      <c r="AF65" s="7"/>
      <c r="AG65" s="391"/>
      <c r="AH65" s="392"/>
      <c r="AI65" s="392"/>
      <c r="AJ65" s="7"/>
      <c r="AK65" s="32"/>
      <c r="AL65" s="35"/>
      <c r="AM65" s="7"/>
      <c r="AN65" s="11"/>
      <c r="AO65" s="7"/>
      <c r="AP65" s="11"/>
      <c r="AQ65" s="7"/>
      <c r="AR65" s="11"/>
      <c r="AS65" s="7"/>
      <c r="AT65" s="7"/>
      <c r="AU65" s="7"/>
      <c r="AV65" s="7"/>
      <c r="AW65" s="7"/>
      <c r="AX65" s="11" t="s">
        <v>224</v>
      </c>
      <c r="AY65" s="71" t="s">
        <v>224</v>
      </c>
      <c r="AZ65" s="1"/>
      <c r="BA65" s="1"/>
      <c r="BB65" s="25"/>
      <c r="BC65" s="1"/>
      <c r="BD65" s="1"/>
      <c r="BP65" s="16"/>
      <c r="BQ65" s="26" t="str">
        <f t="shared" si="1"/>
        <v/>
      </c>
      <c r="BR65" s="27" t="str">
        <f t="shared" si="11"/>
        <v/>
      </c>
      <c r="BS65" s="27" t="str">
        <f t="shared" si="2"/>
        <v/>
      </c>
      <c r="BT65" s="26" t="str">
        <f t="shared" si="3"/>
        <v/>
      </c>
      <c r="BU65" s="27" t="str">
        <f t="shared" si="4"/>
        <v/>
      </c>
      <c r="BV65" s="26" t="e">
        <f>IF(AND(#REF!="",#REF!="",#REF!="",#REF!=""),"",SUM(#REF!,#REF!,#REF!,#REF!,#REF!))</f>
        <v>#REF!</v>
      </c>
      <c r="BW65" s="27" t="str">
        <f t="shared" si="5"/>
        <v/>
      </c>
      <c r="BX65" s="26" t="str">
        <f t="shared" si="6"/>
        <v/>
      </c>
      <c r="BY65" s="27" t="str">
        <f t="shared" si="7"/>
        <v/>
      </c>
      <c r="BZ65" s="26" t="str">
        <f t="shared" si="8"/>
        <v/>
      </c>
      <c r="CA65" s="27" t="str">
        <f t="shared" si="9"/>
        <v/>
      </c>
      <c r="CB65" s="26" t="e">
        <f>IF(AND(#REF!="",#REF!="",#REF!="",#REF!=""),"",SUM(#REF!,#REF!,#REF!,#REF!,#REF!))</f>
        <v>#REF!</v>
      </c>
      <c r="CC65" s="27" t="str">
        <f t="shared" si="10"/>
        <v/>
      </c>
      <c r="CD65" s="24"/>
      <c r="CE65" s="24"/>
    </row>
    <row r="66" spans="1:83" ht="24.75" customHeight="1">
      <c r="A66" s="263">
        <v>60</v>
      </c>
      <c r="B66" s="264"/>
      <c r="C66" s="265"/>
      <c r="D66" s="266"/>
      <c r="E66" s="267"/>
      <c r="F66" s="268"/>
      <c r="G66" s="268"/>
      <c r="H66" s="269"/>
      <c r="I66" s="270"/>
      <c r="J66" s="271"/>
      <c r="K66" s="272"/>
      <c r="L66" s="391"/>
      <c r="M66" s="392"/>
      <c r="N66" s="392"/>
      <c r="O66" s="7"/>
      <c r="P66" s="32"/>
      <c r="Q66" s="35"/>
      <c r="R66" s="7"/>
      <c r="S66" s="397"/>
      <c r="T66" s="398"/>
      <c r="U66" s="398"/>
      <c r="V66" s="7"/>
      <c r="W66" s="37"/>
      <c r="X66" s="35"/>
      <c r="Y66" s="7"/>
      <c r="Z66" s="391"/>
      <c r="AA66" s="392"/>
      <c r="AB66" s="392"/>
      <c r="AC66" s="7"/>
      <c r="AD66" s="32"/>
      <c r="AE66" s="35"/>
      <c r="AF66" s="7"/>
      <c r="AG66" s="391"/>
      <c r="AH66" s="392"/>
      <c r="AI66" s="392"/>
      <c r="AJ66" s="7"/>
      <c r="AK66" s="32"/>
      <c r="AL66" s="35"/>
      <c r="AM66" s="7"/>
      <c r="AN66" s="11"/>
      <c r="AO66" s="7"/>
      <c r="AP66" s="11"/>
      <c r="AQ66" s="7"/>
      <c r="AR66" s="11"/>
      <c r="AS66" s="7"/>
      <c r="AT66" s="7"/>
      <c r="AU66" s="7"/>
      <c r="AV66" s="7"/>
      <c r="AW66" s="7"/>
      <c r="AX66" s="11" t="s">
        <v>224</v>
      </c>
      <c r="AY66" s="71" t="s">
        <v>224</v>
      </c>
      <c r="AZ66" s="1"/>
      <c r="BA66" s="1"/>
      <c r="BB66" s="25"/>
      <c r="BC66" s="1"/>
      <c r="BD66" s="1"/>
      <c r="BP66" s="16"/>
      <c r="BQ66" s="26" t="str">
        <f t="shared" si="1"/>
        <v/>
      </c>
      <c r="BR66" s="27" t="str">
        <f t="shared" si="11"/>
        <v/>
      </c>
      <c r="BS66" s="27" t="str">
        <f t="shared" si="2"/>
        <v/>
      </c>
      <c r="BT66" s="26" t="str">
        <f t="shared" si="3"/>
        <v/>
      </c>
      <c r="BU66" s="27" t="str">
        <f t="shared" si="4"/>
        <v/>
      </c>
      <c r="BV66" s="26" t="e">
        <f>IF(AND(#REF!="",#REF!="",#REF!="",#REF!=""),"",SUM(#REF!,#REF!,#REF!,#REF!,#REF!))</f>
        <v>#REF!</v>
      </c>
      <c r="BW66" s="27" t="str">
        <f t="shared" si="5"/>
        <v/>
      </c>
      <c r="BX66" s="26" t="str">
        <f t="shared" si="6"/>
        <v/>
      </c>
      <c r="BY66" s="27" t="str">
        <f t="shared" si="7"/>
        <v/>
      </c>
      <c r="BZ66" s="26" t="str">
        <f t="shared" si="8"/>
        <v/>
      </c>
      <c r="CA66" s="27" t="str">
        <f t="shared" si="9"/>
        <v/>
      </c>
      <c r="CB66" s="26" t="e">
        <f>IF(AND(#REF!="",#REF!="",#REF!="",#REF!=""),"",SUM(#REF!,#REF!,#REF!,#REF!,#REF!))</f>
        <v>#REF!</v>
      </c>
      <c r="CC66" s="27" t="str">
        <f t="shared" si="10"/>
        <v/>
      </c>
      <c r="CD66" s="24"/>
      <c r="CE66" s="24"/>
    </row>
    <row r="67" spans="1:83" ht="24.75" customHeight="1">
      <c r="A67" s="263">
        <v>61</v>
      </c>
      <c r="B67" s="264"/>
      <c r="C67" s="265"/>
      <c r="D67" s="266"/>
      <c r="E67" s="267"/>
      <c r="F67" s="268"/>
      <c r="G67" s="268"/>
      <c r="H67" s="269"/>
      <c r="I67" s="270"/>
      <c r="J67" s="271"/>
      <c r="K67" s="272"/>
      <c r="L67" s="391"/>
      <c r="M67" s="392"/>
      <c r="N67" s="392"/>
      <c r="O67" s="7"/>
      <c r="P67" s="32"/>
      <c r="Q67" s="35"/>
      <c r="R67" s="7"/>
      <c r="S67" s="397"/>
      <c r="T67" s="398"/>
      <c r="U67" s="398"/>
      <c r="V67" s="7"/>
      <c r="W67" s="37"/>
      <c r="X67" s="35"/>
      <c r="Y67" s="7"/>
      <c r="Z67" s="391"/>
      <c r="AA67" s="392"/>
      <c r="AB67" s="392"/>
      <c r="AC67" s="7"/>
      <c r="AD67" s="32"/>
      <c r="AE67" s="35"/>
      <c r="AF67" s="7"/>
      <c r="AG67" s="391"/>
      <c r="AH67" s="392"/>
      <c r="AI67" s="392"/>
      <c r="AJ67" s="7"/>
      <c r="AK67" s="32"/>
      <c r="AL67" s="35"/>
      <c r="AM67" s="7"/>
      <c r="AN67" s="11"/>
      <c r="AO67" s="7"/>
      <c r="AP67" s="11"/>
      <c r="AQ67" s="7"/>
      <c r="AR67" s="11"/>
      <c r="AS67" s="7"/>
      <c r="AT67" s="7"/>
      <c r="AU67" s="7"/>
      <c r="AV67" s="7"/>
      <c r="AW67" s="7"/>
      <c r="AX67" s="11" t="s">
        <v>224</v>
      </c>
      <c r="AY67" s="71" t="s">
        <v>224</v>
      </c>
      <c r="AZ67" s="1"/>
      <c r="BA67" s="1"/>
      <c r="BB67" s="1"/>
      <c r="BC67" s="1"/>
      <c r="BD67" s="1"/>
      <c r="BP67" s="16"/>
      <c r="BQ67" s="26" t="str">
        <f t="shared" si="1"/>
        <v/>
      </c>
      <c r="BR67" s="27" t="str">
        <f t="shared" si="11"/>
        <v/>
      </c>
      <c r="BS67" s="27" t="str">
        <f t="shared" si="2"/>
        <v/>
      </c>
      <c r="BT67" s="26" t="str">
        <f t="shared" si="3"/>
        <v/>
      </c>
      <c r="BU67" s="27" t="str">
        <f t="shared" si="4"/>
        <v/>
      </c>
      <c r="BV67" s="26" t="e">
        <f>IF(AND(#REF!="",#REF!="",#REF!="",#REF!=""),"",SUM(#REF!,#REF!,#REF!,#REF!,#REF!))</f>
        <v>#REF!</v>
      </c>
      <c r="BW67" s="27" t="str">
        <f t="shared" si="5"/>
        <v/>
      </c>
      <c r="BX67" s="26" t="str">
        <f t="shared" si="6"/>
        <v/>
      </c>
      <c r="BY67" s="27" t="str">
        <f t="shared" si="7"/>
        <v/>
      </c>
      <c r="BZ67" s="26" t="str">
        <f t="shared" si="8"/>
        <v/>
      </c>
      <c r="CA67" s="27" t="str">
        <f t="shared" si="9"/>
        <v/>
      </c>
      <c r="CB67" s="26" t="e">
        <f>IF(AND(#REF!="",#REF!="",#REF!="",#REF!=""),"",SUM(#REF!,#REF!,#REF!,#REF!,#REF!))</f>
        <v>#REF!</v>
      </c>
      <c r="CC67" s="27" t="str">
        <f t="shared" si="10"/>
        <v/>
      </c>
      <c r="CD67" s="24"/>
      <c r="CE67" s="24"/>
    </row>
    <row r="68" spans="1:83" ht="24.75" customHeight="1">
      <c r="A68" s="263">
        <v>62</v>
      </c>
      <c r="B68" s="264"/>
      <c r="C68" s="265"/>
      <c r="D68" s="266"/>
      <c r="E68" s="267"/>
      <c r="F68" s="268"/>
      <c r="G68" s="268"/>
      <c r="H68" s="269"/>
      <c r="I68" s="270"/>
      <c r="J68" s="271"/>
      <c r="K68" s="272"/>
      <c r="L68" s="391"/>
      <c r="M68" s="392"/>
      <c r="N68" s="392"/>
      <c r="O68" s="7"/>
      <c r="P68" s="32"/>
      <c r="Q68" s="35"/>
      <c r="R68" s="7"/>
      <c r="S68" s="397"/>
      <c r="T68" s="398"/>
      <c r="U68" s="398"/>
      <c r="V68" s="7"/>
      <c r="W68" s="37"/>
      <c r="X68" s="35"/>
      <c r="Y68" s="7"/>
      <c r="Z68" s="391"/>
      <c r="AA68" s="392"/>
      <c r="AB68" s="392"/>
      <c r="AC68" s="7"/>
      <c r="AD68" s="32"/>
      <c r="AE68" s="35"/>
      <c r="AF68" s="7"/>
      <c r="AG68" s="391"/>
      <c r="AH68" s="392"/>
      <c r="AI68" s="392"/>
      <c r="AJ68" s="7"/>
      <c r="AK68" s="32"/>
      <c r="AL68" s="35"/>
      <c r="AM68" s="7"/>
      <c r="AN68" s="11"/>
      <c r="AO68" s="7"/>
      <c r="AP68" s="11"/>
      <c r="AQ68" s="7"/>
      <c r="AR68" s="11"/>
      <c r="AS68" s="7"/>
      <c r="AT68" s="7"/>
      <c r="AU68" s="7"/>
      <c r="AV68" s="7"/>
      <c r="AW68" s="7"/>
      <c r="AX68" s="11" t="s">
        <v>224</v>
      </c>
      <c r="AY68" s="71" t="s">
        <v>224</v>
      </c>
      <c r="AZ68" s="1"/>
      <c r="BA68" s="1"/>
      <c r="BB68" s="1"/>
      <c r="BC68" s="1"/>
      <c r="BD68" s="1"/>
      <c r="BP68" s="16"/>
      <c r="BQ68" s="26" t="str">
        <f t="shared" si="1"/>
        <v/>
      </c>
      <c r="BR68" s="27" t="str">
        <f t="shared" si="11"/>
        <v/>
      </c>
      <c r="BS68" s="27" t="str">
        <f t="shared" si="2"/>
        <v/>
      </c>
      <c r="BT68" s="26" t="str">
        <f t="shared" si="3"/>
        <v/>
      </c>
      <c r="BU68" s="27" t="str">
        <f t="shared" si="4"/>
        <v/>
      </c>
      <c r="BV68" s="26" t="e">
        <f>IF(AND(#REF!="",#REF!="",#REF!="",#REF!=""),"",SUM(#REF!,#REF!,#REF!,#REF!,#REF!))</f>
        <v>#REF!</v>
      </c>
      <c r="BW68" s="27" t="str">
        <f t="shared" si="5"/>
        <v/>
      </c>
      <c r="BX68" s="26" t="str">
        <f t="shared" si="6"/>
        <v/>
      </c>
      <c r="BY68" s="27" t="str">
        <f t="shared" si="7"/>
        <v/>
      </c>
      <c r="BZ68" s="26" t="str">
        <f t="shared" si="8"/>
        <v/>
      </c>
      <c r="CA68" s="27" t="str">
        <f t="shared" si="9"/>
        <v/>
      </c>
      <c r="CB68" s="26" t="e">
        <f>IF(AND(#REF!="",#REF!="",#REF!="",#REF!=""),"",SUM(#REF!,#REF!,#REF!,#REF!,#REF!))</f>
        <v>#REF!</v>
      </c>
      <c r="CC68" s="27" t="str">
        <f t="shared" si="10"/>
        <v/>
      </c>
      <c r="CD68" s="24"/>
      <c r="CE68" s="24"/>
    </row>
    <row r="69" spans="1:83" ht="24.75" customHeight="1">
      <c r="A69" s="263">
        <v>63</v>
      </c>
      <c r="B69" s="264"/>
      <c r="C69" s="265"/>
      <c r="D69" s="266"/>
      <c r="E69" s="267"/>
      <c r="F69" s="268"/>
      <c r="G69" s="268"/>
      <c r="H69" s="269"/>
      <c r="I69" s="270"/>
      <c r="J69" s="271"/>
      <c r="K69" s="272"/>
      <c r="L69" s="391"/>
      <c r="M69" s="392"/>
      <c r="N69" s="392"/>
      <c r="O69" s="7"/>
      <c r="P69" s="32"/>
      <c r="Q69" s="35"/>
      <c r="R69" s="7"/>
      <c r="S69" s="397"/>
      <c r="T69" s="398"/>
      <c r="U69" s="398"/>
      <c r="V69" s="7"/>
      <c r="W69" s="37"/>
      <c r="X69" s="35"/>
      <c r="Y69" s="7"/>
      <c r="Z69" s="391"/>
      <c r="AA69" s="392"/>
      <c r="AB69" s="392"/>
      <c r="AC69" s="7"/>
      <c r="AD69" s="32"/>
      <c r="AE69" s="35"/>
      <c r="AF69" s="7"/>
      <c r="AG69" s="391"/>
      <c r="AH69" s="392"/>
      <c r="AI69" s="392"/>
      <c r="AJ69" s="7"/>
      <c r="AK69" s="32"/>
      <c r="AL69" s="35"/>
      <c r="AM69" s="7"/>
      <c r="AN69" s="11"/>
      <c r="AO69" s="7"/>
      <c r="AP69" s="11"/>
      <c r="AQ69" s="7"/>
      <c r="AR69" s="11"/>
      <c r="AS69" s="7"/>
      <c r="AT69" s="7"/>
      <c r="AU69" s="7"/>
      <c r="AV69" s="7"/>
      <c r="AW69" s="7"/>
      <c r="AX69" s="11" t="s">
        <v>224</v>
      </c>
      <c r="AY69" s="71" t="s">
        <v>224</v>
      </c>
      <c r="AZ69" s="1"/>
      <c r="BA69" s="1"/>
      <c r="BB69" s="1"/>
      <c r="BC69" s="1"/>
      <c r="BD69" s="1"/>
      <c r="BP69" s="16"/>
      <c r="BQ69" s="26" t="str">
        <f t="shared" si="1"/>
        <v/>
      </c>
      <c r="BR69" s="27" t="str">
        <f t="shared" si="11"/>
        <v/>
      </c>
      <c r="BS69" s="27" t="str">
        <f t="shared" si="2"/>
        <v/>
      </c>
      <c r="BT69" s="26" t="str">
        <f t="shared" si="3"/>
        <v/>
      </c>
      <c r="BU69" s="27" t="str">
        <f t="shared" si="4"/>
        <v/>
      </c>
      <c r="BV69" s="26" t="e">
        <f>IF(AND(#REF!="",#REF!="",#REF!="",#REF!=""),"",SUM(#REF!,#REF!,#REF!,#REF!,#REF!))</f>
        <v>#REF!</v>
      </c>
      <c r="BW69" s="27" t="str">
        <f t="shared" si="5"/>
        <v/>
      </c>
      <c r="BX69" s="26" t="str">
        <f t="shared" si="6"/>
        <v/>
      </c>
      <c r="BY69" s="27" t="str">
        <f t="shared" si="7"/>
        <v/>
      </c>
      <c r="BZ69" s="26" t="str">
        <f t="shared" si="8"/>
        <v/>
      </c>
      <c r="CA69" s="27" t="str">
        <f t="shared" si="9"/>
        <v/>
      </c>
      <c r="CB69" s="26" t="e">
        <f>IF(AND(#REF!="",#REF!="",#REF!="",#REF!=""),"",SUM(#REF!,#REF!,#REF!,#REF!,#REF!))</f>
        <v>#REF!</v>
      </c>
      <c r="CC69" s="27" t="str">
        <f t="shared" si="10"/>
        <v/>
      </c>
      <c r="CD69" s="24"/>
      <c r="CE69" s="24"/>
    </row>
    <row r="70" spans="1:83" ht="24.75" customHeight="1">
      <c r="A70" s="263">
        <v>64</v>
      </c>
      <c r="B70" s="264"/>
      <c r="C70" s="265"/>
      <c r="D70" s="266"/>
      <c r="E70" s="267"/>
      <c r="F70" s="268"/>
      <c r="G70" s="268"/>
      <c r="H70" s="269"/>
      <c r="I70" s="270"/>
      <c r="J70" s="271"/>
      <c r="K70" s="272"/>
      <c r="L70" s="391"/>
      <c r="M70" s="392"/>
      <c r="N70" s="392"/>
      <c r="O70" s="7"/>
      <c r="P70" s="32"/>
      <c r="Q70" s="35"/>
      <c r="R70" s="7"/>
      <c r="S70" s="397"/>
      <c r="T70" s="398"/>
      <c r="U70" s="398"/>
      <c r="V70" s="7"/>
      <c r="W70" s="37"/>
      <c r="X70" s="35"/>
      <c r="Y70" s="7"/>
      <c r="Z70" s="391"/>
      <c r="AA70" s="392"/>
      <c r="AB70" s="392"/>
      <c r="AC70" s="7"/>
      <c r="AD70" s="32"/>
      <c r="AE70" s="35"/>
      <c r="AF70" s="7"/>
      <c r="AG70" s="391"/>
      <c r="AH70" s="392"/>
      <c r="AI70" s="392"/>
      <c r="AJ70" s="7"/>
      <c r="AK70" s="32"/>
      <c r="AL70" s="35"/>
      <c r="AM70" s="7"/>
      <c r="AN70" s="11"/>
      <c r="AO70" s="7"/>
      <c r="AP70" s="11"/>
      <c r="AQ70" s="7"/>
      <c r="AR70" s="11"/>
      <c r="AS70" s="7"/>
      <c r="AT70" s="7"/>
      <c r="AU70" s="7"/>
      <c r="AV70" s="7"/>
      <c r="AW70" s="7"/>
      <c r="AX70" s="11" t="s">
        <v>224</v>
      </c>
      <c r="AY70" s="71" t="s">
        <v>224</v>
      </c>
      <c r="AZ70" s="1"/>
      <c r="BA70" s="1"/>
      <c r="BB70" s="1"/>
      <c r="BC70" s="1"/>
      <c r="BD70" s="1"/>
      <c r="BP70" s="16"/>
      <c r="BQ70" s="26" t="str">
        <f t="shared" si="1"/>
        <v/>
      </c>
      <c r="BR70" s="27" t="str">
        <f t="shared" si="11"/>
        <v/>
      </c>
      <c r="BS70" s="27" t="str">
        <f t="shared" si="2"/>
        <v/>
      </c>
      <c r="BT70" s="26" t="str">
        <f t="shared" si="3"/>
        <v/>
      </c>
      <c r="BU70" s="27" t="str">
        <f t="shared" si="4"/>
        <v/>
      </c>
      <c r="BV70" s="26" t="e">
        <f>IF(AND(#REF!="",#REF!="",#REF!="",#REF!=""),"",SUM(#REF!,#REF!,#REF!,#REF!,#REF!))</f>
        <v>#REF!</v>
      </c>
      <c r="BW70" s="27" t="str">
        <f t="shared" si="5"/>
        <v/>
      </c>
      <c r="BX70" s="26" t="str">
        <f t="shared" si="6"/>
        <v/>
      </c>
      <c r="BY70" s="27" t="str">
        <f t="shared" si="7"/>
        <v/>
      </c>
      <c r="BZ70" s="26" t="str">
        <f t="shared" si="8"/>
        <v/>
      </c>
      <c r="CA70" s="27" t="str">
        <f t="shared" si="9"/>
        <v/>
      </c>
      <c r="CB70" s="26" t="e">
        <f>IF(AND(#REF!="",#REF!="",#REF!="",#REF!=""),"",SUM(#REF!,#REF!,#REF!,#REF!,#REF!))</f>
        <v>#REF!</v>
      </c>
      <c r="CC70" s="27" t="str">
        <f t="shared" si="10"/>
        <v/>
      </c>
      <c r="CD70" s="24"/>
      <c r="CE70" s="24"/>
    </row>
    <row r="71" spans="1:83" ht="24.75" customHeight="1">
      <c r="A71" s="263">
        <v>65</v>
      </c>
      <c r="B71" s="264"/>
      <c r="C71" s="265"/>
      <c r="D71" s="266"/>
      <c r="E71" s="267"/>
      <c r="F71" s="268"/>
      <c r="G71" s="268"/>
      <c r="H71" s="269"/>
      <c r="I71" s="270"/>
      <c r="J71" s="271"/>
      <c r="K71" s="272"/>
      <c r="L71" s="391"/>
      <c r="M71" s="392"/>
      <c r="N71" s="392"/>
      <c r="O71" s="7"/>
      <c r="P71" s="32"/>
      <c r="Q71" s="35"/>
      <c r="R71" s="7"/>
      <c r="S71" s="397"/>
      <c r="T71" s="398"/>
      <c r="U71" s="398"/>
      <c r="V71" s="7"/>
      <c r="W71" s="37"/>
      <c r="X71" s="35"/>
      <c r="Y71" s="7"/>
      <c r="Z71" s="391"/>
      <c r="AA71" s="392"/>
      <c r="AB71" s="392"/>
      <c r="AC71" s="7"/>
      <c r="AD71" s="32"/>
      <c r="AE71" s="35"/>
      <c r="AF71" s="7"/>
      <c r="AG71" s="391"/>
      <c r="AH71" s="392"/>
      <c r="AI71" s="392"/>
      <c r="AJ71" s="7"/>
      <c r="AK71" s="32"/>
      <c r="AL71" s="35"/>
      <c r="AM71" s="7"/>
      <c r="AN71" s="11"/>
      <c r="AO71" s="7"/>
      <c r="AP71" s="11"/>
      <c r="AQ71" s="7"/>
      <c r="AR71" s="11"/>
      <c r="AS71" s="7"/>
      <c r="AT71" s="7"/>
      <c r="AU71" s="7"/>
      <c r="AV71" s="7"/>
      <c r="AW71" s="7"/>
      <c r="AX71" s="11" t="s">
        <v>224</v>
      </c>
      <c r="AY71" s="71" t="s">
        <v>224</v>
      </c>
      <c r="AZ71" s="1"/>
      <c r="BA71" s="1"/>
      <c r="BB71" s="1"/>
      <c r="BC71" s="1"/>
      <c r="BD71" s="1"/>
      <c r="BP71" s="16"/>
      <c r="BQ71" s="26" t="str">
        <f t="shared" si="1"/>
        <v/>
      </c>
      <c r="BR71" s="27" t="str">
        <f t="shared" ref="BR71:BR102" si="12">IF(AND(L71="",M71="",N71="",P71=""),"",SUM(L71,M71,N71,O71,P71))</f>
        <v/>
      </c>
      <c r="BS71" s="27" t="str">
        <f t="shared" si="2"/>
        <v/>
      </c>
      <c r="BT71" s="26" t="str">
        <f t="shared" si="3"/>
        <v/>
      </c>
      <c r="BU71" s="27" t="str">
        <f t="shared" si="4"/>
        <v/>
      </c>
      <c r="BV71" s="26" t="e">
        <f>IF(AND(#REF!="",#REF!="",#REF!="",#REF!=""),"",SUM(#REF!,#REF!,#REF!,#REF!,#REF!))</f>
        <v>#REF!</v>
      </c>
      <c r="BW71" s="27" t="str">
        <f t="shared" si="5"/>
        <v/>
      </c>
      <c r="BX71" s="26" t="str">
        <f t="shared" si="6"/>
        <v/>
      </c>
      <c r="BY71" s="27" t="str">
        <f t="shared" si="7"/>
        <v/>
      </c>
      <c r="BZ71" s="26" t="str">
        <f t="shared" si="8"/>
        <v/>
      </c>
      <c r="CA71" s="27" t="str">
        <f t="shared" si="9"/>
        <v/>
      </c>
      <c r="CB71" s="26" t="e">
        <f>IF(AND(#REF!="",#REF!="",#REF!="",#REF!=""),"",SUM(#REF!,#REF!,#REF!,#REF!,#REF!))</f>
        <v>#REF!</v>
      </c>
      <c r="CC71" s="27" t="str">
        <f t="shared" si="10"/>
        <v/>
      </c>
      <c r="CD71" s="24"/>
      <c r="CE71" s="24"/>
    </row>
    <row r="72" spans="1:83" ht="24.75" customHeight="1">
      <c r="A72" s="263">
        <v>66</v>
      </c>
      <c r="B72" s="264"/>
      <c r="C72" s="265"/>
      <c r="D72" s="266"/>
      <c r="E72" s="267"/>
      <c r="F72" s="268"/>
      <c r="G72" s="268"/>
      <c r="H72" s="269"/>
      <c r="I72" s="270"/>
      <c r="J72" s="271"/>
      <c r="K72" s="272"/>
      <c r="L72" s="391"/>
      <c r="M72" s="392"/>
      <c r="N72" s="392"/>
      <c r="O72" s="7"/>
      <c r="P72" s="32"/>
      <c r="Q72" s="35"/>
      <c r="R72" s="7"/>
      <c r="S72" s="397"/>
      <c r="T72" s="398"/>
      <c r="U72" s="398"/>
      <c r="V72" s="7"/>
      <c r="W72" s="37"/>
      <c r="X72" s="35"/>
      <c r="Y72" s="7"/>
      <c r="Z72" s="391"/>
      <c r="AA72" s="392"/>
      <c r="AB72" s="392"/>
      <c r="AC72" s="7"/>
      <c r="AD72" s="32"/>
      <c r="AE72" s="35"/>
      <c r="AF72" s="7"/>
      <c r="AG72" s="391"/>
      <c r="AH72" s="392"/>
      <c r="AI72" s="392"/>
      <c r="AJ72" s="7"/>
      <c r="AK72" s="32"/>
      <c r="AL72" s="35"/>
      <c r="AM72" s="7"/>
      <c r="AN72" s="11"/>
      <c r="AO72" s="7"/>
      <c r="AP72" s="11"/>
      <c r="AQ72" s="7"/>
      <c r="AR72" s="11"/>
      <c r="AS72" s="7"/>
      <c r="AT72" s="7"/>
      <c r="AU72" s="7"/>
      <c r="AV72" s="7"/>
      <c r="AW72" s="7"/>
      <c r="AX72" s="11" t="s">
        <v>224</v>
      </c>
      <c r="AY72" s="71" t="s">
        <v>224</v>
      </c>
      <c r="AZ72" s="1"/>
      <c r="BA72" s="1"/>
      <c r="BB72" s="1"/>
      <c r="BC72" s="1"/>
      <c r="BD72" s="1"/>
      <c r="BP72" s="16"/>
      <c r="BQ72" s="26" t="str">
        <f t="shared" ref="BQ72:BQ135" si="13">IF(I72="","",I72)</f>
        <v/>
      </c>
      <c r="BR72" s="27" t="str">
        <f t="shared" si="12"/>
        <v/>
      </c>
      <c r="BS72" s="27" t="str">
        <f t="shared" ref="BS72:BS135" si="14">IFERROR(IF(BR72="","",ROUNDUP(BR72*20%,0)),"")</f>
        <v/>
      </c>
      <c r="BT72" s="26" t="str">
        <f t="shared" ref="BT72:BT135" si="15">IF(AND(S72="",T72="",U72="",W72=""),"",SUM(S72,T72,U72,V72,W72))</f>
        <v/>
      </c>
      <c r="BU72" s="27" t="str">
        <f t="shared" ref="BU72:BU135" si="16">IFERROR(IF(BT72="","",ROUNDUP(BT72*20%,0)),"")</f>
        <v/>
      </c>
      <c r="BV72" s="26" t="e">
        <f>IF(AND(#REF!="",#REF!="",#REF!="",#REF!=""),"",SUM(#REF!,#REF!,#REF!,#REF!,#REF!))</f>
        <v>#REF!</v>
      </c>
      <c r="BW72" s="27" t="str">
        <f t="shared" ref="BW72:BW135" si="17">IFERROR(IF(BV72="","",ROUNDUP(BV72*20%,0)),"")</f>
        <v/>
      </c>
      <c r="BX72" s="26" t="str">
        <f t="shared" ref="BX72:BX135" si="18">IF(AND(Z72="",AA72="",AB72="",AD72=""),"",SUM(Z72,AA72,AB72,AC72,AD72))</f>
        <v/>
      </c>
      <c r="BY72" s="27" t="str">
        <f t="shared" ref="BY72:BY135" si="19">IFERROR(IF(BX72="","",ROUNDUP(BX72*20%,0)),"")</f>
        <v/>
      </c>
      <c r="BZ72" s="26" t="str">
        <f t="shared" ref="BZ72:BZ135" si="20">IF(AND(AG72="",AH72="",AI72="",AK72=""),"",SUM(AG72,AH72,AI72,AJ72,AK72))</f>
        <v/>
      </c>
      <c r="CA72" s="27" t="str">
        <f t="shared" ref="CA72:CA135" si="21">IFERROR(IF(BZ72="","",ROUNDUP(BZ72*20%,0)),"")</f>
        <v/>
      </c>
      <c r="CB72" s="26" t="e">
        <f>IF(AND(#REF!="",#REF!="",#REF!="",#REF!=""),"",SUM(#REF!,#REF!,#REF!,#REF!,#REF!))</f>
        <v>#REF!</v>
      </c>
      <c r="CC72" s="27" t="str">
        <f t="shared" ref="CC72:CC135" si="22">IFERROR(IF(CB72="","",ROUNDUP(CB72*20%,0)),"")</f>
        <v/>
      </c>
      <c r="CD72" s="24"/>
      <c r="CE72" s="24"/>
    </row>
    <row r="73" spans="1:83" ht="24.75" customHeight="1">
      <c r="A73" s="263">
        <v>67</v>
      </c>
      <c r="B73" s="264"/>
      <c r="C73" s="265"/>
      <c r="D73" s="266"/>
      <c r="E73" s="267"/>
      <c r="F73" s="268"/>
      <c r="G73" s="268"/>
      <c r="H73" s="269"/>
      <c r="I73" s="270"/>
      <c r="J73" s="271"/>
      <c r="K73" s="272"/>
      <c r="L73" s="391"/>
      <c r="M73" s="392"/>
      <c r="N73" s="392"/>
      <c r="O73" s="7"/>
      <c r="P73" s="32"/>
      <c r="Q73" s="35"/>
      <c r="R73" s="7"/>
      <c r="S73" s="397"/>
      <c r="T73" s="398"/>
      <c r="U73" s="398"/>
      <c r="V73" s="7"/>
      <c r="W73" s="37"/>
      <c r="X73" s="35"/>
      <c r="Y73" s="7"/>
      <c r="Z73" s="391"/>
      <c r="AA73" s="392"/>
      <c r="AB73" s="392"/>
      <c r="AC73" s="7"/>
      <c r="AD73" s="32"/>
      <c r="AE73" s="35"/>
      <c r="AF73" s="7"/>
      <c r="AG73" s="391"/>
      <c r="AH73" s="392"/>
      <c r="AI73" s="392"/>
      <c r="AJ73" s="7"/>
      <c r="AK73" s="32"/>
      <c r="AL73" s="35"/>
      <c r="AM73" s="7"/>
      <c r="AN73" s="11"/>
      <c r="AO73" s="7"/>
      <c r="AP73" s="11"/>
      <c r="AQ73" s="7"/>
      <c r="AR73" s="11"/>
      <c r="AS73" s="7"/>
      <c r="AT73" s="7"/>
      <c r="AU73" s="7"/>
      <c r="AV73" s="7"/>
      <c r="AW73" s="7"/>
      <c r="AX73" s="11" t="s">
        <v>224</v>
      </c>
      <c r="AY73" s="71" t="s">
        <v>224</v>
      </c>
      <c r="AZ73" s="1"/>
      <c r="BA73" s="1"/>
      <c r="BB73" s="1"/>
      <c r="BC73" s="1"/>
      <c r="BD73" s="1"/>
      <c r="BP73" s="16"/>
      <c r="BQ73" s="26" t="str">
        <f t="shared" si="13"/>
        <v/>
      </c>
      <c r="BR73" s="27" t="str">
        <f t="shared" si="12"/>
        <v/>
      </c>
      <c r="BS73" s="27" t="str">
        <f t="shared" si="14"/>
        <v/>
      </c>
      <c r="BT73" s="26" t="str">
        <f t="shared" si="15"/>
        <v/>
      </c>
      <c r="BU73" s="27" t="str">
        <f t="shared" si="16"/>
        <v/>
      </c>
      <c r="BV73" s="26" t="e">
        <f>IF(AND(#REF!="",#REF!="",#REF!="",#REF!=""),"",SUM(#REF!,#REF!,#REF!,#REF!,#REF!))</f>
        <v>#REF!</v>
      </c>
      <c r="BW73" s="27" t="str">
        <f t="shared" si="17"/>
        <v/>
      </c>
      <c r="BX73" s="26" t="str">
        <f t="shared" si="18"/>
        <v/>
      </c>
      <c r="BY73" s="27" t="str">
        <f t="shared" si="19"/>
        <v/>
      </c>
      <c r="BZ73" s="26" t="str">
        <f t="shared" si="20"/>
        <v/>
      </c>
      <c r="CA73" s="27" t="str">
        <f t="shared" si="21"/>
        <v/>
      </c>
      <c r="CB73" s="26" t="e">
        <f>IF(AND(#REF!="",#REF!="",#REF!="",#REF!=""),"",SUM(#REF!,#REF!,#REF!,#REF!,#REF!))</f>
        <v>#REF!</v>
      </c>
      <c r="CC73" s="27" t="str">
        <f t="shared" si="22"/>
        <v/>
      </c>
      <c r="CD73" s="24"/>
      <c r="CE73" s="24"/>
    </row>
    <row r="74" spans="1:83" ht="24.75" customHeight="1">
      <c r="A74" s="263">
        <v>68</v>
      </c>
      <c r="B74" s="264"/>
      <c r="C74" s="265"/>
      <c r="D74" s="266"/>
      <c r="E74" s="267"/>
      <c r="F74" s="268"/>
      <c r="G74" s="268"/>
      <c r="H74" s="269"/>
      <c r="I74" s="270"/>
      <c r="J74" s="271"/>
      <c r="K74" s="272"/>
      <c r="L74" s="391"/>
      <c r="M74" s="392"/>
      <c r="N74" s="392"/>
      <c r="O74" s="7"/>
      <c r="P74" s="32"/>
      <c r="Q74" s="35"/>
      <c r="R74" s="7"/>
      <c r="S74" s="397"/>
      <c r="T74" s="398"/>
      <c r="U74" s="398"/>
      <c r="V74" s="7"/>
      <c r="W74" s="37"/>
      <c r="X74" s="35"/>
      <c r="Y74" s="7"/>
      <c r="Z74" s="391"/>
      <c r="AA74" s="392"/>
      <c r="AB74" s="392"/>
      <c r="AC74" s="7"/>
      <c r="AD74" s="32"/>
      <c r="AE74" s="35"/>
      <c r="AF74" s="7"/>
      <c r="AG74" s="391"/>
      <c r="AH74" s="392"/>
      <c r="AI74" s="392"/>
      <c r="AJ74" s="7"/>
      <c r="AK74" s="32"/>
      <c r="AL74" s="35"/>
      <c r="AM74" s="7"/>
      <c r="AN74" s="11"/>
      <c r="AO74" s="7"/>
      <c r="AP74" s="11"/>
      <c r="AQ74" s="7"/>
      <c r="AR74" s="11"/>
      <c r="AS74" s="7"/>
      <c r="AT74" s="7"/>
      <c r="AU74" s="7"/>
      <c r="AV74" s="7"/>
      <c r="AW74" s="7"/>
      <c r="AX74" s="11" t="s">
        <v>224</v>
      </c>
      <c r="AY74" s="71" t="s">
        <v>224</v>
      </c>
      <c r="AZ74" s="1"/>
      <c r="BA74" s="1"/>
      <c r="BB74" s="1"/>
      <c r="BC74" s="1"/>
      <c r="BD74" s="1"/>
      <c r="BP74" s="16"/>
      <c r="BQ74" s="26" t="str">
        <f t="shared" si="13"/>
        <v/>
      </c>
      <c r="BR74" s="27" t="str">
        <f t="shared" si="12"/>
        <v/>
      </c>
      <c r="BS74" s="27" t="str">
        <f t="shared" si="14"/>
        <v/>
      </c>
      <c r="BT74" s="26" t="str">
        <f t="shared" si="15"/>
        <v/>
      </c>
      <c r="BU74" s="27" t="str">
        <f t="shared" si="16"/>
        <v/>
      </c>
      <c r="BV74" s="26" t="e">
        <f>IF(AND(#REF!="",#REF!="",#REF!="",#REF!=""),"",SUM(#REF!,#REF!,#REF!,#REF!,#REF!))</f>
        <v>#REF!</v>
      </c>
      <c r="BW74" s="27" t="str">
        <f t="shared" si="17"/>
        <v/>
      </c>
      <c r="BX74" s="26" t="str">
        <f t="shared" si="18"/>
        <v/>
      </c>
      <c r="BY74" s="27" t="str">
        <f t="shared" si="19"/>
        <v/>
      </c>
      <c r="BZ74" s="26" t="str">
        <f t="shared" si="20"/>
        <v/>
      </c>
      <c r="CA74" s="27" t="str">
        <f t="shared" si="21"/>
        <v/>
      </c>
      <c r="CB74" s="26" t="e">
        <f>IF(AND(#REF!="",#REF!="",#REF!="",#REF!=""),"",SUM(#REF!,#REF!,#REF!,#REF!,#REF!))</f>
        <v>#REF!</v>
      </c>
      <c r="CC74" s="27" t="str">
        <f t="shared" si="22"/>
        <v/>
      </c>
      <c r="CD74" s="24"/>
      <c r="CE74" s="24"/>
    </row>
    <row r="75" spans="1:83" ht="24.75" customHeight="1">
      <c r="A75" s="263">
        <v>69</v>
      </c>
      <c r="B75" s="264"/>
      <c r="C75" s="265"/>
      <c r="D75" s="266"/>
      <c r="E75" s="267"/>
      <c r="F75" s="268"/>
      <c r="G75" s="268"/>
      <c r="H75" s="269"/>
      <c r="I75" s="270"/>
      <c r="J75" s="271"/>
      <c r="K75" s="272"/>
      <c r="L75" s="391"/>
      <c r="M75" s="392"/>
      <c r="N75" s="392"/>
      <c r="O75" s="7"/>
      <c r="P75" s="32"/>
      <c r="Q75" s="35"/>
      <c r="R75" s="7"/>
      <c r="S75" s="397"/>
      <c r="T75" s="398"/>
      <c r="U75" s="398"/>
      <c r="V75" s="7"/>
      <c r="W75" s="37"/>
      <c r="X75" s="35"/>
      <c r="Y75" s="7"/>
      <c r="Z75" s="391"/>
      <c r="AA75" s="392"/>
      <c r="AB75" s="392"/>
      <c r="AC75" s="7"/>
      <c r="AD75" s="32"/>
      <c r="AE75" s="35"/>
      <c r="AF75" s="7"/>
      <c r="AG75" s="391"/>
      <c r="AH75" s="392"/>
      <c r="AI75" s="392"/>
      <c r="AJ75" s="7"/>
      <c r="AK75" s="32"/>
      <c r="AL75" s="35"/>
      <c r="AM75" s="7"/>
      <c r="AN75" s="11"/>
      <c r="AO75" s="7"/>
      <c r="AP75" s="11"/>
      <c r="AQ75" s="7"/>
      <c r="AR75" s="11"/>
      <c r="AS75" s="7"/>
      <c r="AT75" s="7"/>
      <c r="AU75" s="7"/>
      <c r="AV75" s="7"/>
      <c r="AW75" s="7"/>
      <c r="AX75" s="11" t="s">
        <v>224</v>
      </c>
      <c r="AY75" s="71" t="s">
        <v>224</v>
      </c>
      <c r="AZ75" s="1"/>
      <c r="BA75" s="1"/>
      <c r="BB75" s="1"/>
      <c r="BC75" s="1"/>
      <c r="BD75" s="1"/>
      <c r="BP75" s="16"/>
      <c r="BQ75" s="26" t="str">
        <f t="shared" si="13"/>
        <v/>
      </c>
      <c r="BR75" s="27" t="str">
        <f t="shared" si="12"/>
        <v/>
      </c>
      <c r="BS75" s="27" t="str">
        <f t="shared" si="14"/>
        <v/>
      </c>
      <c r="BT75" s="26" t="str">
        <f t="shared" si="15"/>
        <v/>
      </c>
      <c r="BU75" s="27" t="str">
        <f t="shared" si="16"/>
        <v/>
      </c>
      <c r="BV75" s="26" t="e">
        <f>IF(AND(#REF!="",#REF!="",#REF!="",#REF!=""),"",SUM(#REF!,#REF!,#REF!,#REF!,#REF!))</f>
        <v>#REF!</v>
      </c>
      <c r="BW75" s="27" t="str">
        <f t="shared" si="17"/>
        <v/>
      </c>
      <c r="BX75" s="26" t="str">
        <f t="shared" si="18"/>
        <v/>
      </c>
      <c r="BY75" s="27" t="str">
        <f t="shared" si="19"/>
        <v/>
      </c>
      <c r="BZ75" s="26" t="str">
        <f t="shared" si="20"/>
        <v/>
      </c>
      <c r="CA75" s="27" t="str">
        <f t="shared" si="21"/>
        <v/>
      </c>
      <c r="CB75" s="26" t="e">
        <f>IF(AND(#REF!="",#REF!="",#REF!="",#REF!=""),"",SUM(#REF!,#REF!,#REF!,#REF!,#REF!))</f>
        <v>#REF!</v>
      </c>
      <c r="CC75" s="27" t="str">
        <f t="shared" si="22"/>
        <v/>
      </c>
      <c r="CD75" s="24"/>
      <c r="CE75" s="24"/>
    </row>
    <row r="76" spans="1:83" ht="24.75" customHeight="1">
      <c r="A76" s="263">
        <v>70</v>
      </c>
      <c r="B76" s="264"/>
      <c r="C76" s="265"/>
      <c r="D76" s="266"/>
      <c r="E76" s="267"/>
      <c r="F76" s="268"/>
      <c r="G76" s="268"/>
      <c r="H76" s="269"/>
      <c r="I76" s="270"/>
      <c r="J76" s="271"/>
      <c r="K76" s="272"/>
      <c r="L76" s="391"/>
      <c r="M76" s="392"/>
      <c r="N76" s="392"/>
      <c r="O76" s="7"/>
      <c r="P76" s="32"/>
      <c r="Q76" s="35"/>
      <c r="R76" s="7"/>
      <c r="S76" s="397"/>
      <c r="T76" s="398"/>
      <c r="U76" s="398"/>
      <c r="V76" s="7"/>
      <c r="W76" s="37"/>
      <c r="X76" s="35"/>
      <c r="Y76" s="7"/>
      <c r="Z76" s="391"/>
      <c r="AA76" s="392"/>
      <c r="AB76" s="392"/>
      <c r="AC76" s="7"/>
      <c r="AD76" s="32"/>
      <c r="AE76" s="35"/>
      <c r="AF76" s="7"/>
      <c r="AG76" s="391"/>
      <c r="AH76" s="392"/>
      <c r="AI76" s="392"/>
      <c r="AJ76" s="7"/>
      <c r="AK76" s="32"/>
      <c r="AL76" s="35"/>
      <c r="AM76" s="7"/>
      <c r="AN76" s="11"/>
      <c r="AO76" s="7"/>
      <c r="AP76" s="11"/>
      <c r="AQ76" s="7"/>
      <c r="AR76" s="11"/>
      <c r="AS76" s="7"/>
      <c r="AT76" s="7"/>
      <c r="AU76" s="7"/>
      <c r="AV76" s="7"/>
      <c r="AW76" s="7"/>
      <c r="AX76" s="11" t="s">
        <v>224</v>
      </c>
      <c r="AY76" s="71" t="s">
        <v>224</v>
      </c>
      <c r="AZ76" s="1"/>
      <c r="BA76" s="1"/>
      <c r="BB76" s="1"/>
      <c r="BC76" s="1"/>
      <c r="BD76" s="1"/>
      <c r="BP76" s="16"/>
      <c r="BQ76" s="26" t="str">
        <f t="shared" si="13"/>
        <v/>
      </c>
      <c r="BR76" s="27" t="str">
        <f t="shared" si="12"/>
        <v/>
      </c>
      <c r="BS76" s="27" t="str">
        <f t="shared" si="14"/>
        <v/>
      </c>
      <c r="BT76" s="26" t="str">
        <f t="shared" si="15"/>
        <v/>
      </c>
      <c r="BU76" s="27" t="str">
        <f t="shared" si="16"/>
        <v/>
      </c>
      <c r="BV76" s="26" t="e">
        <f>IF(AND(#REF!="",#REF!="",#REF!="",#REF!=""),"",SUM(#REF!,#REF!,#REF!,#REF!,#REF!))</f>
        <v>#REF!</v>
      </c>
      <c r="BW76" s="27" t="str">
        <f t="shared" si="17"/>
        <v/>
      </c>
      <c r="BX76" s="26" t="str">
        <f t="shared" si="18"/>
        <v/>
      </c>
      <c r="BY76" s="27" t="str">
        <f t="shared" si="19"/>
        <v/>
      </c>
      <c r="BZ76" s="26" t="str">
        <f t="shared" si="20"/>
        <v/>
      </c>
      <c r="CA76" s="27" t="str">
        <f t="shared" si="21"/>
        <v/>
      </c>
      <c r="CB76" s="26" t="e">
        <f>IF(AND(#REF!="",#REF!="",#REF!="",#REF!=""),"",SUM(#REF!,#REF!,#REF!,#REF!,#REF!))</f>
        <v>#REF!</v>
      </c>
      <c r="CC76" s="27" t="str">
        <f t="shared" si="22"/>
        <v/>
      </c>
      <c r="CD76" s="24"/>
      <c r="CE76" s="24"/>
    </row>
    <row r="77" spans="1:83" ht="24.75" customHeight="1">
      <c r="A77" s="263">
        <v>71</v>
      </c>
      <c r="B77" s="264"/>
      <c r="C77" s="265"/>
      <c r="D77" s="266"/>
      <c r="E77" s="267"/>
      <c r="F77" s="268"/>
      <c r="G77" s="268"/>
      <c r="H77" s="269"/>
      <c r="I77" s="270"/>
      <c r="J77" s="271"/>
      <c r="K77" s="272"/>
      <c r="L77" s="391"/>
      <c r="M77" s="392"/>
      <c r="N77" s="392"/>
      <c r="O77" s="7"/>
      <c r="P77" s="32"/>
      <c r="Q77" s="35"/>
      <c r="R77" s="7"/>
      <c r="S77" s="397"/>
      <c r="T77" s="398"/>
      <c r="U77" s="398"/>
      <c r="V77" s="7"/>
      <c r="W77" s="37"/>
      <c r="X77" s="35"/>
      <c r="Y77" s="7"/>
      <c r="Z77" s="391"/>
      <c r="AA77" s="392"/>
      <c r="AB77" s="392"/>
      <c r="AC77" s="7"/>
      <c r="AD77" s="32"/>
      <c r="AE77" s="35"/>
      <c r="AF77" s="7"/>
      <c r="AG77" s="391"/>
      <c r="AH77" s="392"/>
      <c r="AI77" s="392"/>
      <c r="AJ77" s="7"/>
      <c r="AK77" s="32"/>
      <c r="AL77" s="35"/>
      <c r="AM77" s="7"/>
      <c r="AN77" s="11"/>
      <c r="AO77" s="7"/>
      <c r="AP77" s="11"/>
      <c r="AQ77" s="7"/>
      <c r="AR77" s="11"/>
      <c r="AS77" s="7"/>
      <c r="AT77" s="7"/>
      <c r="AU77" s="7"/>
      <c r="AV77" s="7"/>
      <c r="AW77" s="7"/>
      <c r="AX77" s="11" t="s">
        <v>224</v>
      </c>
      <c r="AY77" s="71" t="s">
        <v>224</v>
      </c>
      <c r="AZ77" s="1"/>
      <c r="BA77" s="1"/>
      <c r="BB77" s="1"/>
      <c r="BC77" s="1"/>
      <c r="BD77" s="1"/>
      <c r="BP77" s="16"/>
      <c r="BQ77" s="26" t="str">
        <f t="shared" si="13"/>
        <v/>
      </c>
      <c r="BR77" s="27" t="str">
        <f t="shared" si="12"/>
        <v/>
      </c>
      <c r="BS77" s="27" t="str">
        <f t="shared" si="14"/>
        <v/>
      </c>
      <c r="BT77" s="26" t="str">
        <f t="shared" si="15"/>
        <v/>
      </c>
      <c r="BU77" s="27" t="str">
        <f t="shared" si="16"/>
        <v/>
      </c>
      <c r="BV77" s="26" t="e">
        <f>IF(AND(#REF!="",#REF!="",#REF!="",#REF!=""),"",SUM(#REF!,#REF!,#REF!,#REF!,#REF!))</f>
        <v>#REF!</v>
      </c>
      <c r="BW77" s="27" t="str">
        <f t="shared" si="17"/>
        <v/>
      </c>
      <c r="BX77" s="26" t="str">
        <f t="shared" si="18"/>
        <v/>
      </c>
      <c r="BY77" s="27" t="str">
        <f t="shared" si="19"/>
        <v/>
      </c>
      <c r="BZ77" s="26" t="str">
        <f t="shared" si="20"/>
        <v/>
      </c>
      <c r="CA77" s="27" t="str">
        <f t="shared" si="21"/>
        <v/>
      </c>
      <c r="CB77" s="26" t="e">
        <f>IF(AND(#REF!="",#REF!="",#REF!="",#REF!=""),"",SUM(#REF!,#REF!,#REF!,#REF!,#REF!))</f>
        <v>#REF!</v>
      </c>
      <c r="CC77" s="27" t="str">
        <f t="shared" si="22"/>
        <v/>
      </c>
      <c r="CD77" s="24"/>
      <c r="CE77" s="24"/>
    </row>
    <row r="78" spans="1:83" ht="24.75" customHeight="1">
      <c r="A78" s="263">
        <v>72</v>
      </c>
      <c r="B78" s="264"/>
      <c r="C78" s="265"/>
      <c r="D78" s="266"/>
      <c r="E78" s="267"/>
      <c r="F78" s="268"/>
      <c r="G78" s="268"/>
      <c r="H78" s="269"/>
      <c r="I78" s="270"/>
      <c r="J78" s="271"/>
      <c r="K78" s="272"/>
      <c r="L78" s="391"/>
      <c r="M78" s="392"/>
      <c r="N78" s="392"/>
      <c r="O78" s="7"/>
      <c r="P78" s="32"/>
      <c r="Q78" s="35"/>
      <c r="R78" s="7"/>
      <c r="S78" s="397"/>
      <c r="T78" s="398"/>
      <c r="U78" s="398"/>
      <c r="V78" s="7"/>
      <c r="W78" s="37"/>
      <c r="X78" s="35"/>
      <c r="Y78" s="7"/>
      <c r="Z78" s="391"/>
      <c r="AA78" s="392"/>
      <c r="AB78" s="392"/>
      <c r="AC78" s="7"/>
      <c r="AD78" s="32"/>
      <c r="AE78" s="35"/>
      <c r="AF78" s="7"/>
      <c r="AG78" s="391"/>
      <c r="AH78" s="392"/>
      <c r="AI78" s="392"/>
      <c r="AJ78" s="7"/>
      <c r="AK78" s="32"/>
      <c r="AL78" s="35"/>
      <c r="AM78" s="7"/>
      <c r="AN78" s="11"/>
      <c r="AO78" s="7"/>
      <c r="AP78" s="11"/>
      <c r="AQ78" s="7"/>
      <c r="AR78" s="11"/>
      <c r="AS78" s="7"/>
      <c r="AT78" s="7"/>
      <c r="AU78" s="7"/>
      <c r="AV78" s="7"/>
      <c r="AW78" s="7"/>
      <c r="AX78" s="11" t="s">
        <v>224</v>
      </c>
      <c r="AY78" s="71" t="s">
        <v>224</v>
      </c>
      <c r="AZ78" s="1"/>
      <c r="BA78" s="1"/>
      <c r="BB78" s="1"/>
      <c r="BC78" s="1"/>
      <c r="BD78" s="1"/>
      <c r="BP78" s="16"/>
      <c r="BQ78" s="26" t="str">
        <f t="shared" si="13"/>
        <v/>
      </c>
      <c r="BR78" s="27" t="str">
        <f t="shared" si="12"/>
        <v/>
      </c>
      <c r="BS78" s="27" t="str">
        <f t="shared" si="14"/>
        <v/>
      </c>
      <c r="BT78" s="26" t="str">
        <f t="shared" si="15"/>
        <v/>
      </c>
      <c r="BU78" s="27" t="str">
        <f t="shared" si="16"/>
        <v/>
      </c>
      <c r="BV78" s="26" t="e">
        <f>IF(AND(#REF!="",#REF!="",#REF!="",#REF!=""),"",SUM(#REF!,#REF!,#REF!,#REF!,#REF!))</f>
        <v>#REF!</v>
      </c>
      <c r="BW78" s="27" t="str">
        <f t="shared" si="17"/>
        <v/>
      </c>
      <c r="BX78" s="26" t="str">
        <f t="shared" si="18"/>
        <v/>
      </c>
      <c r="BY78" s="27" t="str">
        <f t="shared" si="19"/>
        <v/>
      </c>
      <c r="BZ78" s="26" t="str">
        <f t="shared" si="20"/>
        <v/>
      </c>
      <c r="CA78" s="27" t="str">
        <f t="shared" si="21"/>
        <v/>
      </c>
      <c r="CB78" s="26" t="e">
        <f>IF(AND(#REF!="",#REF!="",#REF!="",#REF!=""),"",SUM(#REF!,#REF!,#REF!,#REF!,#REF!))</f>
        <v>#REF!</v>
      </c>
      <c r="CC78" s="27" t="str">
        <f t="shared" si="22"/>
        <v/>
      </c>
      <c r="CD78" s="24"/>
      <c r="CE78" s="24"/>
    </row>
    <row r="79" spans="1:83" ht="24.75" customHeight="1">
      <c r="A79" s="263">
        <v>73</v>
      </c>
      <c r="B79" s="264"/>
      <c r="C79" s="265"/>
      <c r="D79" s="266"/>
      <c r="E79" s="267"/>
      <c r="F79" s="268"/>
      <c r="G79" s="268"/>
      <c r="H79" s="269"/>
      <c r="I79" s="270"/>
      <c r="J79" s="271"/>
      <c r="K79" s="272"/>
      <c r="L79" s="391"/>
      <c r="M79" s="392"/>
      <c r="N79" s="392"/>
      <c r="O79" s="7"/>
      <c r="P79" s="32"/>
      <c r="Q79" s="35"/>
      <c r="R79" s="7"/>
      <c r="S79" s="397"/>
      <c r="T79" s="398"/>
      <c r="U79" s="398"/>
      <c r="V79" s="7"/>
      <c r="W79" s="37"/>
      <c r="X79" s="35"/>
      <c r="Y79" s="7"/>
      <c r="Z79" s="391"/>
      <c r="AA79" s="392"/>
      <c r="AB79" s="392"/>
      <c r="AC79" s="7"/>
      <c r="AD79" s="32"/>
      <c r="AE79" s="35"/>
      <c r="AF79" s="7"/>
      <c r="AG79" s="391"/>
      <c r="AH79" s="392"/>
      <c r="AI79" s="392"/>
      <c r="AJ79" s="7"/>
      <c r="AK79" s="32"/>
      <c r="AL79" s="35"/>
      <c r="AM79" s="7"/>
      <c r="AN79" s="11"/>
      <c r="AO79" s="7"/>
      <c r="AP79" s="11"/>
      <c r="AQ79" s="7"/>
      <c r="AR79" s="11"/>
      <c r="AS79" s="7"/>
      <c r="AT79" s="7"/>
      <c r="AU79" s="7"/>
      <c r="AV79" s="7"/>
      <c r="AW79" s="7"/>
      <c r="AX79" s="11" t="s">
        <v>224</v>
      </c>
      <c r="AY79" s="71" t="s">
        <v>224</v>
      </c>
      <c r="AZ79" s="1"/>
      <c r="BA79" s="1"/>
      <c r="BB79" s="1"/>
      <c r="BC79" s="1"/>
      <c r="BD79" s="1"/>
      <c r="BP79" s="16"/>
      <c r="BQ79" s="26" t="str">
        <f t="shared" si="13"/>
        <v/>
      </c>
      <c r="BR79" s="27" t="str">
        <f t="shared" si="12"/>
        <v/>
      </c>
      <c r="BS79" s="27" t="str">
        <f t="shared" si="14"/>
        <v/>
      </c>
      <c r="BT79" s="26" t="str">
        <f t="shared" si="15"/>
        <v/>
      </c>
      <c r="BU79" s="27" t="str">
        <f t="shared" si="16"/>
        <v/>
      </c>
      <c r="BV79" s="26" t="e">
        <f>IF(AND(#REF!="",#REF!="",#REF!="",#REF!=""),"",SUM(#REF!,#REF!,#REF!,#REF!,#REF!))</f>
        <v>#REF!</v>
      </c>
      <c r="BW79" s="27" t="str">
        <f t="shared" si="17"/>
        <v/>
      </c>
      <c r="BX79" s="26" t="str">
        <f t="shared" si="18"/>
        <v/>
      </c>
      <c r="BY79" s="27" t="str">
        <f t="shared" si="19"/>
        <v/>
      </c>
      <c r="BZ79" s="26" t="str">
        <f t="shared" si="20"/>
        <v/>
      </c>
      <c r="CA79" s="27" t="str">
        <f t="shared" si="21"/>
        <v/>
      </c>
      <c r="CB79" s="26" t="e">
        <f>IF(AND(#REF!="",#REF!="",#REF!="",#REF!=""),"",SUM(#REF!,#REF!,#REF!,#REF!,#REF!))</f>
        <v>#REF!</v>
      </c>
      <c r="CC79" s="27" t="str">
        <f t="shared" si="22"/>
        <v/>
      </c>
      <c r="CD79" s="24"/>
      <c r="CE79" s="24"/>
    </row>
    <row r="80" spans="1:83" ht="24.75" customHeight="1">
      <c r="A80" s="263">
        <v>74</v>
      </c>
      <c r="B80" s="264"/>
      <c r="C80" s="265"/>
      <c r="D80" s="266"/>
      <c r="E80" s="267"/>
      <c r="F80" s="268"/>
      <c r="G80" s="268"/>
      <c r="H80" s="269"/>
      <c r="I80" s="270"/>
      <c r="J80" s="271"/>
      <c r="K80" s="272"/>
      <c r="L80" s="391"/>
      <c r="M80" s="392"/>
      <c r="N80" s="392"/>
      <c r="O80" s="7"/>
      <c r="P80" s="32"/>
      <c r="Q80" s="35"/>
      <c r="R80" s="7"/>
      <c r="S80" s="397"/>
      <c r="T80" s="398"/>
      <c r="U80" s="398"/>
      <c r="V80" s="7"/>
      <c r="W80" s="37"/>
      <c r="X80" s="35"/>
      <c r="Y80" s="7"/>
      <c r="Z80" s="391"/>
      <c r="AA80" s="392"/>
      <c r="AB80" s="392"/>
      <c r="AC80" s="7"/>
      <c r="AD80" s="32"/>
      <c r="AE80" s="35"/>
      <c r="AF80" s="7"/>
      <c r="AG80" s="391"/>
      <c r="AH80" s="392"/>
      <c r="AI80" s="392"/>
      <c r="AJ80" s="7"/>
      <c r="AK80" s="32"/>
      <c r="AL80" s="35"/>
      <c r="AM80" s="7"/>
      <c r="AN80" s="11"/>
      <c r="AO80" s="7"/>
      <c r="AP80" s="11"/>
      <c r="AQ80" s="7"/>
      <c r="AR80" s="11"/>
      <c r="AS80" s="7"/>
      <c r="AT80" s="7"/>
      <c r="AU80" s="7"/>
      <c r="AV80" s="7"/>
      <c r="AW80" s="7"/>
      <c r="AX80" s="11" t="s">
        <v>224</v>
      </c>
      <c r="AY80" s="71" t="s">
        <v>224</v>
      </c>
      <c r="AZ80" s="1"/>
      <c r="BA80" s="1"/>
      <c r="BB80" s="1"/>
      <c r="BC80" s="1"/>
      <c r="BD80" s="1"/>
      <c r="BP80" s="16"/>
      <c r="BQ80" s="26" t="str">
        <f t="shared" si="13"/>
        <v/>
      </c>
      <c r="BR80" s="27" t="str">
        <f t="shared" si="12"/>
        <v/>
      </c>
      <c r="BS80" s="27" t="str">
        <f t="shared" si="14"/>
        <v/>
      </c>
      <c r="BT80" s="26" t="str">
        <f t="shared" si="15"/>
        <v/>
      </c>
      <c r="BU80" s="27" t="str">
        <f t="shared" si="16"/>
        <v/>
      </c>
      <c r="BV80" s="26" t="e">
        <f>IF(AND(#REF!="",#REF!="",#REF!="",#REF!=""),"",SUM(#REF!,#REF!,#REF!,#REF!,#REF!))</f>
        <v>#REF!</v>
      </c>
      <c r="BW80" s="27" t="str">
        <f t="shared" si="17"/>
        <v/>
      </c>
      <c r="BX80" s="26" t="str">
        <f t="shared" si="18"/>
        <v/>
      </c>
      <c r="BY80" s="27" t="str">
        <f t="shared" si="19"/>
        <v/>
      </c>
      <c r="BZ80" s="26" t="str">
        <f t="shared" si="20"/>
        <v/>
      </c>
      <c r="CA80" s="27" t="str">
        <f t="shared" si="21"/>
        <v/>
      </c>
      <c r="CB80" s="26" t="e">
        <f>IF(AND(#REF!="",#REF!="",#REF!="",#REF!=""),"",SUM(#REF!,#REF!,#REF!,#REF!,#REF!))</f>
        <v>#REF!</v>
      </c>
      <c r="CC80" s="27" t="str">
        <f t="shared" si="22"/>
        <v/>
      </c>
      <c r="CD80" s="24"/>
      <c r="CE80" s="24"/>
    </row>
    <row r="81" spans="1:83" ht="24.75" customHeight="1">
      <c r="A81" s="263">
        <v>75</v>
      </c>
      <c r="B81" s="264"/>
      <c r="C81" s="265"/>
      <c r="D81" s="266"/>
      <c r="E81" s="267"/>
      <c r="F81" s="268"/>
      <c r="G81" s="268"/>
      <c r="H81" s="269"/>
      <c r="I81" s="270"/>
      <c r="J81" s="271"/>
      <c r="K81" s="272"/>
      <c r="L81" s="391"/>
      <c r="M81" s="392"/>
      <c r="N81" s="392"/>
      <c r="O81" s="7"/>
      <c r="P81" s="32"/>
      <c r="Q81" s="35"/>
      <c r="R81" s="7"/>
      <c r="S81" s="397"/>
      <c r="T81" s="398"/>
      <c r="U81" s="398"/>
      <c r="V81" s="7"/>
      <c r="W81" s="37"/>
      <c r="X81" s="35"/>
      <c r="Y81" s="7"/>
      <c r="Z81" s="391"/>
      <c r="AA81" s="392"/>
      <c r="AB81" s="392"/>
      <c r="AC81" s="7"/>
      <c r="AD81" s="32"/>
      <c r="AE81" s="35"/>
      <c r="AF81" s="7"/>
      <c r="AG81" s="391"/>
      <c r="AH81" s="392"/>
      <c r="AI81" s="392"/>
      <c r="AJ81" s="7"/>
      <c r="AK81" s="32"/>
      <c r="AL81" s="35"/>
      <c r="AM81" s="7"/>
      <c r="AN81" s="11"/>
      <c r="AO81" s="7"/>
      <c r="AP81" s="11"/>
      <c r="AQ81" s="7"/>
      <c r="AR81" s="11"/>
      <c r="AS81" s="7"/>
      <c r="AT81" s="7"/>
      <c r="AU81" s="7"/>
      <c r="AV81" s="7"/>
      <c r="AW81" s="7"/>
      <c r="AX81" s="11" t="s">
        <v>224</v>
      </c>
      <c r="AY81" s="71" t="s">
        <v>224</v>
      </c>
      <c r="AZ81" s="1"/>
      <c r="BA81" s="1"/>
      <c r="BB81" s="1"/>
      <c r="BC81" s="1"/>
      <c r="BD81" s="1"/>
      <c r="BP81" s="16"/>
      <c r="BQ81" s="26" t="str">
        <f t="shared" si="13"/>
        <v/>
      </c>
      <c r="BR81" s="27" t="str">
        <f t="shared" si="12"/>
        <v/>
      </c>
      <c r="BS81" s="27" t="str">
        <f t="shared" si="14"/>
        <v/>
      </c>
      <c r="BT81" s="26" t="str">
        <f t="shared" si="15"/>
        <v/>
      </c>
      <c r="BU81" s="27" t="str">
        <f t="shared" si="16"/>
        <v/>
      </c>
      <c r="BV81" s="26" t="e">
        <f>IF(AND(#REF!="",#REF!="",#REF!="",#REF!=""),"",SUM(#REF!,#REF!,#REF!,#REF!,#REF!))</f>
        <v>#REF!</v>
      </c>
      <c r="BW81" s="27" t="str">
        <f t="shared" si="17"/>
        <v/>
      </c>
      <c r="BX81" s="26" t="str">
        <f t="shared" si="18"/>
        <v/>
      </c>
      <c r="BY81" s="27" t="str">
        <f t="shared" si="19"/>
        <v/>
      </c>
      <c r="BZ81" s="26" t="str">
        <f t="shared" si="20"/>
        <v/>
      </c>
      <c r="CA81" s="27" t="str">
        <f t="shared" si="21"/>
        <v/>
      </c>
      <c r="CB81" s="26" t="e">
        <f>IF(AND(#REF!="",#REF!="",#REF!="",#REF!=""),"",SUM(#REF!,#REF!,#REF!,#REF!,#REF!))</f>
        <v>#REF!</v>
      </c>
      <c r="CC81" s="27" t="str">
        <f t="shared" si="22"/>
        <v/>
      </c>
      <c r="CD81" s="24"/>
      <c r="CE81" s="24"/>
    </row>
    <row r="82" spans="1:83" ht="24.75" customHeight="1">
      <c r="A82" s="263">
        <v>76</v>
      </c>
      <c r="B82" s="264"/>
      <c r="C82" s="265"/>
      <c r="D82" s="266"/>
      <c r="E82" s="267"/>
      <c r="F82" s="268"/>
      <c r="G82" s="268"/>
      <c r="H82" s="269"/>
      <c r="I82" s="270"/>
      <c r="J82" s="271"/>
      <c r="K82" s="272"/>
      <c r="L82" s="391"/>
      <c r="M82" s="392"/>
      <c r="N82" s="392"/>
      <c r="O82" s="7"/>
      <c r="P82" s="32"/>
      <c r="Q82" s="35"/>
      <c r="R82" s="7"/>
      <c r="S82" s="397"/>
      <c r="T82" s="398"/>
      <c r="U82" s="398"/>
      <c r="V82" s="7"/>
      <c r="W82" s="37"/>
      <c r="X82" s="35"/>
      <c r="Y82" s="7"/>
      <c r="Z82" s="391"/>
      <c r="AA82" s="392"/>
      <c r="AB82" s="392"/>
      <c r="AC82" s="7"/>
      <c r="AD82" s="32"/>
      <c r="AE82" s="35"/>
      <c r="AF82" s="7"/>
      <c r="AG82" s="391"/>
      <c r="AH82" s="392"/>
      <c r="AI82" s="392"/>
      <c r="AJ82" s="7"/>
      <c r="AK82" s="32"/>
      <c r="AL82" s="35"/>
      <c r="AM82" s="7"/>
      <c r="AN82" s="11"/>
      <c r="AO82" s="7"/>
      <c r="AP82" s="11"/>
      <c r="AQ82" s="7"/>
      <c r="AR82" s="11"/>
      <c r="AS82" s="7"/>
      <c r="AT82" s="7"/>
      <c r="AU82" s="7"/>
      <c r="AV82" s="7"/>
      <c r="AW82" s="7"/>
      <c r="AX82" s="11" t="s">
        <v>224</v>
      </c>
      <c r="AY82" s="71" t="s">
        <v>224</v>
      </c>
      <c r="AZ82" s="1"/>
      <c r="BA82" s="1"/>
      <c r="BB82" s="1"/>
      <c r="BC82" s="1"/>
      <c r="BD82" s="1"/>
      <c r="BP82" s="16"/>
      <c r="BQ82" s="26" t="str">
        <f t="shared" si="13"/>
        <v/>
      </c>
      <c r="BR82" s="27" t="str">
        <f t="shared" si="12"/>
        <v/>
      </c>
      <c r="BS82" s="27" t="str">
        <f t="shared" si="14"/>
        <v/>
      </c>
      <c r="BT82" s="26" t="str">
        <f t="shared" si="15"/>
        <v/>
      </c>
      <c r="BU82" s="27" t="str">
        <f t="shared" si="16"/>
        <v/>
      </c>
      <c r="BV82" s="26" t="e">
        <f>IF(AND(#REF!="",#REF!="",#REF!="",#REF!=""),"",SUM(#REF!,#REF!,#REF!,#REF!,#REF!))</f>
        <v>#REF!</v>
      </c>
      <c r="BW82" s="27" t="str">
        <f t="shared" si="17"/>
        <v/>
      </c>
      <c r="BX82" s="26" t="str">
        <f t="shared" si="18"/>
        <v/>
      </c>
      <c r="BY82" s="27" t="str">
        <f t="shared" si="19"/>
        <v/>
      </c>
      <c r="BZ82" s="26" t="str">
        <f t="shared" si="20"/>
        <v/>
      </c>
      <c r="CA82" s="27" t="str">
        <f t="shared" si="21"/>
        <v/>
      </c>
      <c r="CB82" s="26" t="e">
        <f>IF(AND(#REF!="",#REF!="",#REF!="",#REF!=""),"",SUM(#REF!,#REF!,#REF!,#REF!,#REF!))</f>
        <v>#REF!</v>
      </c>
      <c r="CC82" s="27" t="str">
        <f t="shared" si="22"/>
        <v/>
      </c>
      <c r="CD82" s="24"/>
      <c r="CE82" s="24"/>
    </row>
    <row r="83" spans="1:83" ht="24.75" customHeight="1">
      <c r="A83" s="263">
        <v>77</v>
      </c>
      <c r="B83" s="264"/>
      <c r="C83" s="265"/>
      <c r="D83" s="266"/>
      <c r="E83" s="267"/>
      <c r="F83" s="268"/>
      <c r="G83" s="268"/>
      <c r="H83" s="269"/>
      <c r="I83" s="270"/>
      <c r="J83" s="271"/>
      <c r="K83" s="272"/>
      <c r="L83" s="391"/>
      <c r="M83" s="392"/>
      <c r="N83" s="392"/>
      <c r="O83" s="7"/>
      <c r="P83" s="32"/>
      <c r="Q83" s="35"/>
      <c r="R83" s="7"/>
      <c r="S83" s="397"/>
      <c r="T83" s="398"/>
      <c r="U83" s="398"/>
      <c r="V83" s="7"/>
      <c r="W83" s="37"/>
      <c r="X83" s="35"/>
      <c r="Y83" s="7"/>
      <c r="Z83" s="391"/>
      <c r="AA83" s="392"/>
      <c r="AB83" s="392"/>
      <c r="AC83" s="7"/>
      <c r="AD83" s="32"/>
      <c r="AE83" s="35"/>
      <c r="AF83" s="7"/>
      <c r="AG83" s="391"/>
      <c r="AH83" s="392"/>
      <c r="AI83" s="392"/>
      <c r="AJ83" s="7"/>
      <c r="AK83" s="32"/>
      <c r="AL83" s="35"/>
      <c r="AM83" s="7"/>
      <c r="AN83" s="11"/>
      <c r="AO83" s="7"/>
      <c r="AP83" s="11"/>
      <c r="AQ83" s="7"/>
      <c r="AR83" s="11"/>
      <c r="AS83" s="7"/>
      <c r="AT83" s="7"/>
      <c r="AU83" s="7"/>
      <c r="AV83" s="7"/>
      <c r="AW83" s="7"/>
      <c r="AX83" s="11" t="s">
        <v>224</v>
      </c>
      <c r="AY83" s="71" t="s">
        <v>224</v>
      </c>
      <c r="AZ83" s="1"/>
      <c r="BA83" s="1"/>
      <c r="BB83" s="1"/>
      <c r="BC83" s="1"/>
      <c r="BD83" s="1"/>
      <c r="BP83" s="16"/>
      <c r="BQ83" s="26" t="str">
        <f t="shared" si="13"/>
        <v/>
      </c>
      <c r="BR83" s="27" t="str">
        <f t="shared" si="12"/>
        <v/>
      </c>
      <c r="BS83" s="27" t="str">
        <f t="shared" si="14"/>
        <v/>
      </c>
      <c r="BT83" s="26" t="str">
        <f t="shared" si="15"/>
        <v/>
      </c>
      <c r="BU83" s="27" t="str">
        <f t="shared" si="16"/>
        <v/>
      </c>
      <c r="BV83" s="26" t="e">
        <f>IF(AND(#REF!="",#REF!="",#REF!="",#REF!=""),"",SUM(#REF!,#REF!,#REF!,#REF!,#REF!))</f>
        <v>#REF!</v>
      </c>
      <c r="BW83" s="27" t="str">
        <f t="shared" si="17"/>
        <v/>
      </c>
      <c r="BX83" s="26" t="str">
        <f t="shared" si="18"/>
        <v/>
      </c>
      <c r="BY83" s="27" t="str">
        <f t="shared" si="19"/>
        <v/>
      </c>
      <c r="BZ83" s="26" t="str">
        <f t="shared" si="20"/>
        <v/>
      </c>
      <c r="CA83" s="27" t="str">
        <f t="shared" si="21"/>
        <v/>
      </c>
      <c r="CB83" s="26" t="e">
        <f>IF(AND(#REF!="",#REF!="",#REF!="",#REF!=""),"",SUM(#REF!,#REF!,#REF!,#REF!,#REF!))</f>
        <v>#REF!</v>
      </c>
      <c r="CC83" s="27" t="str">
        <f t="shared" si="22"/>
        <v/>
      </c>
      <c r="CD83" s="24"/>
      <c r="CE83" s="24"/>
    </row>
    <row r="84" spans="1:83" ht="24.75" customHeight="1">
      <c r="A84" s="263">
        <v>78</v>
      </c>
      <c r="B84" s="264"/>
      <c r="C84" s="265"/>
      <c r="D84" s="266"/>
      <c r="E84" s="267"/>
      <c r="F84" s="268"/>
      <c r="G84" s="268"/>
      <c r="H84" s="269"/>
      <c r="I84" s="270"/>
      <c r="J84" s="271"/>
      <c r="K84" s="272"/>
      <c r="L84" s="391"/>
      <c r="M84" s="392"/>
      <c r="N84" s="392"/>
      <c r="O84" s="7"/>
      <c r="P84" s="32"/>
      <c r="Q84" s="35"/>
      <c r="R84" s="7"/>
      <c r="S84" s="397"/>
      <c r="T84" s="398"/>
      <c r="U84" s="398"/>
      <c r="V84" s="7"/>
      <c r="W84" s="37"/>
      <c r="X84" s="35"/>
      <c r="Y84" s="7"/>
      <c r="Z84" s="391"/>
      <c r="AA84" s="392"/>
      <c r="AB84" s="392"/>
      <c r="AC84" s="7"/>
      <c r="AD84" s="32"/>
      <c r="AE84" s="35"/>
      <c r="AF84" s="7"/>
      <c r="AG84" s="391"/>
      <c r="AH84" s="392"/>
      <c r="AI84" s="392"/>
      <c r="AJ84" s="7"/>
      <c r="AK84" s="32"/>
      <c r="AL84" s="35"/>
      <c r="AM84" s="7"/>
      <c r="AN84" s="11"/>
      <c r="AO84" s="7"/>
      <c r="AP84" s="11"/>
      <c r="AQ84" s="7"/>
      <c r="AR84" s="11"/>
      <c r="AS84" s="7"/>
      <c r="AT84" s="7"/>
      <c r="AU84" s="7"/>
      <c r="AV84" s="7"/>
      <c r="AW84" s="7"/>
      <c r="AX84" s="11" t="s">
        <v>224</v>
      </c>
      <c r="AY84" s="71" t="s">
        <v>224</v>
      </c>
      <c r="AZ84" s="1"/>
      <c r="BA84" s="1"/>
      <c r="BB84" s="1"/>
      <c r="BC84" s="1"/>
      <c r="BD84" s="1"/>
      <c r="BP84" s="16"/>
      <c r="BQ84" s="26" t="str">
        <f t="shared" si="13"/>
        <v/>
      </c>
      <c r="BR84" s="27" t="str">
        <f t="shared" si="12"/>
        <v/>
      </c>
      <c r="BS84" s="27" t="str">
        <f t="shared" si="14"/>
        <v/>
      </c>
      <c r="BT84" s="26" t="str">
        <f t="shared" si="15"/>
        <v/>
      </c>
      <c r="BU84" s="27" t="str">
        <f t="shared" si="16"/>
        <v/>
      </c>
      <c r="BV84" s="26" t="e">
        <f>IF(AND(#REF!="",#REF!="",#REF!="",#REF!=""),"",SUM(#REF!,#REF!,#REF!,#REF!,#REF!))</f>
        <v>#REF!</v>
      </c>
      <c r="BW84" s="27" t="str">
        <f t="shared" si="17"/>
        <v/>
      </c>
      <c r="BX84" s="26" t="str">
        <f t="shared" si="18"/>
        <v/>
      </c>
      <c r="BY84" s="27" t="str">
        <f t="shared" si="19"/>
        <v/>
      </c>
      <c r="BZ84" s="26" t="str">
        <f t="shared" si="20"/>
        <v/>
      </c>
      <c r="CA84" s="27" t="str">
        <f t="shared" si="21"/>
        <v/>
      </c>
      <c r="CB84" s="26" t="e">
        <f>IF(AND(#REF!="",#REF!="",#REF!="",#REF!=""),"",SUM(#REF!,#REF!,#REF!,#REF!,#REF!))</f>
        <v>#REF!</v>
      </c>
      <c r="CC84" s="27" t="str">
        <f t="shared" si="22"/>
        <v/>
      </c>
      <c r="CD84" s="24"/>
      <c r="CE84" s="24"/>
    </row>
    <row r="85" spans="1:83" ht="24.75" customHeight="1">
      <c r="A85" s="263">
        <v>79</v>
      </c>
      <c r="B85" s="264"/>
      <c r="C85" s="265"/>
      <c r="D85" s="266"/>
      <c r="E85" s="267"/>
      <c r="F85" s="268"/>
      <c r="G85" s="268"/>
      <c r="H85" s="269"/>
      <c r="I85" s="270"/>
      <c r="J85" s="271"/>
      <c r="K85" s="272"/>
      <c r="L85" s="391"/>
      <c r="M85" s="392"/>
      <c r="N85" s="392"/>
      <c r="O85" s="7"/>
      <c r="P85" s="32"/>
      <c r="Q85" s="35"/>
      <c r="R85" s="7"/>
      <c r="S85" s="397"/>
      <c r="T85" s="398"/>
      <c r="U85" s="398"/>
      <c r="V85" s="7"/>
      <c r="W85" s="37"/>
      <c r="X85" s="35"/>
      <c r="Y85" s="7"/>
      <c r="Z85" s="391"/>
      <c r="AA85" s="392"/>
      <c r="AB85" s="392"/>
      <c r="AC85" s="7"/>
      <c r="AD85" s="32"/>
      <c r="AE85" s="35"/>
      <c r="AF85" s="7"/>
      <c r="AG85" s="391"/>
      <c r="AH85" s="392"/>
      <c r="AI85" s="392"/>
      <c r="AJ85" s="7"/>
      <c r="AK85" s="32"/>
      <c r="AL85" s="35"/>
      <c r="AM85" s="7"/>
      <c r="AN85" s="11"/>
      <c r="AO85" s="7"/>
      <c r="AP85" s="11"/>
      <c r="AQ85" s="7"/>
      <c r="AR85" s="11"/>
      <c r="AS85" s="7"/>
      <c r="AT85" s="7"/>
      <c r="AU85" s="7"/>
      <c r="AV85" s="7"/>
      <c r="AW85" s="7"/>
      <c r="AX85" s="11" t="s">
        <v>224</v>
      </c>
      <c r="AY85" s="71" t="s">
        <v>224</v>
      </c>
      <c r="AZ85" s="1"/>
      <c r="BA85" s="1"/>
      <c r="BB85" s="1"/>
      <c r="BC85" s="1"/>
      <c r="BD85" s="1"/>
      <c r="BP85" s="16"/>
      <c r="BQ85" s="26" t="str">
        <f t="shared" si="13"/>
        <v/>
      </c>
      <c r="BR85" s="27" t="str">
        <f t="shared" si="12"/>
        <v/>
      </c>
      <c r="BS85" s="27" t="str">
        <f t="shared" si="14"/>
        <v/>
      </c>
      <c r="BT85" s="26" t="str">
        <f t="shared" si="15"/>
        <v/>
      </c>
      <c r="BU85" s="27" t="str">
        <f t="shared" si="16"/>
        <v/>
      </c>
      <c r="BV85" s="26" t="e">
        <f>IF(AND(#REF!="",#REF!="",#REF!="",#REF!=""),"",SUM(#REF!,#REF!,#REF!,#REF!,#REF!))</f>
        <v>#REF!</v>
      </c>
      <c r="BW85" s="27" t="str">
        <f t="shared" si="17"/>
        <v/>
      </c>
      <c r="BX85" s="26" t="str">
        <f t="shared" si="18"/>
        <v/>
      </c>
      <c r="BY85" s="27" t="str">
        <f t="shared" si="19"/>
        <v/>
      </c>
      <c r="BZ85" s="26" t="str">
        <f t="shared" si="20"/>
        <v/>
      </c>
      <c r="CA85" s="27" t="str">
        <f t="shared" si="21"/>
        <v/>
      </c>
      <c r="CB85" s="26" t="e">
        <f>IF(AND(#REF!="",#REF!="",#REF!="",#REF!=""),"",SUM(#REF!,#REF!,#REF!,#REF!,#REF!))</f>
        <v>#REF!</v>
      </c>
      <c r="CC85" s="27" t="str">
        <f t="shared" si="22"/>
        <v/>
      </c>
      <c r="CD85" s="24"/>
      <c r="CE85" s="24"/>
    </row>
    <row r="86" spans="1:83" ht="24.75" customHeight="1">
      <c r="A86" s="263">
        <v>80</v>
      </c>
      <c r="B86" s="264"/>
      <c r="C86" s="265"/>
      <c r="D86" s="266"/>
      <c r="E86" s="267"/>
      <c r="F86" s="268"/>
      <c r="G86" s="268"/>
      <c r="H86" s="269"/>
      <c r="I86" s="270"/>
      <c r="J86" s="271"/>
      <c r="K86" s="272"/>
      <c r="L86" s="391"/>
      <c r="M86" s="392"/>
      <c r="N86" s="392"/>
      <c r="O86" s="7"/>
      <c r="P86" s="32"/>
      <c r="Q86" s="35"/>
      <c r="R86" s="7"/>
      <c r="S86" s="397"/>
      <c r="T86" s="398"/>
      <c r="U86" s="398"/>
      <c r="V86" s="7"/>
      <c r="W86" s="37"/>
      <c r="X86" s="35"/>
      <c r="Y86" s="7"/>
      <c r="Z86" s="391"/>
      <c r="AA86" s="392"/>
      <c r="AB86" s="392"/>
      <c r="AC86" s="7"/>
      <c r="AD86" s="32"/>
      <c r="AE86" s="35"/>
      <c r="AF86" s="7"/>
      <c r="AG86" s="391"/>
      <c r="AH86" s="392"/>
      <c r="AI86" s="392"/>
      <c r="AJ86" s="7"/>
      <c r="AK86" s="32"/>
      <c r="AL86" s="35"/>
      <c r="AM86" s="7"/>
      <c r="AN86" s="11"/>
      <c r="AO86" s="7"/>
      <c r="AP86" s="11"/>
      <c r="AQ86" s="7"/>
      <c r="AR86" s="11"/>
      <c r="AS86" s="7"/>
      <c r="AT86" s="7"/>
      <c r="AU86" s="7"/>
      <c r="AV86" s="7"/>
      <c r="AW86" s="7"/>
      <c r="AX86" s="11" t="s">
        <v>224</v>
      </c>
      <c r="AY86" s="71" t="s">
        <v>224</v>
      </c>
      <c r="AZ86" s="1"/>
      <c r="BA86" s="1"/>
      <c r="BB86" s="1"/>
      <c r="BC86" s="1"/>
      <c r="BD86" s="1"/>
      <c r="BP86" s="16"/>
      <c r="BQ86" s="26" t="str">
        <f t="shared" si="13"/>
        <v/>
      </c>
      <c r="BR86" s="27" t="str">
        <f t="shared" si="12"/>
        <v/>
      </c>
      <c r="BS86" s="27" t="str">
        <f t="shared" si="14"/>
        <v/>
      </c>
      <c r="BT86" s="26" t="str">
        <f t="shared" si="15"/>
        <v/>
      </c>
      <c r="BU86" s="27" t="str">
        <f t="shared" si="16"/>
        <v/>
      </c>
      <c r="BV86" s="26" t="e">
        <f>IF(AND(#REF!="",#REF!="",#REF!="",#REF!=""),"",SUM(#REF!,#REF!,#REF!,#REF!,#REF!))</f>
        <v>#REF!</v>
      </c>
      <c r="BW86" s="27" t="str">
        <f t="shared" si="17"/>
        <v/>
      </c>
      <c r="BX86" s="26" t="str">
        <f t="shared" si="18"/>
        <v/>
      </c>
      <c r="BY86" s="27" t="str">
        <f t="shared" si="19"/>
        <v/>
      </c>
      <c r="BZ86" s="26" t="str">
        <f t="shared" si="20"/>
        <v/>
      </c>
      <c r="CA86" s="27" t="str">
        <f t="shared" si="21"/>
        <v/>
      </c>
      <c r="CB86" s="26" t="e">
        <f>IF(AND(#REF!="",#REF!="",#REF!="",#REF!=""),"",SUM(#REF!,#REF!,#REF!,#REF!,#REF!))</f>
        <v>#REF!</v>
      </c>
      <c r="CC86" s="27" t="str">
        <f t="shared" si="22"/>
        <v/>
      </c>
      <c r="CD86" s="24"/>
      <c r="CE86" s="24"/>
    </row>
    <row r="87" spans="1:83" ht="24.75" customHeight="1">
      <c r="A87" s="263">
        <v>81</v>
      </c>
      <c r="B87" s="264"/>
      <c r="C87" s="265"/>
      <c r="D87" s="266"/>
      <c r="E87" s="267"/>
      <c r="F87" s="268"/>
      <c r="G87" s="268"/>
      <c r="H87" s="269"/>
      <c r="I87" s="270"/>
      <c r="J87" s="271"/>
      <c r="K87" s="272"/>
      <c r="L87" s="391"/>
      <c r="M87" s="392"/>
      <c r="N87" s="392"/>
      <c r="O87" s="7"/>
      <c r="P87" s="32"/>
      <c r="Q87" s="35"/>
      <c r="R87" s="7"/>
      <c r="S87" s="397"/>
      <c r="T87" s="398"/>
      <c r="U87" s="398"/>
      <c r="V87" s="7"/>
      <c r="W87" s="37"/>
      <c r="X87" s="35"/>
      <c r="Y87" s="7"/>
      <c r="Z87" s="391"/>
      <c r="AA87" s="392"/>
      <c r="AB87" s="392"/>
      <c r="AC87" s="7"/>
      <c r="AD87" s="32"/>
      <c r="AE87" s="35"/>
      <c r="AF87" s="7"/>
      <c r="AG87" s="391"/>
      <c r="AH87" s="392"/>
      <c r="AI87" s="392"/>
      <c r="AJ87" s="7"/>
      <c r="AK87" s="32"/>
      <c r="AL87" s="35"/>
      <c r="AM87" s="7"/>
      <c r="AN87" s="11"/>
      <c r="AO87" s="7"/>
      <c r="AP87" s="11"/>
      <c r="AQ87" s="7"/>
      <c r="AR87" s="11"/>
      <c r="AS87" s="7"/>
      <c r="AT87" s="7"/>
      <c r="AU87" s="7"/>
      <c r="AV87" s="7"/>
      <c r="AW87" s="7"/>
      <c r="AX87" s="11" t="s">
        <v>224</v>
      </c>
      <c r="AY87" s="71" t="s">
        <v>224</v>
      </c>
      <c r="AZ87" s="1"/>
      <c r="BA87" s="1"/>
      <c r="BB87" s="1"/>
      <c r="BC87" s="1"/>
      <c r="BD87" s="1"/>
      <c r="BP87" s="16"/>
      <c r="BQ87" s="26" t="str">
        <f t="shared" si="13"/>
        <v/>
      </c>
      <c r="BR87" s="27" t="str">
        <f t="shared" si="12"/>
        <v/>
      </c>
      <c r="BS87" s="27" t="str">
        <f t="shared" si="14"/>
        <v/>
      </c>
      <c r="BT87" s="26" t="str">
        <f t="shared" si="15"/>
        <v/>
      </c>
      <c r="BU87" s="27" t="str">
        <f t="shared" si="16"/>
        <v/>
      </c>
      <c r="BV87" s="26" t="e">
        <f>IF(AND(#REF!="",#REF!="",#REF!="",#REF!=""),"",SUM(#REF!,#REF!,#REF!,#REF!,#REF!))</f>
        <v>#REF!</v>
      </c>
      <c r="BW87" s="27" t="str">
        <f t="shared" si="17"/>
        <v/>
      </c>
      <c r="BX87" s="26" t="str">
        <f t="shared" si="18"/>
        <v/>
      </c>
      <c r="BY87" s="27" t="str">
        <f t="shared" si="19"/>
        <v/>
      </c>
      <c r="BZ87" s="26" t="str">
        <f t="shared" si="20"/>
        <v/>
      </c>
      <c r="CA87" s="27" t="str">
        <f t="shared" si="21"/>
        <v/>
      </c>
      <c r="CB87" s="26" t="e">
        <f>IF(AND(#REF!="",#REF!="",#REF!="",#REF!=""),"",SUM(#REF!,#REF!,#REF!,#REF!,#REF!))</f>
        <v>#REF!</v>
      </c>
      <c r="CC87" s="27" t="str">
        <f t="shared" si="22"/>
        <v/>
      </c>
      <c r="CD87" s="24"/>
      <c r="CE87" s="24"/>
    </row>
    <row r="88" spans="1:83" ht="24.75" customHeight="1">
      <c r="A88" s="263">
        <v>82</v>
      </c>
      <c r="B88" s="264"/>
      <c r="C88" s="265"/>
      <c r="D88" s="266"/>
      <c r="E88" s="267"/>
      <c r="F88" s="268"/>
      <c r="G88" s="268"/>
      <c r="H88" s="269"/>
      <c r="I88" s="270"/>
      <c r="J88" s="271"/>
      <c r="K88" s="272"/>
      <c r="L88" s="391"/>
      <c r="M88" s="392"/>
      <c r="N88" s="392"/>
      <c r="O88" s="7"/>
      <c r="P88" s="32"/>
      <c r="Q88" s="35"/>
      <c r="R88" s="7"/>
      <c r="S88" s="397"/>
      <c r="T88" s="398"/>
      <c r="U88" s="398"/>
      <c r="V88" s="7"/>
      <c r="W88" s="37"/>
      <c r="X88" s="35"/>
      <c r="Y88" s="7"/>
      <c r="Z88" s="391"/>
      <c r="AA88" s="392"/>
      <c r="AB88" s="392"/>
      <c r="AC88" s="7"/>
      <c r="AD88" s="32"/>
      <c r="AE88" s="35"/>
      <c r="AF88" s="7"/>
      <c r="AG88" s="391"/>
      <c r="AH88" s="392"/>
      <c r="AI88" s="392"/>
      <c r="AJ88" s="7"/>
      <c r="AK88" s="32"/>
      <c r="AL88" s="35"/>
      <c r="AM88" s="7"/>
      <c r="AN88" s="11"/>
      <c r="AO88" s="7"/>
      <c r="AP88" s="11"/>
      <c r="AQ88" s="7"/>
      <c r="AR88" s="11"/>
      <c r="AS88" s="7"/>
      <c r="AT88" s="7"/>
      <c r="AU88" s="7"/>
      <c r="AV88" s="7"/>
      <c r="AW88" s="7"/>
      <c r="AX88" s="11" t="s">
        <v>224</v>
      </c>
      <c r="AY88" s="71" t="s">
        <v>224</v>
      </c>
      <c r="AZ88" s="1"/>
      <c r="BA88" s="1"/>
      <c r="BB88" s="1"/>
      <c r="BC88" s="1"/>
      <c r="BD88" s="1"/>
      <c r="BP88" s="16"/>
      <c r="BQ88" s="26" t="str">
        <f t="shared" si="13"/>
        <v/>
      </c>
      <c r="BR88" s="27" t="str">
        <f t="shared" si="12"/>
        <v/>
      </c>
      <c r="BS88" s="27" t="str">
        <f t="shared" si="14"/>
        <v/>
      </c>
      <c r="BT88" s="26" t="str">
        <f t="shared" si="15"/>
        <v/>
      </c>
      <c r="BU88" s="27" t="str">
        <f t="shared" si="16"/>
        <v/>
      </c>
      <c r="BV88" s="26" t="e">
        <f>IF(AND(#REF!="",#REF!="",#REF!="",#REF!=""),"",SUM(#REF!,#REF!,#REF!,#REF!,#REF!))</f>
        <v>#REF!</v>
      </c>
      <c r="BW88" s="27" t="str">
        <f t="shared" si="17"/>
        <v/>
      </c>
      <c r="BX88" s="26" t="str">
        <f t="shared" si="18"/>
        <v/>
      </c>
      <c r="BY88" s="27" t="str">
        <f t="shared" si="19"/>
        <v/>
      </c>
      <c r="BZ88" s="26" t="str">
        <f t="shared" si="20"/>
        <v/>
      </c>
      <c r="CA88" s="27" t="str">
        <f t="shared" si="21"/>
        <v/>
      </c>
      <c r="CB88" s="26" t="e">
        <f>IF(AND(#REF!="",#REF!="",#REF!="",#REF!=""),"",SUM(#REF!,#REF!,#REF!,#REF!,#REF!))</f>
        <v>#REF!</v>
      </c>
      <c r="CC88" s="27" t="str">
        <f t="shared" si="22"/>
        <v/>
      </c>
      <c r="CD88" s="24"/>
      <c r="CE88" s="24"/>
    </row>
    <row r="89" spans="1:83" ht="24.75" customHeight="1">
      <c r="A89" s="263">
        <v>83</v>
      </c>
      <c r="B89" s="264"/>
      <c r="C89" s="265"/>
      <c r="D89" s="266"/>
      <c r="E89" s="267"/>
      <c r="F89" s="268"/>
      <c r="G89" s="268"/>
      <c r="H89" s="269"/>
      <c r="I89" s="270"/>
      <c r="J89" s="271"/>
      <c r="K89" s="272"/>
      <c r="L89" s="391"/>
      <c r="M89" s="392"/>
      <c r="N89" s="392"/>
      <c r="O89" s="7"/>
      <c r="P89" s="32"/>
      <c r="Q89" s="35"/>
      <c r="R89" s="7"/>
      <c r="S89" s="397"/>
      <c r="T89" s="398"/>
      <c r="U89" s="398"/>
      <c r="V89" s="7"/>
      <c r="W89" s="37"/>
      <c r="X89" s="35"/>
      <c r="Y89" s="7"/>
      <c r="Z89" s="391"/>
      <c r="AA89" s="392"/>
      <c r="AB89" s="392"/>
      <c r="AC89" s="7"/>
      <c r="AD89" s="32"/>
      <c r="AE89" s="35"/>
      <c r="AF89" s="7"/>
      <c r="AG89" s="391"/>
      <c r="AH89" s="392"/>
      <c r="AI89" s="392"/>
      <c r="AJ89" s="7"/>
      <c r="AK89" s="32"/>
      <c r="AL89" s="35"/>
      <c r="AM89" s="7"/>
      <c r="AN89" s="11"/>
      <c r="AO89" s="7"/>
      <c r="AP89" s="11"/>
      <c r="AQ89" s="7"/>
      <c r="AR89" s="11"/>
      <c r="AS89" s="7"/>
      <c r="AT89" s="7"/>
      <c r="AU89" s="7"/>
      <c r="AV89" s="7"/>
      <c r="AW89" s="7"/>
      <c r="AX89" s="11" t="s">
        <v>224</v>
      </c>
      <c r="AY89" s="71" t="s">
        <v>224</v>
      </c>
      <c r="AZ89" s="1"/>
      <c r="BA89" s="1"/>
      <c r="BB89" s="1"/>
      <c r="BC89" s="1"/>
      <c r="BD89" s="1"/>
      <c r="BP89" s="16"/>
      <c r="BQ89" s="26" t="str">
        <f t="shared" si="13"/>
        <v/>
      </c>
      <c r="BR89" s="27" t="str">
        <f t="shared" si="12"/>
        <v/>
      </c>
      <c r="BS89" s="27" t="str">
        <f t="shared" si="14"/>
        <v/>
      </c>
      <c r="BT89" s="26" t="str">
        <f t="shared" si="15"/>
        <v/>
      </c>
      <c r="BU89" s="27" t="str">
        <f t="shared" si="16"/>
        <v/>
      </c>
      <c r="BV89" s="26" t="e">
        <f>IF(AND(#REF!="",#REF!="",#REF!="",#REF!=""),"",SUM(#REF!,#REF!,#REF!,#REF!,#REF!))</f>
        <v>#REF!</v>
      </c>
      <c r="BW89" s="27" t="str">
        <f t="shared" si="17"/>
        <v/>
      </c>
      <c r="BX89" s="26" t="str">
        <f t="shared" si="18"/>
        <v/>
      </c>
      <c r="BY89" s="27" t="str">
        <f t="shared" si="19"/>
        <v/>
      </c>
      <c r="BZ89" s="26" t="str">
        <f t="shared" si="20"/>
        <v/>
      </c>
      <c r="CA89" s="27" t="str">
        <f t="shared" si="21"/>
        <v/>
      </c>
      <c r="CB89" s="26" t="e">
        <f>IF(AND(#REF!="",#REF!="",#REF!="",#REF!=""),"",SUM(#REF!,#REF!,#REF!,#REF!,#REF!))</f>
        <v>#REF!</v>
      </c>
      <c r="CC89" s="27" t="str">
        <f t="shared" si="22"/>
        <v/>
      </c>
      <c r="CD89" s="24"/>
      <c r="CE89" s="24"/>
    </row>
    <row r="90" spans="1:83" ht="24.75" customHeight="1">
      <c r="A90" s="263">
        <v>84</v>
      </c>
      <c r="B90" s="264"/>
      <c r="C90" s="265"/>
      <c r="D90" s="266"/>
      <c r="E90" s="267"/>
      <c r="F90" s="268"/>
      <c r="G90" s="268"/>
      <c r="H90" s="269"/>
      <c r="I90" s="270"/>
      <c r="J90" s="271"/>
      <c r="K90" s="272"/>
      <c r="L90" s="391"/>
      <c r="M90" s="392"/>
      <c r="N90" s="392"/>
      <c r="O90" s="7"/>
      <c r="P90" s="32"/>
      <c r="Q90" s="35"/>
      <c r="R90" s="7"/>
      <c r="S90" s="397"/>
      <c r="T90" s="398"/>
      <c r="U90" s="398"/>
      <c r="V90" s="7"/>
      <c r="W90" s="37"/>
      <c r="X90" s="35"/>
      <c r="Y90" s="7"/>
      <c r="Z90" s="391"/>
      <c r="AA90" s="392"/>
      <c r="AB90" s="392"/>
      <c r="AC90" s="7"/>
      <c r="AD90" s="32"/>
      <c r="AE90" s="35"/>
      <c r="AF90" s="7"/>
      <c r="AG90" s="391"/>
      <c r="AH90" s="392"/>
      <c r="AI90" s="392"/>
      <c r="AJ90" s="7"/>
      <c r="AK90" s="32"/>
      <c r="AL90" s="35"/>
      <c r="AM90" s="7"/>
      <c r="AN90" s="11"/>
      <c r="AO90" s="7"/>
      <c r="AP90" s="11"/>
      <c r="AQ90" s="7"/>
      <c r="AR90" s="11"/>
      <c r="AS90" s="7"/>
      <c r="AT90" s="7"/>
      <c r="AU90" s="7"/>
      <c r="AV90" s="7"/>
      <c r="AW90" s="7"/>
      <c r="AX90" s="11" t="s">
        <v>224</v>
      </c>
      <c r="AY90" s="71" t="s">
        <v>224</v>
      </c>
      <c r="AZ90" s="1"/>
      <c r="BA90" s="1"/>
      <c r="BB90" s="1"/>
      <c r="BC90" s="1"/>
      <c r="BD90" s="1"/>
      <c r="BP90" s="16"/>
      <c r="BQ90" s="26" t="str">
        <f t="shared" si="13"/>
        <v/>
      </c>
      <c r="BR90" s="27" t="str">
        <f t="shared" si="12"/>
        <v/>
      </c>
      <c r="BS90" s="27" t="str">
        <f t="shared" si="14"/>
        <v/>
      </c>
      <c r="BT90" s="26" t="str">
        <f t="shared" si="15"/>
        <v/>
      </c>
      <c r="BU90" s="27" t="str">
        <f t="shared" si="16"/>
        <v/>
      </c>
      <c r="BV90" s="26" t="e">
        <f>IF(AND(#REF!="",#REF!="",#REF!="",#REF!=""),"",SUM(#REF!,#REF!,#REF!,#REF!,#REF!))</f>
        <v>#REF!</v>
      </c>
      <c r="BW90" s="27" t="str">
        <f t="shared" si="17"/>
        <v/>
      </c>
      <c r="BX90" s="26" t="str">
        <f t="shared" si="18"/>
        <v/>
      </c>
      <c r="BY90" s="27" t="str">
        <f t="shared" si="19"/>
        <v/>
      </c>
      <c r="BZ90" s="26" t="str">
        <f t="shared" si="20"/>
        <v/>
      </c>
      <c r="CA90" s="27" t="str">
        <f t="shared" si="21"/>
        <v/>
      </c>
      <c r="CB90" s="26" t="e">
        <f>IF(AND(#REF!="",#REF!="",#REF!="",#REF!=""),"",SUM(#REF!,#REF!,#REF!,#REF!,#REF!))</f>
        <v>#REF!</v>
      </c>
      <c r="CC90" s="27" t="str">
        <f t="shared" si="22"/>
        <v/>
      </c>
      <c r="CD90" s="24"/>
      <c r="CE90" s="24"/>
    </row>
    <row r="91" spans="1:83" ht="24.75" customHeight="1">
      <c r="A91" s="263">
        <v>85</v>
      </c>
      <c r="B91" s="264"/>
      <c r="C91" s="265"/>
      <c r="D91" s="266"/>
      <c r="E91" s="267"/>
      <c r="F91" s="268"/>
      <c r="G91" s="268"/>
      <c r="H91" s="269"/>
      <c r="I91" s="270"/>
      <c r="J91" s="271"/>
      <c r="K91" s="272"/>
      <c r="L91" s="391"/>
      <c r="M91" s="392"/>
      <c r="N91" s="392"/>
      <c r="O91" s="7"/>
      <c r="P91" s="32"/>
      <c r="Q91" s="35"/>
      <c r="R91" s="7"/>
      <c r="S91" s="397"/>
      <c r="T91" s="398"/>
      <c r="U91" s="398"/>
      <c r="V91" s="7"/>
      <c r="W91" s="37"/>
      <c r="X91" s="35"/>
      <c r="Y91" s="7"/>
      <c r="Z91" s="391"/>
      <c r="AA91" s="392"/>
      <c r="AB91" s="392"/>
      <c r="AC91" s="7"/>
      <c r="AD91" s="32"/>
      <c r="AE91" s="35"/>
      <c r="AF91" s="7"/>
      <c r="AG91" s="391"/>
      <c r="AH91" s="392"/>
      <c r="AI91" s="392"/>
      <c r="AJ91" s="7"/>
      <c r="AK91" s="32"/>
      <c r="AL91" s="35"/>
      <c r="AM91" s="7"/>
      <c r="AN91" s="11"/>
      <c r="AO91" s="7"/>
      <c r="AP91" s="11"/>
      <c r="AQ91" s="7"/>
      <c r="AR91" s="11"/>
      <c r="AS91" s="7"/>
      <c r="AT91" s="7"/>
      <c r="AU91" s="7"/>
      <c r="AV91" s="7"/>
      <c r="AW91" s="7"/>
      <c r="AX91" s="11" t="s">
        <v>224</v>
      </c>
      <c r="AY91" s="71" t="s">
        <v>224</v>
      </c>
      <c r="AZ91" s="1"/>
      <c r="BA91" s="1"/>
      <c r="BB91" s="1"/>
      <c r="BC91" s="1"/>
      <c r="BD91" s="1"/>
      <c r="BP91" s="16"/>
      <c r="BQ91" s="26" t="str">
        <f t="shared" si="13"/>
        <v/>
      </c>
      <c r="BR91" s="27" t="str">
        <f t="shared" si="12"/>
        <v/>
      </c>
      <c r="BS91" s="27" t="str">
        <f t="shared" si="14"/>
        <v/>
      </c>
      <c r="BT91" s="26" t="str">
        <f t="shared" si="15"/>
        <v/>
      </c>
      <c r="BU91" s="27" t="str">
        <f t="shared" si="16"/>
        <v/>
      </c>
      <c r="BV91" s="26" t="e">
        <f>IF(AND(#REF!="",#REF!="",#REF!="",#REF!=""),"",SUM(#REF!,#REF!,#REF!,#REF!,#REF!))</f>
        <v>#REF!</v>
      </c>
      <c r="BW91" s="27" t="str">
        <f t="shared" si="17"/>
        <v/>
      </c>
      <c r="BX91" s="26" t="str">
        <f t="shared" si="18"/>
        <v/>
      </c>
      <c r="BY91" s="27" t="str">
        <f t="shared" si="19"/>
        <v/>
      </c>
      <c r="BZ91" s="26" t="str">
        <f t="shared" si="20"/>
        <v/>
      </c>
      <c r="CA91" s="27" t="str">
        <f t="shared" si="21"/>
        <v/>
      </c>
      <c r="CB91" s="26" t="e">
        <f>IF(AND(#REF!="",#REF!="",#REF!="",#REF!=""),"",SUM(#REF!,#REF!,#REF!,#REF!,#REF!))</f>
        <v>#REF!</v>
      </c>
      <c r="CC91" s="27" t="str">
        <f t="shared" si="22"/>
        <v/>
      </c>
      <c r="CD91" s="24"/>
      <c r="CE91" s="24"/>
    </row>
    <row r="92" spans="1:83" ht="24.75" customHeight="1">
      <c r="A92" s="263">
        <v>86</v>
      </c>
      <c r="B92" s="264"/>
      <c r="C92" s="265"/>
      <c r="D92" s="266"/>
      <c r="E92" s="267"/>
      <c r="F92" s="268"/>
      <c r="G92" s="268"/>
      <c r="H92" s="269"/>
      <c r="I92" s="270"/>
      <c r="J92" s="271"/>
      <c r="K92" s="272"/>
      <c r="L92" s="391"/>
      <c r="M92" s="392"/>
      <c r="N92" s="392"/>
      <c r="O92" s="7"/>
      <c r="P92" s="32"/>
      <c r="Q92" s="35"/>
      <c r="R92" s="7"/>
      <c r="S92" s="397"/>
      <c r="T92" s="398"/>
      <c r="U92" s="398"/>
      <c r="V92" s="7"/>
      <c r="W92" s="37"/>
      <c r="X92" s="35"/>
      <c r="Y92" s="7"/>
      <c r="Z92" s="391"/>
      <c r="AA92" s="392"/>
      <c r="AB92" s="392"/>
      <c r="AC92" s="7"/>
      <c r="AD92" s="32"/>
      <c r="AE92" s="35"/>
      <c r="AF92" s="7"/>
      <c r="AG92" s="391"/>
      <c r="AH92" s="392"/>
      <c r="AI92" s="392"/>
      <c r="AJ92" s="7"/>
      <c r="AK92" s="32"/>
      <c r="AL92" s="35"/>
      <c r="AM92" s="7"/>
      <c r="AN92" s="11"/>
      <c r="AO92" s="7"/>
      <c r="AP92" s="11"/>
      <c r="AQ92" s="7"/>
      <c r="AR92" s="11"/>
      <c r="AS92" s="7"/>
      <c r="AT92" s="7"/>
      <c r="AU92" s="7"/>
      <c r="AV92" s="7"/>
      <c r="AW92" s="7"/>
      <c r="AX92" s="11" t="s">
        <v>224</v>
      </c>
      <c r="AY92" s="71" t="s">
        <v>224</v>
      </c>
      <c r="AZ92" s="1"/>
      <c r="BA92" s="1"/>
      <c r="BB92" s="1"/>
      <c r="BC92" s="1"/>
      <c r="BD92" s="1"/>
      <c r="BP92" s="16"/>
      <c r="BQ92" s="26" t="str">
        <f t="shared" si="13"/>
        <v/>
      </c>
      <c r="BR92" s="27" t="str">
        <f t="shared" si="12"/>
        <v/>
      </c>
      <c r="BS92" s="27" t="str">
        <f t="shared" si="14"/>
        <v/>
      </c>
      <c r="BT92" s="26" t="str">
        <f t="shared" si="15"/>
        <v/>
      </c>
      <c r="BU92" s="27" t="str">
        <f t="shared" si="16"/>
        <v/>
      </c>
      <c r="BV92" s="26" t="e">
        <f>IF(AND(#REF!="",#REF!="",#REF!="",#REF!=""),"",SUM(#REF!,#REF!,#REF!,#REF!,#REF!))</f>
        <v>#REF!</v>
      </c>
      <c r="BW92" s="27" t="str">
        <f t="shared" si="17"/>
        <v/>
      </c>
      <c r="BX92" s="26" t="str">
        <f t="shared" si="18"/>
        <v/>
      </c>
      <c r="BY92" s="27" t="str">
        <f t="shared" si="19"/>
        <v/>
      </c>
      <c r="BZ92" s="26" t="str">
        <f t="shared" si="20"/>
        <v/>
      </c>
      <c r="CA92" s="27" t="str">
        <f t="shared" si="21"/>
        <v/>
      </c>
      <c r="CB92" s="26" t="e">
        <f>IF(AND(#REF!="",#REF!="",#REF!="",#REF!=""),"",SUM(#REF!,#REF!,#REF!,#REF!,#REF!))</f>
        <v>#REF!</v>
      </c>
      <c r="CC92" s="27" t="str">
        <f t="shared" si="22"/>
        <v/>
      </c>
      <c r="CD92" s="24"/>
      <c r="CE92" s="24"/>
    </row>
    <row r="93" spans="1:83" ht="24.75" customHeight="1">
      <c r="A93" s="263">
        <v>87</v>
      </c>
      <c r="B93" s="264"/>
      <c r="C93" s="265"/>
      <c r="D93" s="266"/>
      <c r="E93" s="267"/>
      <c r="F93" s="268"/>
      <c r="G93" s="268"/>
      <c r="H93" s="269"/>
      <c r="I93" s="270"/>
      <c r="J93" s="271"/>
      <c r="K93" s="272"/>
      <c r="L93" s="391"/>
      <c r="M93" s="392"/>
      <c r="N93" s="392"/>
      <c r="O93" s="7"/>
      <c r="P93" s="32"/>
      <c r="Q93" s="35"/>
      <c r="R93" s="7"/>
      <c r="S93" s="397"/>
      <c r="T93" s="398"/>
      <c r="U93" s="398"/>
      <c r="V93" s="7"/>
      <c r="W93" s="37"/>
      <c r="X93" s="35"/>
      <c r="Y93" s="7"/>
      <c r="Z93" s="391"/>
      <c r="AA93" s="392"/>
      <c r="AB93" s="392"/>
      <c r="AC93" s="7"/>
      <c r="AD93" s="32"/>
      <c r="AE93" s="35"/>
      <c r="AF93" s="7"/>
      <c r="AG93" s="391"/>
      <c r="AH93" s="392"/>
      <c r="AI93" s="392"/>
      <c r="AJ93" s="7"/>
      <c r="AK93" s="32"/>
      <c r="AL93" s="35"/>
      <c r="AM93" s="7"/>
      <c r="AN93" s="11"/>
      <c r="AO93" s="7"/>
      <c r="AP93" s="11"/>
      <c r="AQ93" s="7"/>
      <c r="AR93" s="11"/>
      <c r="AS93" s="7"/>
      <c r="AT93" s="7"/>
      <c r="AU93" s="7"/>
      <c r="AV93" s="7"/>
      <c r="AW93" s="7"/>
      <c r="AX93" s="11" t="s">
        <v>224</v>
      </c>
      <c r="AY93" s="71" t="s">
        <v>224</v>
      </c>
      <c r="AZ93" s="1"/>
      <c r="BA93" s="1"/>
      <c r="BB93" s="1"/>
      <c r="BC93" s="1"/>
      <c r="BD93" s="1"/>
      <c r="BP93" s="16"/>
      <c r="BQ93" s="26" t="str">
        <f t="shared" si="13"/>
        <v/>
      </c>
      <c r="BR93" s="27" t="str">
        <f t="shared" si="12"/>
        <v/>
      </c>
      <c r="BS93" s="27" t="str">
        <f t="shared" si="14"/>
        <v/>
      </c>
      <c r="BT93" s="26" t="str">
        <f t="shared" si="15"/>
        <v/>
      </c>
      <c r="BU93" s="27" t="str">
        <f t="shared" si="16"/>
        <v/>
      </c>
      <c r="BV93" s="26" t="e">
        <f>IF(AND(#REF!="",#REF!="",#REF!="",#REF!=""),"",SUM(#REF!,#REF!,#REF!,#REF!,#REF!))</f>
        <v>#REF!</v>
      </c>
      <c r="BW93" s="27" t="str">
        <f t="shared" si="17"/>
        <v/>
      </c>
      <c r="BX93" s="26" t="str">
        <f t="shared" si="18"/>
        <v/>
      </c>
      <c r="BY93" s="27" t="str">
        <f t="shared" si="19"/>
        <v/>
      </c>
      <c r="BZ93" s="26" t="str">
        <f t="shared" si="20"/>
        <v/>
      </c>
      <c r="CA93" s="27" t="str">
        <f t="shared" si="21"/>
        <v/>
      </c>
      <c r="CB93" s="26" t="e">
        <f>IF(AND(#REF!="",#REF!="",#REF!="",#REF!=""),"",SUM(#REF!,#REF!,#REF!,#REF!,#REF!))</f>
        <v>#REF!</v>
      </c>
      <c r="CC93" s="27" t="str">
        <f t="shared" si="22"/>
        <v/>
      </c>
      <c r="CD93" s="24"/>
      <c r="CE93" s="24"/>
    </row>
    <row r="94" spans="1:83" ht="24.75" customHeight="1">
      <c r="A94" s="263">
        <v>88</v>
      </c>
      <c r="B94" s="264"/>
      <c r="C94" s="265"/>
      <c r="D94" s="266"/>
      <c r="E94" s="267"/>
      <c r="F94" s="268"/>
      <c r="G94" s="268"/>
      <c r="H94" s="269"/>
      <c r="I94" s="270"/>
      <c r="J94" s="271"/>
      <c r="K94" s="272"/>
      <c r="L94" s="391"/>
      <c r="M94" s="392"/>
      <c r="N94" s="392"/>
      <c r="O94" s="7"/>
      <c r="P94" s="32"/>
      <c r="Q94" s="35"/>
      <c r="R94" s="7"/>
      <c r="S94" s="397"/>
      <c r="T94" s="398"/>
      <c r="U94" s="398"/>
      <c r="V94" s="7"/>
      <c r="W94" s="37"/>
      <c r="X94" s="35"/>
      <c r="Y94" s="7"/>
      <c r="Z94" s="391"/>
      <c r="AA94" s="392"/>
      <c r="AB94" s="392"/>
      <c r="AC94" s="7"/>
      <c r="AD94" s="32"/>
      <c r="AE94" s="35"/>
      <c r="AF94" s="7"/>
      <c r="AG94" s="391"/>
      <c r="AH94" s="392"/>
      <c r="AI94" s="392"/>
      <c r="AJ94" s="7"/>
      <c r="AK94" s="32"/>
      <c r="AL94" s="35"/>
      <c r="AM94" s="7"/>
      <c r="AN94" s="11"/>
      <c r="AO94" s="7"/>
      <c r="AP94" s="11"/>
      <c r="AQ94" s="7"/>
      <c r="AR94" s="11"/>
      <c r="AS94" s="7"/>
      <c r="AT94" s="7"/>
      <c r="AU94" s="7"/>
      <c r="AV94" s="7"/>
      <c r="AW94" s="7"/>
      <c r="AX94" s="11" t="s">
        <v>224</v>
      </c>
      <c r="AY94" s="71" t="s">
        <v>224</v>
      </c>
      <c r="AZ94" s="1"/>
      <c r="BA94" s="1"/>
      <c r="BB94" s="1"/>
      <c r="BC94" s="1"/>
      <c r="BD94" s="1"/>
      <c r="BP94" s="16"/>
      <c r="BQ94" s="26" t="str">
        <f t="shared" si="13"/>
        <v/>
      </c>
      <c r="BR94" s="27" t="str">
        <f t="shared" si="12"/>
        <v/>
      </c>
      <c r="BS94" s="27" t="str">
        <f t="shared" si="14"/>
        <v/>
      </c>
      <c r="BT94" s="26" t="str">
        <f t="shared" si="15"/>
        <v/>
      </c>
      <c r="BU94" s="27" t="str">
        <f t="shared" si="16"/>
        <v/>
      </c>
      <c r="BV94" s="26" t="e">
        <f>IF(AND(#REF!="",#REF!="",#REF!="",#REF!=""),"",SUM(#REF!,#REF!,#REF!,#REF!,#REF!))</f>
        <v>#REF!</v>
      </c>
      <c r="BW94" s="27" t="str">
        <f t="shared" si="17"/>
        <v/>
      </c>
      <c r="BX94" s="26" t="str">
        <f t="shared" si="18"/>
        <v/>
      </c>
      <c r="BY94" s="27" t="str">
        <f t="shared" si="19"/>
        <v/>
      </c>
      <c r="BZ94" s="26" t="str">
        <f t="shared" si="20"/>
        <v/>
      </c>
      <c r="CA94" s="27" t="str">
        <f t="shared" si="21"/>
        <v/>
      </c>
      <c r="CB94" s="26" t="e">
        <f>IF(AND(#REF!="",#REF!="",#REF!="",#REF!=""),"",SUM(#REF!,#REF!,#REF!,#REF!,#REF!))</f>
        <v>#REF!</v>
      </c>
      <c r="CC94" s="27" t="str">
        <f t="shared" si="22"/>
        <v/>
      </c>
      <c r="CD94" s="24"/>
      <c r="CE94" s="24"/>
    </row>
    <row r="95" spans="1:83" ht="24.75" customHeight="1">
      <c r="A95" s="263">
        <v>89</v>
      </c>
      <c r="B95" s="264"/>
      <c r="C95" s="265"/>
      <c r="D95" s="266"/>
      <c r="E95" s="267"/>
      <c r="F95" s="268"/>
      <c r="G95" s="268"/>
      <c r="H95" s="269"/>
      <c r="I95" s="270"/>
      <c r="J95" s="271"/>
      <c r="K95" s="272"/>
      <c r="L95" s="391"/>
      <c r="M95" s="392"/>
      <c r="N95" s="392"/>
      <c r="O95" s="7"/>
      <c r="P95" s="32"/>
      <c r="Q95" s="35"/>
      <c r="R95" s="7"/>
      <c r="S95" s="397"/>
      <c r="T95" s="398"/>
      <c r="U95" s="398"/>
      <c r="V95" s="7"/>
      <c r="W95" s="37"/>
      <c r="X95" s="35"/>
      <c r="Y95" s="7"/>
      <c r="Z95" s="391"/>
      <c r="AA95" s="392"/>
      <c r="AB95" s="392"/>
      <c r="AC95" s="7"/>
      <c r="AD95" s="32"/>
      <c r="AE95" s="35"/>
      <c r="AF95" s="7"/>
      <c r="AG95" s="391"/>
      <c r="AH95" s="392"/>
      <c r="AI95" s="392"/>
      <c r="AJ95" s="7"/>
      <c r="AK95" s="32"/>
      <c r="AL95" s="35"/>
      <c r="AM95" s="7"/>
      <c r="AN95" s="11"/>
      <c r="AO95" s="7"/>
      <c r="AP95" s="11"/>
      <c r="AQ95" s="7"/>
      <c r="AR95" s="11"/>
      <c r="AS95" s="7"/>
      <c r="AT95" s="7"/>
      <c r="AU95" s="7"/>
      <c r="AV95" s="7"/>
      <c r="AW95" s="7"/>
      <c r="AX95" s="11" t="s">
        <v>224</v>
      </c>
      <c r="AY95" s="71" t="s">
        <v>224</v>
      </c>
      <c r="AZ95" s="1"/>
      <c r="BA95" s="1"/>
      <c r="BB95" s="1"/>
      <c r="BC95" s="1"/>
      <c r="BD95" s="1"/>
      <c r="BP95" s="16"/>
      <c r="BQ95" s="26" t="str">
        <f t="shared" si="13"/>
        <v/>
      </c>
      <c r="BR95" s="27" t="str">
        <f t="shared" si="12"/>
        <v/>
      </c>
      <c r="BS95" s="27" t="str">
        <f t="shared" si="14"/>
        <v/>
      </c>
      <c r="BT95" s="26" t="str">
        <f t="shared" si="15"/>
        <v/>
      </c>
      <c r="BU95" s="27" t="str">
        <f t="shared" si="16"/>
        <v/>
      </c>
      <c r="BV95" s="26" t="e">
        <f>IF(AND(#REF!="",#REF!="",#REF!="",#REF!=""),"",SUM(#REF!,#REF!,#REF!,#REF!,#REF!))</f>
        <v>#REF!</v>
      </c>
      <c r="BW95" s="27" t="str">
        <f t="shared" si="17"/>
        <v/>
      </c>
      <c r="BX95" s="26" t="str">
        <f t="shared" si="18"/>
        <v/>
      </c>
      <c r="BY95" s="27" t="str">
        <f t="shared" si="19"/>
        <v/>
      </c>
      <c r="BZ95" s="26" t="str">
        <f t="shared" si="20"/>
        <v/>
      </c>
      <c r="CA95" s="27" t="str">
        <f t="shared" si="21"/>
        <v/>
      </c>
      <c r="CB95" s="26" t="e">
        <f>IF(AND(#REF!="",#REF!="",#REF!="",#REF!=""),"",SUM(#REF!,#REF!,#REF!,#REF!,#REF!))</f>
        <v>#REF!</v>
      </c>
      <c r="CC95" s="27" t="str">
        <f t="shared" si="22"/>
        <v/>
      </c>
      <c r="CD95" s="24"/>
      <c r="CE95" s="24"/>
    </row>
    <row r="96" spans="1:83" ht="24.75" customHeight="1">
      <c r="A96" s="263">
        <v>90</v>
      </c>
      <c r="B96" s="264"/>
      <c r="C96" s="265"/>
      <c r="D96" s="266"/>
      <c r="E96" s="267"/>
      <c r="F96" s="268"/>
      <c r="G96" s="268"/>
      <c r="H96" s="269"/>
      <c r="I96" s="270"/>
      <c r="J96" s="271"/>
      <c r="K96" s="272"/>
      <c r="L96" s="391"/>
      <c r="M96" s="392"/>
      <c r="N96" s="392"/>
      <c r="O96" s="7"/>
      <c r="P96" s="32"/>
      <c r="Q96" s="35"/>
      <c r="R96" s="7"/>
      <c r="S96" s="397"/>
      <c r="T96" s="398"/>
      <c r="U96" s="398"/>
      <c r="V96" s="7"/>
      <c r="W96" s="37"/>
      <c r="X96" s="35"/>
      <c r="Y96" s="7"/>
      <c r="Z96" s="391"/>
      <c r="AA96" s="392"/>
      <c r="AB96" s="392"/>
      <c r="AC96" s="7"/>
      <c r="AD96" s="32"/>
      <c r="AE96" s="35"/>
      <c r="AF96" s="7"/>
      <c r="AG96" s="391"/>
      <c r="AH96" s="392"/>
      <c r="AI96" s="392"/>
      <c r="AJ96" s="7"/>
      <c r="AK96" s="32"/>
      <c r="AL96" s="35"/>
      <c r="AM96" s="7"/>
      <c r="AN96" s="11"/>
      <c r="AO96" s="7"/>
      <c r="AP96" s="11"/>
      <c r="AQ96" s="7"/>
      <c r="AR96" s="11"/>
      <c r="AS96" s="7"/>
      <c r="AT96" s="7"/>
      <c r="AU96" s="7"/>
      <c r="AV96" s="7"/>
      <c r="AW96" s="7"/>
      <c r="AX96" s="11" t="s">
        <v>224</v>
      </c>
      <c r="AY96" s="71" t="s">
        <v>224</v>
      </c>
      <c r="AZ96" s="1"/>
      <c r="BA96" s="1"/>
      <c r="BB96" s="1"/>
      <c r="BC96" s="1"/>
      <c r="BD96" s="1"/>
      <c r="BP96" s="16"/>
      <c r="BQ96" s="26" t="str">
        <f t="shared" si="13"/>
        <v/>
      </c>
      <c r="BR96" s="27" t="str">
        <f t="shared" si="12"/>
        <v/>
      </c>
      <c r="BS96" s="27" t="str">
        <f t="shared" si="14"/>
        <v/>
      </c>
      <c r="BT96" s="26" t="str">
        <f t="shared" si="15"/>
        <v/>
      </c>
      <c r="BU96" s="27" t="str">
        <f t="shared" si="16"/>
        <v/>
      </c>
      <c r="BV96" s="26" t="e">
        <f>IF(AND(#REF!="",#REF!="",#REF!="",#REF!=""),"",SUM(#REF!,#REF!,#REF!,#REF!,#REF!))</f>
        <v>#REF!</v>
      </c>
      <c r="BW96" s="27" t="str">
        <f t="shared" si="17"/>
        <v/>
      </c>
      <c r="BX96" s="26" t="str">
        <f t="shared" si="18"/>
        <v/>
      </c>
      <c r="BY96" s="27" t="str">
        <f t="shared" si="19"/>
        <v/>
      </c>
      <c r="BZ96" s="26" t="str">
        <f t="shared" si="20"/>
        <v/>
      </c>
      <c r="CA96" s="27" t="str">
        <f t="shared" si="21"/>
        <v/>
      </c>
      <c r="CB96" s="26" t="e">
        <f>IF(AND(#REF!="",#REF!="",#REF!="",#REF!=""),"",SUM(#REF!,#REF!,#REF!,#REF!,#REF!))</f>
        <v>#REF!</v>
      </c>
      <c r="CC96" s="27" t="str">
        <f t="shared" si="22"/>
        <v/>
      </c>
      <c r="CD96" s="24"/>
      <c r="CE96" s="24"/>
    </row>
    <row r="97" spans="1:83" ht="24.75" customHeight="1">
      <c r="A97" s="263">
        <v>91</v>
      </c>
      <c r="B97" s="264"/>
      <c r="C97" s="265"/>
      <c r="D97" s="266"/>
      <c r="E97" s="267"/>
      <c r="F97" s="268"/>
      <c r="G97" s="268"/>
      <c r="H97" s="269"/>
      <c r="I97" s="270"/>
      <c r="J97" s="271"/>
      <c r="K97" s="272"/>
      <c r="L97" s="391"/>
      <c r="M97" s="392"/>
      <c r="N97" s="392"/>
      <c r="O97" s="7"/>
      <c r="P97" s="32"/>
      <c r="Q97" s="35"/>
      <c r="R97" s="7"/>
      <c r="S97" s="397"/>
      <c r="T97" s="398"/>
      <c r="U97" s="398"/>
      <c r="V97" s="7"/>
      <c r="W97" s="37"/>
      <c r="X97" s="35"/>
      <c r="Y97" s="7"/>
      <c r="Z97" s="391"/>
      <c r="AA97" s="392"/>
      <c r="AB97" s="392"/>
      <c r="AC97" s="7"/>
      <c r="AD97" s="32"/>
      <c r="AE97" s="35"/>
      <c r="AF97" s="7"/>
      <c r="AG97" s="391"/>
      <c r="AH97" s="392"/>
      <c r="AI97" s="392"/>
      <c r="AJ97" s="7"/>
      <c r="AK97" s="32"/>
      <c r="AL97" s="35"/>
      <c r="AM97" s="7"/>
      <c r="AN97" s="11"/>
      <c r="AO97" s="7"/>
      <c r="AP97" s="11"/>
      <c r="AQ97" s="7"/>
      <c r="AR97" s="11"/>
      <c r="AS97" s="7"/>
      <c r="AT97" s="7"/>
      <c r="AU97" s="7"/>
      <c r="AV97" s="7"/>
      <c r="AW97" s="7"/>
      <c r="AX97" s="11" t="s">
        <v>224</v>
      </c>
      <c r="AY97" s="71" t="s">
        <v>224</v>
      </c>
      <c r="AZ97" s="1"/>
      <c r="BA97" s="1"/>
      <c r="BB97" s="1"/>
      <c r="BC97" s="1"/>
      <c r="BD97" s="1"/>
      <c r="BP97" s="16"/>
      <c r="BQ97" s="26" t="str">
        <f t="shared" si="13"/>
        <v/>
      </c>
      <c r="BR97" s="27" t="str">
        <f t="shared" si="12"/>
        <v/>
      </c>
      <c r="BS97" s="27" t="str">
        <f t="shared" si="14"/>
        <v/>
      </c>
      <c r="BT97" s="26" t="str">
        <f t="shared" si="15"/>
        <v/>
      </c>
      <c r="BU97" s="27" t="str">
        <f t="shared" si="16"/>
        <v/>
      </c>
      <c r="BV97" s="26" t="e">
        <f>IF(AND(#REF!="",#REF!="",#REF!="",#REF!=""),"",SUM(#REF!,#REF!,#REF!,#REF!,#REF!))</f>
        <v>#REF!</v>
      </c>
      <c r="BW97" s="27" t="str">
        <f t="shared" si="17"/>
        <v/>
      </c>
      <c r="BX97" s="26" t="str">
        <f t="shared" si="18"/>
        <v/>
      </c>
      <c r="BY97" s="27" t="str">
        <f t="shared" si="19"/>
        <v/>
      </c>
      <c r="BZ97" s="26" t="str">
        <f t="shared" si="20"/>
        <v/>
      </c>
      <c r="CA97" s="27" t="str">
        <f t="shared" si="21"/>
        <v/>
      </c>
      <c r="CB97" s="26" t="e">
        <f>IF(AND(#REF!="",#REF!="",#REF!="",#REF!=""),"",SUM(#REF!,#REF!,#REF!,#REF!,#REF!))</f>
        <v>#REF!</v>
      </c>
      <c r="CC97" s="27" t="str">
        <f t="shared" si="22"/>
        <v/>
      </c>
      <c r="CD97" s="24"/>
      <c r="CE97" s="24"/>
    </row>
    <row r="98" spans="1:83" ht="24.75" customHeight="1">
      <c r="A98" s="263">
        <v>92</v>
      </c>
      <c r="B98" s="264"/>
      <c r="C98" s="265"/>
      <c r="D98" s="266"/>
      <c r="E98" s="267"/>
      <c r="F98" s="268"/>
      <c r="G98" s="268"/>
      <c r="H98" s="269"/>
      <c r="I98" s="270"/>
      <c r="J98" s="271"/>
      <c r="K98" s="272"/>
      <c r="L98" s="391"/>
      <c r="M98" s="392"/>
      <c r="N98" s="392"/>
      <c r="O98" s="7"/>
      <c r="P98" s="32"/>
      <c r="Q98" s="35"/>
      <c r="R98" s="7"/>
      <c r="S98" s="397"/>
      <c r="T98" s="398"/>
      <c r="U98" s="398"/>
      <c r="V98" s="7"/>
      <c r="W98" s="37"/>
      <c r="X98" s="35"/>
      <c r="Y98" s="7"/>
      <c r="Z98" s="391"/>
      <c r="AA98" s="392"/>
      <c r="AB98" s="392"/>
      <c r="AC98" s="7"/>
      <c r="AD98" s="32"/>
      <c r="AE98" s="35"/>
      <c r="AF98" s="7"/>
      <c r="AG98" s="391"/>
      <c r="AH98" s="392"/>
      <c r="AI98" s="392"/>
      <c r="AJ98" s="7"/>
      <c r="AK98" s="32"/>
      <c r="AL98" s="35"/>
      <c r="AM98" s="7"/>
      <c r="AN98" s="11"/>
      <c r="AO98" s="7"/>
      <c r="AP98" s="11"/>
      <c r="AQ98" s="7"/>
      <c r="AR98" s="11"/>
      <c r="AS98" s="7"/>
      <c r="AT98" s="7"/>
      <c r="AU98" s="7"/>
      <c r="AV98" s="7"/>
      <c r="AW98" s="7"/>
      <c r="AX98" s="11" t="s">
        <v>224</v>
      </c>
      <c r="AY98" s="71" t="s">
        <v>224</v>
      </c>
      <c r="AZ98" s="1"/>
      <c r="BA98" s="1"/>
      <c r="BB98" s="1"/>
      <c r="BC98" s="1"/>
      <c r="BD98" s="1"/>
      <c r="BP98" s="16"/>
      <c r="BQ98" s="26" t="str">
        <f t="shared" si="13"/>
        <v/>
      </c>
      <c r="BR98" s="27" t="str">
        <f t="shared" si="12"/>
        <v/>
      </c>
      <c r="BS98" s="27" t="str">
        <f t="shared" si="14"/>
        <v/>
      </c>
      <c r="BT98" s="26" t="str">
        <f t="shared" si="15"/>
        <v/>
      </c>
      <c r="BU98" s="27" t="str">
        <f t="shared" si="16"/>
        <v/>
      </c>
      <c r="BV98" s="26" t="e">
        <f>IF(AND(#REF!="",#REF!="",#REF!="",#REF!=""),"",SUM(#REF!,#REF!,#REF!,#REF!,#REF!))</f>
        <v>#REF!</v>
      </c>
      <c r="BW98" s="27" t="str">
        <f t="shared" si="17"/>
        <v/>
      </c>
      <c r="BX98" s="26" t="str">
        <f t="shared" si="18"/>
        <v/>
      </c>
      <c r="BY98" s="27" t="str">
        <f t="shared" si="19"/>
        <v/>
      </c>
      <c r="BZ98" s="26" t="str">
        <f t="shared" si="20"/>
        <v/>
      </c>
      <c r="CA98" s="27" t="str">
        <f t="shared" si="21"/>
        <v/>
      </c>
      <c r="CB98" s="26" t="e">
        <f>IF(AND(#REF!="",#REF!="",#REF!="",#REF!=""),"",SUM(#REF!,#REF!,#REF!,#REF!,#REF!))</f>
        <v>#REF!</v>
      </c>
      <c r="CC98" s="27" t="str">
        <f t="shared" si="22"/>
        <v/>
      </c>
      <c r="CD98" s="24"/>
      <c r="CE98" s="24"/>
    </row>
    <row r="99" spans="1:83" ht="24.75" customHeight="1">
      <c r="A99" s="263">
        <v>93</v>
      </c>
      <c r="B99" s="264"/>
      <c r="C99" s="265"/>
      <c r="D99" s="266"/>
      <c r="E99" s="267"/>
      <c r="F99" s="268"/>
      <c r="G99" s="268"/>
      <c r="H99" s="269"/>
      <c r="I99" s="270"/>
      <c r="J99" s="271"/>
      <c r="K99" s="272"/>
      <c r="L99" s="391"/>
      <c r="M99" s="392"/>
      <c r="N99" s="392"/>
      <c r="O99" s="7"/>
      <c r="P99" s="32"/>
      <c r="Q99" s="35"/>
      <c r="R99" s="7"/>
      <c r="S99" s="397"/>
      <c r="T99" s="398"/>
      <c r="U99" s="398"/>
      <c r="V99" s="7"/>
      <c r="W99" s="37"/>
      <c r="X99" s="35"/>
      <c r="Y99" s="7"/>
      <c r="Z99" s="391"/>
      <c r="AA99" s="392"/>
      <c r="AB99" s="392"/>
      <c r="AC99" s="7"/>
      <c r="AD99" s="32"/>
      <c r="AE99" s="35"/>
      <c r="AF99" s="7"/>
      <c r="AG99" s="391"/>
      <c r="AH99" s="392"/>
      <c r="AI99" s="392"/>
      <c r="AJ99" s="7"/>
      <c r="AK99" s="32"/>
      <c r="AL99" s="35"/>
      <c r="AM99" s="7"/>
      <c r="AN99" s="11"/>
      <c r="AO99" s="7"/>
      <c r="AP99" s="11"/>
      <c r="AQ99" s="7"/>
      <c r="AR99" s="11"/>
      <c r="AS99" s="7"/>
      <c r="AT99" s="7"/>
      <c r="AU99" s="7"/>
      <c r="AV99" s="7"/>
      <c r="AW99" s="7"/>
      <c r="AX99" s="11" t="s">
        <v>224</v>
      </c>
      <c r="AY99" s="71" t="s">
        <v>224</v>
      </c>
      <c r="AZ99" s="1"/>
      <c r="BA99" s="1"/>
      <c r="BB99" s="1"/>
      <c r="BC99" s="1"/>
      <c r="BD99" s="1"/>
      <c r="BP99" s="16"/>
      <c r="BQ99" s="26" t="str">
        <f t="shared" si="13"/>
        <v/>
      </c>
      <c r="BR99" s="27" t="str">
        <f t="shared" si="12"/>
        <v/>
      </c>
      <c r="BS99" s="27" t="str">
        <f t="shared" si="14"/>
        <v/>
      </c>
      <c r="BT99" s="26" t="str">
        <f t="shared" si="15"/>
        <v/>
      </c>
      <c r="BU99" s="27" t="str">
        <f t="shared" si="16"/>
        <v/>
      </c>
      <c r="BV99" s="26" t="e">
        <f>IF(AND(#REF!="",#REF!="",#REF!="",#REF!=""),"",SUM(#REF!,#REF!,#REF!,#REF!,#REF!))</f>
        <v>#REF!</v>
      </c>
      <c r="BW99" s="27" t="str">
        <f t="shared" si="17"/>
        <v/>
      </c>
      <c r="BX99" s="26" t="str">
        <f t="shared" si="18"/>
        <v/>
      </c>
      <c r="BY99" s="27" t="str">
        <f t="shared" si="19"/>
        <v/>
      </c>
      <c r="BZ99" s="26" t="str">
        <f t="shared" si="20"/>
        <v/>
      </c>
      <c r="CA99" s="27" t="str">
        <f t="shared" si="21"/>
        <v/>
      </c>
      <c r="CB99" s="26" t="e">
        <f>IF(AND(#REF!="",#REF!="",#REF!="",#REF!=""),"",SUM(#REF!,#REF!,#REF!,#REF!,#REF!))</f>
        <v>#REF!</v>
      </c>
      <c r="CC99" s="27" t="str">
        <f t="shared" si="22"/>
        <v/>
      </c>
      <c r="CD99" s="24"/>
      <c r="CE99" s="24"/>
    </row>
    <row r="100" spans="1:83" ht="24.75" customHeight="1">
      <c r="A100" s="263">
        <v>94</v>
      </c>
      <c r="B100" s="264"/>
      <c r="C100" s="265"/>
      <c r="D100" s="266"/>
      <c r="E100" s="267"/>
      <c r="F100" s="268"/>
      <c r="G100" s="268"/>
      <c r="H100" s="269"/>
      <c r="I100" s="270"/>
      <c r="J100" s="271"/>
      <c r="K100" s="272"/>
      <c r="L100" s="391"/>
      <c r="M100" s="392"/>
      <c r="N100" s="392"/>
      <c r="O100" s="7"/>
      <c r="P100" s="32"/>
      <c r="Q100" s="35"/>
      <c r="R100" s="7"/>
      <c r="S100" s="397"/>
      <c r="T100" s="398"/>
      <c r="U100" s="398"/>
      <c r="V100" s="7"/>
      <c r="W100" s="37"/>
      <c r="X100" s="35"/>
      <c r="Y100" s="7"/>
      <c r="Z100" s="391"/>
      <c r="AA100" s="392"/>
      <c r="AB100" s="392"/>
      <c r="AC100" s="7"/>
      <c r="AD100" s="32"/>
      <c r="AE100" s="35"/>
      <c r="AF100" s="7"/>
      <c r="AG100" s="391"/>
      <c r="AH100" s="392"/>
      <c r="AI100" s="392"/>
      <c r="AJ100" s="7"/>
      <c r="AK100" s="32"/>
      <c r="AL100" s="35"/>
      <c r="AM100" s="7"/>
      <c r="AN100" s="11"/>
      <c r="AO100" s="7"/>
      <c r="AP100" s="11"/>
      <c r="AQ100" s="7"/>
      <c r="AR100" s="11"/>
      <c r="AS100" s="7"/>
      <c r="AT100" s="7"/>
      <c r="AU100" s="7"/>
      <c r="AV100" s="7"/>
      <c r="AW100" s="7"/>
      <c r="AX100" s="11" t="s">
        <v>224</v>
      </c>
      <c r="AY100" s="71" t="s">
        <v>224</v>
      </c>
      <c r="AZ100" s="1"/>
      <c r="BA100" s="1"/>
      <c r="BB100" s="1"/>
      <c r="BC100" s="1"/>
      <c r="BD100" s="1"/>
      <c r="BP100" s="16"/>
      <c r="BQ100" s="26" t="str">
        <f t="shared" si="13"/>
        <v/>
      </c>
      <c r="BR100" s="27" t="str">
        <f t="shared" si="12"/>
        <v/>
      </c>
      <c r="BS100" s="27" t="str">
        <f t="shared" si="14"/>
        <v/>
      </c>
      <c r="BT100" s="26" t="str">
        <f t="shared" si="15"/>
        <v/>
      </c>
      <c r="BU100" s="27" t="str">
        <f t="shared" si="16"/>
        <v/>
      </c>
      <c r="BV100" s="26" t="e">
        <f>IF(AND(#REF!="",#REF!="",#REF!="",#REF!=""),"",SUM(#REF!,#REF!,#REF!,#REF!,#REF!))</f>
        <v>#REF!</v>
      </c>
      <c r="BW100" s="27" t="str">
        <f t="shared" si="17"/>
        <v/>
      </c>
      <c r="BX100" s="26" t="str">
        <f t="shared" si="18"/>
        <v/>
      </c>
      <c r="BY100" s="27" t="str">
        <f t="shared" si="19"/>
        <v/>
      </c>
      <c r="BZ100" s="26" t="str">
        <f t="shared" si="20"/>
        <v/>
      </c>
      <c r="CA100" s="27" t="str">
        <f t="shared" si="21"/>
        <v/>
      </c>
      <c r="CB100" s="26" t="e">
        <f>IF(AND(#REF!="",#REF!="",#REF!="",#REF!=""),"",SUM(#REF!,#REF!,#REF!,#REF!,#REF!))</f>
        <v>#REF!</v>
      </c>
      <c r="CC100" s="27" t="str">
        <f t="shared" si="22"/>
        <v/>
      </c>
      <c r="CD100" s="24"/>
      <c r="CE100" s="24"/>
    </row>
    <row r="101" spans="1:83" ht="24.75" customHeight="1">
      <c r="A101" s="263">
        <v>95</v>
      </c>
      <c r="B101" s="264"/>
      <c r="C101" s="265"/>
      <c r="D101" s="266"/>
      <c r="E101" s="267"/>
      <c r="F101" s="268"/>
      <c r="G101" s="268"/>
      <c r="H101" s="269"/>
      <c r="I101" s="270"/>
      <c r="J101" s="271"/>
      <c r="K101" s="272"/>
      <c r="L101" s="391"/>
      <c r="M101" s="392"/>
      <c r="N101" s="392"/>
      <c r="O101" s="7"/>
      <c r="P101" s="32"/>
      <c r="Q101" s="35"/>
      <c r="R101" s="7"/>
      <c r="S101" s="397"/>
      <c r="T101" s="398"/>
      <c r="U101" s="398"/>
      <c r="V101" s="7"/>
      <c r="W101" s="37"/>
      <c r="X101" s="35"/>
      <c r="Y101" s="7"/>
      <c r="Z101" s="391"/>
      <c r="AA101" s="392"/>
      <c r="AB101" s="392"/>
      <c r="AC101" s="7"/>
      <c r="AD101" s="32"/>
      <c r="AE101" s="35"/>
      <c r="AF101" s="7"/>
      <c r="AG101" s="391"/>
      <c r="AH101" s="392"/>
      <c r="AI101" s="392"/>
      <c r="AJ101" s="7"/>
      <c r="AK101" s="32"/>
      <c r="AL101" s="35"/>
      <c r="AM101" s="7"/>
      <c r="AN101" s="11"/>
      <c r="AO101" s="7"/>
      <c r="AP101" s="11"/>
      <c r="AQ101" s="7"/>
      <c r="AR101" s="11"/>
      <c r="AS101" s="7"/>
      <c r="AT101" s="7"/>
      <c r="AU101" s="7"/>
      <c r="AV101" s="7"/>
      <c r="AW101" s="7"/>
      <c r="AX101" s="11" t="s">
        <v>224</v>
      </c>
      <c r="AY101" s="71" t="s">
        <v>224</v>
      </c>
      <c r="AZ101" s="1"/>
      <c r="BA101" s="1"/>
      <c r="BB101" s="1"/>
      <c r="BC101" s="1"/>
      <c r="BD101" s="1"/>
      <c r="BP101" s="16"/>
      <c r="BQ101" s="26" t="str">
        <f t="shared" si="13"/>
        <v/>
      </c>
      <c r="BR101" s="27" t="str">
        <f t="shared" si="12"/>
        <v/>
      </c>
      <c r="BS101" s="27" t="str">
        <f t="shared" si="14"/>
        <v/>
      </c>
      <c r="BT101" s="26" t="str">
        <f t="shared" si="15"/>
        <v/>
      </c>
      <c r="BU101" s="27" t="str">
        <f t="shared" si="16"/>
        <v/>
      </c>
      <c r="BV101" s="26" t="e">
        <f>IF(AND(#REF!="",#REF!="",#REF!="",#REF!=""),"",SUM(#REF!,#REF!,#REF!,#REF!,#REF!))</f>
        <v>#REF!</v>
      </c>
      <c r="BW101" s="27" t="str">
        <f t="shared" si="17"/>
        <v/>
      </c>
      <c r="BX101" s="26" t="str">
        <f t="shared" si="18"/>
        <v/>
      </c>
      <c r="BY101" s="27" t="str">
        <f t="shared" si="19"/>
        <v/>
      </c>
      <c r="BZ101" s="26" t="str">
        <f t="shared" si="20"/>
        <v/>
      </c>
      <c r="CA101" s="27" t="str">
        <f t="shared" si="21"/>
        <v/>
      </c>
      <c r="CB101" s="26" t="e">
        <f>IF(AND(#REF!="",#REF!="",#REF!="",#REF!=""),"",SUM(#REF!,#REF!,#REF!,#REF!,#REF!))</f>
        <v>#REF!</v>
      </c>
      <c r="CC101" s="27" t="str">
        <f t="shared" si="22"/>
        <v/>
      </c>
      <c r="CD101" s="24"/>
      <c r="CE101" s="24"/>
    </row>
    <row r="102" spans="1:83" ht="24.75" customHeight="1">
      <c r="A102" s="263">
        <v>96</v>
      </c>
      <c r="B102" s="264"/>
      <c r="C102" s="265"/>
      <c r="D102" s="266"/>
      <c r="E102" s="267"/>
      <c r="F102" s="268"/>
      <c r="G102" s="268"/>
      <c r="H102" s="269"/>
      <c r="I102" s="270"/>
      <c r="J102" s="271"/>
      <c r="K102" s="272"/>
      <c r="L102" s="391"/>
      <c r="M102" s="392"/>
      <c r="N102" s="392"/>
      <c r="O102" s="7"/>
      <c r="P102" s="32"/>
      <c r="Q102" s="35"/>
      <c r="R102" s="7"/>
      <c r="S102" s="397"/>
      <c r="T102" s="398"/>
      <c r="U102" s="398"/>
      <c r="V102" s="7"/>
      <c r="W102" s="37"/>
      <c r="X102" s="35"/>
      <c r="Y102" s="7"/>
      <c r="Z102" s="391"/>
      <c r="AA102" s="392"/>
      <c r="AB102" s="392"/>
      <c r="AC102" s="7"/>
      <c r="AD102" s="32"/>
      <c r="AE102" s="35"/>
      <c r="AF102" s="7"/>
      <c r="AG102" s="391"/>
      <c r="AH102" s="392"/>
      <c r="AI102" s="392"/>
      <c r="AJ102" s="7"/>
      <c r="AK102" s="32"/>
      <c r="AL102" s="35"/>
      <c r="AM102" s="7"/>
      <c r="AN102" s="11"/>
      <c r="AO102" s="7"/>
      <c r="AP102" s="11"/>
      <c r="AQ102" s="7"/>
      <c r="AR102" s="11"/>
      <c r="AS102" s="7"/>
      <c r="AT102" s="7"/>
      <c r="AU102" s="7"/>
      <c r="AV102" s="7"/>
      <c r="AW102" s="7"/>
      <c r="AX102" s="11" t="s">
        <v>224</v>
      </c>
      <c r="AY102" s="71" t="s">
        <v>224</v>
      </c>
      <c r="AZ102" s="1"/>
      <c r="BA102" s="1"/>
      <c r="BB102" s="1"/>
      <c r="BC102" s="1"/>
      <c r="BD102" s="1"/>
      <c r="BP102" s="16"/>
      <c r="BQ102" s="26" t="str">
        <f t="shared" si="13"/>
        <v/>
      </c>
      <c r="BR102" s="27" t="str">
        <f t="shared" si="12"/>
        <v/>
      </c>
      <c r="BS102" s="27" t="str">
        <f t="shared" si="14"/>
        <v/>
      </c>
      <c r="BT102" s="26" t="str">
        <f t="shared" si="15"/>
        <v/>
      </c>
      <c r="BU102" s="27" t="str">
        <f t="shared" si="16"/>
        <v/>
      </c>
      <c r="BV102" s="26" t="e">
        <f>IF(AND(#REF!="",#REF!="",#REF!="",#REF!=""),"",SUM(#REF!,#REF!,#REF!,#REF!,#REF!))</f>
        <v>#REF!</v>
      </c>
      <c r="BW102" s="27" t="str">
        <f t="shared" si="17"/>
        <v/>
      </c>
      <c r="BX102" s="26" t="str">
        <f t="shared" si="18"/>
        <v/>
      </c>
      <c r="BY102" s="27" t="str">
        <f t="shared" si="19"/>
        <v/>
      </c>
      <c r="BZ102" s="26" t="str">
        <f t="shared" si="20"/>
        <v/>
      </c>
      <c r="CA102" s="27" t="str">
        <f t="shared" si="21"/>
        <v/>
      </c>
      <c r="CB102" s="26" t="e">
        <f>IF(AND(#REF!="",#REF!="",#REF!="",#REF!=""),"",SUM(#REF!,#REF!,#REF!,#REF!,#REF!))</f>
        <v>#REF!</v>
      </c>
      <c r="CC102" s="27" t="str">
        <f t="shared" si="22"/>
        <v/>
      </c>
      <c r="CD102" s="24"/>
      <c r="CE102" s="24"/>
    </row>
    <row r="103" spans="1:83" ht="24.75" customHeight="1">
      <c r="A103" s="263">
        <v>97</v>
      </c>
      <c r="B103" s="264"/>
      <c r="C103" s="265"/>
      <c r="D103" s="266"/>
      <c r="E103" s="267"/>
      <c r="F103" s="268"/>
      <c r="G103" s="268"/>
      <c r="H103" s="269"/>
      <c r="I103" s="270"/>
      <c r="J103" s="271"/>
      <c r="K103" s="272"/>
      <c r="L103" s="391"/>
      <c r="M103" s="392"/>
      <c r="N103" s="392"/>
      <c r="O103" s="7"/>
      <c r="P103" s="32"/>
      <c r="Q103" s="35"/>
      <c r="R103" s="7"/>
      <c r="S103" s="397"/>
      <c r="T103" s="398"/>
      <c r="U103" s="398"/>
      <c r="V103" s="7"/>
      <c r="W103" s="37"/>
      <c r="X103" s="35"/>
      <c r="Y103" s="7"/>
      <c r="Z103" s="391"/>
      <c r="AA103" s="392"/>
      <c r="AB103" s="392"/>
      <c r="AC103" s="7"/>
      <c r="AD103" s="32"/>
      <c r="AE103" s="35"/>
      <c r="AF103" s="7"/>
      <c r="AG103" s="391"/>
      <c r="AH103" s="392"/>
      <c r="AI103" s="392"/>
      <c r="AJ103" s="7"/>
      <c r="AK103" s="32"/>
      <c r="AL103" s="35"/>
      <c r="AM103" s="7"/>
      <c r="AN103" s="11"/>
      <c r="AO103" s="7"/>
      <c r="AP103" s="11"/>
      <c r="AQ103" s="7"/>
      <c r="AR103" s="11"/>
      <c r="AS103" s="7"/>
      <c r="AT103" s="7"/>
      <c r="AU103" s="7"/>
      <c r="AV103" s="7"/>
      <c r="AW103" s="7"/>
      <c r="AX103" s="11" t="s">
        <v>224</v>
      </c>
      <c r="AY103" s="71" t="s">
        <v>224</v>
      </c>
      <c r="AZ103" s="1"/>
      <c r="BA103" s="1"/>
      <c r="BB103" s="1"/>
      <c r="BC103" s="1"/>
      <c r="BD103" s="1"/>
      <c r="BP103" s="16"/>
      <c r="BQ103" s="26" t="str">
        <f t="shared" si="13"/>
        <v/>
      </c>
      <c r="BR103" s="27" t="str">
        <f t="shared" ref="BR103:BR134" si="23">IF(AND(L103="",M103="",N103="",P103=""),"",SUM(L103,M103,N103,O103,P103))</f>
        <v/>
      </c>
      <c r="BS103" s="27" t="str">
        <f t="shared" si="14"/>
        <v/>
      </c>
      <c r="BT103" s="26" t="str">
        <f t="shared" si="15"/>
        <v/>
      </c>
      <c r="BU103" s="27" t="str">
        <f t="shared" si="16"/>
        <v/>
      </c>
      <c r="BV103" s="26" t="e">
        <f>IF(AND(#REF!="",#REF!="",#REF!="",#REF!=""),"",SUM(#REF!,#REF!,#REF!,#REF!,#REF!))</f>
        <v>#REF!</v>
      </c>
      <c r="BW103" s="27" t="str">
        <f t="shared" si="17"/>
        <v/>
      </c>
      <c r="BX103" s="26" t="str">
        <f t="shared" si="18"/>
        <v/>
      </c>
      <c r="BY103" s="27" t="str">
        <f t="shared" si="19"/>
        <v/>
      </c>
      <c r="BZ103" s="26" t="str">
        <f t="shared" si="20"/>
        <v/>
      </c>
      <c r="CA103" s="27" t="str">
        <f t="shared" si="21"/>
        <v/>
      </c>
      <c r="CB103" s="26" t="e">
        <f>IF(AND(#REF!="",#REF!="",#REF!="",#REF!=""),"",SUM(#REF!,#REF!,#REF!,#REF!,#REF!))</f>
        <v>#REF!</v>
      </c>
      <c r="CC103" s="27" t="str">
        <f t="shared" si="22"/>
        <v/>
      </c>
      <c r="CD103" s="24"/>
      <c r="CE103" s="24"/>
    </row>
    <row r="104" spans="1:83" ht="24.75" customHeight="1">
      <c r="A104" s="263">
        <v>98</v>
      </c>
      <c r="B104" s="264"/>
      <c r="C104" s="265"/>
      <c r="D104" s="266"/>
      <c r="E104" s="267"/>
      <c r="F104" s="268"/>
      <c r="G104" s="268"/>
      <c r="H104" s="269"/>
      <c r="I104" s="270"/>
      <c r="J104" s="271"/>
      <c r="K104" s="272"/>
      <c r="L104" s="391"/>
      <c r="M104" s="392"/>
      <c r="N104" s="392"/>
      <c r="O104" s="7"/>
      <c r="P104" s="32"/>
      <c r="Q104" s="35"/>
      <c r="R104" s="7"/>
      <c r="S104" s="397"/>
      <c r="T104" s="398"/>
      <c r="U104" s="398"/>
      <c r="V104" s="7"/>
      <c r="W104" s="37"/>
      <c r="X104" s="35"/>
      <c r="Y104" s="7"/>
      <c r="Z104" s="391"/>
      <c r="AA104" s="392"/>
      <c r="AB104" s="392"/>
      <c r="AC104" s="7"/>
      <c r="AD104" s="32"/>
      <c r="AE104" s="35"/>
      <c r="AF104" s="7"/>
      <c r="AG104" s="391"/>
      <c r="AH104" s="392"/>
      <c r="AI104" s="392"/>
      <c r="AJ104" s="7"/>
      <c r="AK104" s="32"/>
      <c r="AL104" s="35"/>
      <c r="AM104" s="7"/>
      <c r="AN104" s="11"/>
      <c r="AO104" s="7"/>
      <c r="AP104" s="11"/>
      <c r="AQ104" s="7"/>
      <c r="AR104" s="11"/>
      <c r="AS104" s="7"/>
      <c r="AT104" s="7"/>
      <c r="AU104" s="7"/>
      <c r="AV104" s="7"/>
      <c r="AW104" s="7"/>
      <c r="AX104" s="11" t="s">
        <v>224</v>
      </c>
      <c r="AY104" s="71" t="s">
        <v>224</v>
      </c>
      <c r="AZ104" s="1"/>
      <c r="BA104" s="1"/>
      <c r="BB104" s="1"/>
      <c r="BC104" s="1"/>
      <c r="BD104" s="1"/>
      <c r="BP104" s="16"/>
      <c r="BQ104" s="26" t="str">
        <f t="shared" si="13"/>
        <v/>
      </c>
      <c r="BR104" s="27" t="str">
        <f t="shared" si="23"/>
        <v/>
      </c>
      <c r="BS104" s="27" t="str">
        <f t="shared" si="14"/>
        <v/>
      </c>
      <c r="BT104" s="26" t="str">
        <f t="shared" si="15"/>
        <v/>
      </c>
      <c r="BU104" s="27" t="str">
        <f t="shared" si="16"/>
        <v/>
      </c>
      <c r="BV104" s="26" t="e">
        <f>IF(AND(#REF!="",#REF!="",#REF!="",#REF!=""),"",SUM(#REF!,#REF!,#REF!,#REF!,#REF!))</f>
        <v>#REF!</v>
      </c>
      <c r="BW104" s="27" t="str">
        <f t="shared" si="17"/>
        <v/>
      </c>
      <c r="BX104" s="26" t="str">
        <f t="shared" si="18"/>
        <v/>
      </c>
      <c r="BY104" s="27" t="str">
        <f t="shared" si="19"/>
        <v/>
      </c>
      <c r="BZ104" s="26" t="str">
        <f t="shared" si="20"/>
        <v/>
      </c>
      <c r="CA104" s="27" t="str">
        <f t="shared" si="21"/>
        <v/>
      </c>
      <c r="CB104" s="26" t="e">
        <f>IF(AND(#REF!="",#REF!="",#REF!="",#REF!=""),"",SUM(#REF!,#REF!,#REF!,#REF!,#REF!))</f>
        <v>#REF!</v>
      </c>
      <c r="CC104" s="27" t="str">
        <f t="shared" si="22"/>
        <v/>
      </c>
      <c r="CD104" s="24"/>
      <c r="CE104" s="24"/>
    </row>
    <row r="105" spans="1:83" ht="24.75" customHeight="1">
      <c r="A105" s="263">
        <v>99</v>
      </c>
      <c r="B105" s="264"/>
      <c r="C105" s="265"/>
      <c r="D105" s="266"/>
      <c r="E105" s="267"/>
      <c r="F105" s="268"/>
      <c r="G105" s="268"/>
      <c r="H105" s="269"/>
      <c r="I105" s="270"/>
      <c r="J105" s="271"/>
      <c r="K105" s="272"/>
      <c r="L105" s="391"/>
      <c r="M105" s="392"/>
      <c r="N105" s="392"/>
      <c r="O105" s="7"/>
      <c r="P105" s="32"/>
      <c r="Q105" s="35"/>
      <c r="R105" s="7"/>
      <c r="S105" s="397"/>
      <c r="T105" s="398"/>
      <c r="U105" s="398"/>
      <c r="V105" s="7"/>
      <c r="W105" s="37"/>
      <c r="X105" s="35"/>
      <c r="Y105" s="7"/>
      <c r="Z105" s="391"/>
      <c r="AA105" s="392"/>
      <c r="AB105" s="392"/>
      <c r="AC105" s="7"/>
      <c r="AD105" s="32"/>
      <c r="AE105" s="35"/>
      <c r="AF105" s="7"/>
      <c r="AG105" s="391"/>
      <c r="AH105" s="392"/>
      <c r="AI105" s="392"/>
      <c r="AJ105" s="7"/>
      <c r="AK105" s="32"/>
      <c r="AL105" s="35"/>
      <c r="AM105" s="7"/>
      <c r="AN105" s="11"/>
      <c r="AO105" s="7"/>
      <c r="AP105" s="11"/>
      <c r="AQ105" s="7"/>
      <c r="AR105" s="11"/>
      <c r="AS105" s="7"/>
      <c r="AT105" s="7"/>
      <c r="AU105" s="7"/>
      <c r="AV105" s="7"/>
      <c r="AW105" s="7"/>
      <c r="AX105" s="11" t="s">
        <v>224</v>
      </c>
      <c r="AY105" s="71" t="s">
        <v>224</v>
      </c>
      <c r="AZ105" s="1"/>
      <c r="BA105" s="1"/>
      <c r="BB105" s="1"/>
      <c r="BC105" s="1"/>
      <c r="BD105" s="1"/>
      <c r="BP105" s="16"/>
      <c r="BQ105" s="26" t="str">
        <f t="shared" si="13"/>
        <v/>
      </c>
      <c r="BR105" s="27" t="str">
        <f t="shared" si="23"/>
        <v/>
      </c>
      <c r="BS105" s="27" t="str">
        <f t="shared" si="14"/>
        <v/>
      </c>
      <c r="BT105" s="26" t="str">
        <f t="shared" si="15"/>
        <v/>
      </c>
      <c r="BU105" s="27" t="str">
        <f t="shared" si="16"/>
        <v/>
      </c>
      <c r="BV105" s="26" t="e">
        <f>IF(AND(#REF!="",#REF!="",#REF!="",#REF!=""),"",SUM(#REF!,#REF!,#REF!,#REF!,#REF!))</f>
        <v>#REF!</v>
      </c>
      <c r="BW105" s="27" t="str">
        <f t="shared" si="17"/>
        <v/>
      </c>
      <c r="BX105" s="26" t="str">
        <f t="shared" si="18"/>
        <v/>
      </c>
      <c r="BY105" s="27" t="str">
        <f t="shared" si="19"/>
        <v/>
      </c>
      <c r="BZ105" s="26" t="str">
        <f t="shared" si="20"/>
        <v/>
      </c>
      <c r="CA105" s="27" t="str">
        <f t="shared" si="21"/>
        <v/>
      </c>
      <c r="CB105" s="26" t="e">
        <f>IF(AND(#REF!="",#REF!="",#REF!="",#REF!=""),"",SUM(#REF!,#REF!,#REF!,#REF!,#REF!))</f>
        <v>#REF!</v>
      </c>
      <c r="CC105" s="27" t="str">
        <f t="shared" si="22"/>
        <v/>
      </c>
      <c r="CD105" s="24"/>
      <c r="CE105" s="24"/>
    </row>
    <row r="106" spans="1:83" ht="24.75" customHeight="1">
      <c r="A106" s="263">
        <v>100</v>
      </c>
      <c r="B106" s="264"/>
      <c r="C106" s="265"/>
      <c r="D106" s="266"/>
      <c r="E106" s="267"/>
      <c r="F106" s="268"/>
      <c r="G106" s="268"/>
      <c r="H106" s="269"/>
      <c r="I106" s="270"/>
      <c r="J106" s="271"/>
      <c r="K106" s="272"/>
      <c r="L106" s="391"/>
      <c r="M106" s="392"/>
      <c r="N106" s="392"/>
      <c r="O106" s="7"/>
      <c r="P106" s="32"/>
      <c r="Q106" s="35"/>
      <c r="R106" s="7"/>
      <c r="S106" s="397"/>
      <c r="T106" s="398"/>
      <c r="U106" s="398"/>
      <c r="V106" s="7"/>
      <c r="W106" s="37"/>
      <c r="X106" s="35"/>
      <c r="Y106" s="7"/>
      <c r="Z106" s="391"/>
      <c r="AA106" s="392"/>
      <c r="AB106" s="392"/>
      <c r="AC106" s="7"/>
      <c r="AD106" s="32"/>
      <c r="AE106" s="35"/>
      <c r="AF106" s="7"/>
      <c r="AG106" s="391"/>
      <c r="AH106" s="392"/>
      <c r="AI106" s="392"/>
      <c r="AJ106" s="7"/>
      <c r="AK106" s="32"/>
      <c r="AL106" s="35"/>
      <c r="AM106" s="7"/>
      <c r="AN106" s="11"/>
      <c r="AO106" s="7"/>
      <c r="AP106" s="11"/>
      <c r="AQ106" s="7"/>
      <c r="AR106" s="11"/>
      <c r="AS106" s="7"/>
      <c r="AT106" s="7"/>
      <c r="AU106" s="7"/>
      <c r="AV106" s="7"/>
      <c r="AW106" s="7"/>
      <c r="AX106" s="11" t="s">
        <v>224</v>
      </c>
      <c r="AY106" s="71" t="s">
        <v>224</v>
      </c>
      <c r="AZ106" s="1"/>
      <c r="BA106" s="1"/>
      <c r="BB106" s="1"/>
      <c r="BC106" s="1"/>
      <c r="BD106" s="1"/>
      <c r="BP106" s="16"/>
      <c r="BQ106" s="26" t="str">
        <f t="shared" si="13"/>
        <v/>
      </c>
      <c r="BR106" s="27" t="str">
        <f t="shared" si="23"/>
        <v/>
      </c>
      <c r="BS106" s="27" t="str">
        <f t="shared" si="14"/>
        <v/>
      </c>
      <c r="BT106" s="26" t="str">
        <f t="shared" si="15"/>
        <v/>
      </c>
      <c r="BU106" s="27" t="str">
        <f t="shared" si="16"/>
        <v/>
      </c>
      <c r="BV106" s="26" t="e">
        <f>IF(AND(#REF!="",#REF!="",#REF!="",#REF!=""),"",SUM(#REF!,#REF!,#REF!,#REF!,#REF!))</f>
        <v>#REF!</v>
      </c>
      <c r="BW106" s="27" t="str">
        <f t="shared" si="17"/>
        <v/>
      </c>
      <c r="BX106" s="26" t="str">
        <f t="shared" si="18"/>
        <v/>
      </c>
      <c r="BY106" s="27" t="str">
        <f t="shared" si="19"/>
        <v/>
      </c>
      <c r="BZ106" s="26" t="str">
        <f t="shared" si="20"/>
        <v/>
      </c>
      <c r="CA106" s="27" t="str">
        <f t="shared" si="21"/>
        <v/>
      </c>
      <c r="CB106" s="26" t="e">
        <f>IF(AND(#REF!="",#REF!="",#REF!="",#REF!=""),"",SUM(#REF!,#REF!,#REF!,#REF!,#REF!))</f>
        <v>#REF!</v>
      </c>
      <c r="CC106" s="27" t="str">
        <f t="shared" si="22"/>
        <v/>
      </c>
      <c r="CD106" s="24"/>
      <c r="CE106" s="24"/>
    </row>
    <row r="107" spans="1:83" ht="24.75" customHeight="1">
      <c r="A107" s="263">
        <v>101</v>
      </c>
      <c r="B107" s="264"/>
      <c r="C107" s="265"/>
      <c r="D107" s="266"/>
      <c r="E107" s="267"/>
      <c r="F107" s="268"/>
      <c r="G107" s="268"/>
      <c r="H107" s="269"/>
      <c r="I107" s="270"/>
      <c r="J107" s="271"/>
      <c r="K107" s="272"/>
      <c r="L107" s="391"/>
      <c r="M107" s="392"/>
      <c r="N107" s="392"/>
      <c r="O107" s="7"/>
      <c r="P107" s="32"/>
      <c r="Q107" s="35"/>
      <c r="R107" s="7"/>
      <c r="S107" s="397"/>
      <c r="T107" s="398"/>
      <c r="U107" s="398"/>
      <c r="V107" s="7"/>
      <c r="W107" s="37"/>
      <c r="X107" s="35"/>
      <c r="Y107" s="7"/>
      <c r="Z107" s="391"/>
      <c r="AA107" s="392"/>
      <c r="AB107" s="392"/>
      <c r="AC107" s="7"/>
      <c r="AD107" s="32"/>
      <c r="AE107" s="35"/>
      <c r="AF107" s="7"/>
      <c r="AG107" s="391"/>
      <c r="AH107" s="392"/>
      <c r="AI107" s="392"/>
      <c r="AJ107" s="7"/>
      <c r="AK107" s="32"/>
      <c r="AL107" s="35"/>
      <c r="AM107" s="7"/>
      <c r="AN107" s="11"/>
      <c r="AO107" s="7"/>
      <c r="AP107" s="11"/>
      <c r="AQ107" s="7"/>
      <c r="AR107" s="11"/>
      <c r="AS107" s="7"/>
      <c r="AT107" s="7"/>
      <c r="AU107" s="7"/>
      <c r="AV107" s="7"/>
      <c r="AW107" s="7"/>
      <c r="AX107" s="11" t="s">
        <v>224</v>
      </c>
      <c r="AY107" s="71" t="s">
        <v>224</v>
      </c>
      <c r="AZ107" s="1"/>
      <c r="BA107" s="1"/>
      <c r="BB107" s="1"/>
      <c r="BC107" s="1"/>
      <c r="BD107" s="1"/>
      <c r="BP107" s="16"/>
      <c r="BQ107" s="26" t="str">
        <f t="shared" si="13"/>
        <v/>
      </c>
      <c r="BR107" s="27" t="str">
        <f t="shared" si="23"/>
        <v/>
      </c>
      <c r="BS107" s="27" t="str">
        <f t="shared" si="14"/>
        <v/>
      </c>
      <c r="BT107" s="26" t="str">
        <f t="shared" si="15"/>
        <v/>
      </c>
      <c r="BU107" s="27" t="str">
        <f t="shared" si="16"/>
        <v/>
      </c>
      <c r="BV107" s="26" t="e">
        <f>IF(AND(#REF!="",#REF!="",#REF!="",#REF!=""),"",SUM(#REF!,#REF!,#REF!,#REF!,#REF!))</f>
        <v>#REF!</v>
      </c>
      <c r="BW107" s="27" t="str">
        <f t="shared" si="17"/>
        <v/>
      </c>
      <c r="BX107" s="26" t="str">
        <f t="shared" si="18"/>
        <v/>
      </c>
      <c r="BY107" s="27" t="str">
        <f t="shared" si="19"/>
        <v/>
      </c>
      <c r="BZ107" s="26" t="str">
        <f t="shared" si="20"/>
        <v/>
      </c>
      <c r="CA107" s="27" t="str">
        <f t="shared" si="21"/>
        <v/>
      </c>
      <c r="CB107" s="26" t="e">
        <f>IF(AND(#REF!="",#REF!="",#REF!="",#REF!=""),"",SUM(#REF!,#REF!,#REF!,#REF!,#REF!))</f>
        <v>#REF!</v>
      </c>
      <c r="CC107" s="27" t="str">
        <f t="shared" si="22"/>
        <v/>
      </c>
      <c r="CD107" s="24"/>
      <c r="CE107" s="24"/>
    </row>
    <row r="108" spans="1:83" ht="24.75" customHeight="1">
      <c r="A108" s="263">
        <v>102</v>
      </c>
      <c r="B108" s="264"/>
      <c r="C108" s="265"/>
      <c r="D108" s="266"/>
      <c r="E108" s="267"/>
      <c r="F108" s="268"/>
      <c r="G108" s="268"/>
      <c r="H108" s="269"/>
      <c r="I108" s="270"/>
      <c r="J108" s="271"/>
      <c r="K108" s="272"/>
      <c r="L108" s="391"/>
      <c r="M108" s="392"/>
      <c r="N108" s="392"/>
      <c r="O108" s="7"/>
      <c r="P108" s="32"/>
      <c r="Q108" s="35"/>
      <c r="R108" s="7"/>
      <c r="S108" s="397"/>
      <c r="T108" s="398"/>
      <c r="U108" s="398"/>
      <c r="V108" s="7"/>
      <c r="W108" s="37"/>
      <c r="X108" s="35"/>
      <c r="Y108" s="7"/>
      <c r="Z108" s="391"/>
      <c r="AA108" s="392"/>
      <c r="AB108" s="392"/>
      <c r="AC108" s="7"/>
      <c r="AD108" s="32"/>
      <c r="AE108" s="35"/>
      <c r="AF108" s="7"/>
      <c r="AG108" s="391"/>
      <c r="AH108" s="392"/>
      <c r="AI108" s="392"/>
      <c r="AJ108" s="7"/>
      <c r="AK108" s="32"/>
      <c r="AL108" s="35"/>
      <c r="AM108" s="7"/>
      <c r="AN108" s="11"/>
      <c r="AO108" s="7"/>
      <c r="AP108" s="11"/>
      <c r="AQ108" s="7"/>
      <c r="AR108" s="11"/>
      <c r="AS108" s="7"/>
      <c r="AT108" s="7"/>
      <c r="AU108" s="7"/>
      <c r="AV108" s="7"/>
      <c r="AW108" s="7"/>
      <c r="AX108" s="11" t="s">
        <v>224</v>
      </c>
      <c r="AY108" s="71" t="s">
        <v>224</v>
      </c>
      <c r="AZ108" s="1"/>
      <c r="BA108" s="1"/>
      <c r="BB108" s="1"/>
      <c r="BC108" s="1"/>
      <c r="BD108" s="1"/>
      <c r="BP108" s="16"/>
      <c r="BQ108" s="26" t="str">
        <f t="shared" si="13"/>
        <v/>
      </c>
      <c r="BR108" s="27" t="str">
        <f t="shared" si="23"/>
        <v/>
      </c>
      <c r="BS108" s="27" t="str">
        <f t="shared" si="14"/>
        <v/>
      </c>
      <c r="BT108" s="26" t="str">
        <f t="shared" si="15"/>
        <v/>
      </c>
      <c r="BU108" s="27" t="str">
        <f t="shared" si="16"/>
        <v/>
      </c>
      <c r="BV108" s="26" t="e">
        <f>IF(AND(#REF!="",#REF!="",#REF!="",#REF!=""),"",SUM(#REF!,#REF!,#REF!,#REF!,#REF!))</f>
        <v>#REF!</v>
      </c>
      <c r="BW108" s="27" t="str">
        <f t="shared" si="17"/>
        <v/>
      </c>
      <c r="BX108" s="26" t="str">
        <f t="shared" si="18"/>
        <v/>
      </c>
      <c r="BY108" s="27" t="str">
        <f t="shared" si="19"/>
        <v/>
      </c>
      <c r="BZ108" s="26" t="str">
        <f t="shared" si="20"/>
        <v/>
      </c>
      <c r="CA108" s="27" t="str">
        <f t="shared" si="21"/>
        <v/>
      </c>
      <c r="CB108" s="26" t="e">
        <f>IF(AND(#REF!="",#REF!="",#REF!="",#REF!=""),"",SUM(#REF!,#REF!,#REF!,#REF!,#REF!))</f>
        <v>#REF!</v>
      </c>
      <c r="CC108" s="27" t="str">
        <f t="shared" si="22"/>
        <v/>
      </c>
      <c r="CD108" s="24"/>
      <c r="CE108" s="24"/>
    </row>
    <row r="109" spans="1:83" ht="24.75" customHeight="1">
      <c r="A109" s="263">
        <v>103</v>
      </c>
      <c r="B109" s="264"/>
      <c r="C109" s="265"/>
      <c r="D109" s="266"/>
      <c r="E109" s="267"/>
      <c r="F109" s="268"/>
      <c r="G109" s="268"/>
      <c r="H109" s="269"/>
      <c r="I109" s="270"/>
      <c r="J109" s="271"/>
      <c r="K109" s="272"/>
      <c r="L109" s="391"/>
      <c r="M109" s="392"/>
      <c r="N109" s="392"/>
      <c r="O109" s="7"/>
      <c r="P109" s="32"/>
      <c r="Q109" s="35"/>
      <c r="R109" s="7"/>
      <c r="S109" s="397"/>
      <c r="T109" s="398"/>
      <c r="U109" s="398"/>
      <c r="V109" s="7"/>
      <c r="W109" s="37"/>
      <c r="X109" s="35"/>
      <c r="Y109" s="7"/>
      <c r="Z109" s="391"/>
      <c r="AA109" s="392"/>
      <c r="AB109" s="392"/>
      <c r="AC109" s="7"/>
      <c r="AD109" s="32"/>
      <c r="AE109" s="35"/>
      <c r="AF109" s="7"/>
      <c r="AG109" s="391"/>
      <c r="AH109" s="392"/>
      <c r="AI109" s="392"/>
      <c r="AJ109" s="7"/>
      <c r="AK109" s="32"/>
      <c r="AL109" s="35"/>
      <c r="AM109" s="7"/>
      <c r="AN109" s="11"/>
      <c r="AO109" s="7"/>
      <c r="AP109" s="11"/>
      <c r="AQ109" s="7"/>
      <c r="AR109" s="11"/>
      <c r="AS109" s="7"/>
      <c r="AT109" s="7"/>
      <c r="AU109" s="7"/>
      <c r="AV109" s="7"/>
      <c r="AW109" s="7"/>
      <c r="AX109" s="11" t="s">
        <v>224</v>
      </c>
      <c r="AY109" s="71" t="s">
        <v>224</v>
      </c>
      <c r="AZ109" s="1"/>
      <c r="BA109" s="1"/>
      <c r="BB109" s="1"/>
      <c r="BC109" s="1"/>
      <c r="BD109" s="1"/>
      <c r="BP109" s="16"/>
      <c r="BQ109" s="26" t="str">
        <f t="shared" si="13"/>
        <v/>
      </c>
      <c r="BR109" s="27" t="str">
        <f t="shared" si="23"/>
        <v/>
      </c>
      <c r="BS109" s="27" t="str">
        <f t="shared" si="14"/>
        <v/>
      </c>
      <c r="BT109" s="26" t="str">
        <f t="shared" si="15"/>
        <v/>
      </c>
      <c r="BU109" s="27" t="str">
        <f t="shared" si="16"/>
        <v/>
      </c>
      <c r="BV109" s="26" t="e">
        <f>IF(AND(#REF!="",#REF!="",#REF!="",#REF!=""),"",SUM(#REF!,#REF!,#REF!,#REF!,#REF!))</f>
        <v>#REF!</v>
      </c>
      <c r="BW109" s="27" t="str">
        <f t="shared" si="17"/>
        <v/>
      </c>
      <c r="BX109" s="26" t="str">
        <f t="shared" si="18"/>
        <v/>
      </c>
      <c r="BY109" s="27" t="str">
        <f t="shared" si="19"/>
        <v/>
      </c>
      <c r="BZ109" s="26" t="str">
        <f t="shared" si="20"/>
        <v/>
      </c>
      <c r="CA109" s="27" t="str">
        <f t="shared" si="21"/>
        <v/>
      </c>
      <c r="CB109" s="26" t="e">
        <f>IF(AND(#REF!="",#REF!="",#REF!="",#REF!=""),"",SUM(#REF!,#REF!,#REF!,#REF!,#REF!))</f>
        <v>#REF!</v>
      </c>
      <c r="CC109" s="27" t="str">
        <f t="shared" si="22"/>
        <v/>
      </c>
      <c r="CD109" s="24"/>
      <c r="CE109" s="24"/>
    </row>
    <row r="110" spans="1:83" ht="24.75" customHeight="1">
      <c r="A110" s="263">
        <v>104</v>
      </c>
      <c r="B110" s="264"/>
      <c r="C110" s="265"/>
      <c r="D110" s="266"/>
      <c r="E110" s="267"/>
      <c r="F110" s="268"/>
      <c r="G110" s="268"/>
      <c r="H110" s="269"/>
      <c r="I110" s="270"/>
      <c r="J110" s="271"/>
      <c r="K110" s="272"/>
      <c r="L110" s="391"/>
      <c r="M110" s="392"/>
      <c r="N110" s="392"/>
      <c r="O110" s="7"/>
      <c r="P110" s="32"/>
      <c r="Q110" s="35"/>
      <c r="R110" s="7"/>
      <c r="S110" s="397"/>
      <c r="T110" s="398"/>
      <c r="U110" s="398"/>
      <c r="V110" s="7"/>
      <c r="W110" s="37"/>
      <c r="X110" s="35"/>
      <c r="Y110" s="7"/>
      <c r="Z110" s="391"/>
      <c r="AA110" s="392"/>
      <c r="AB110" s="392"/>
      <c r="AC110" s="7"/>
      <c r="AD110" s="32"/>
      <c r="AE110" s="35"/>
      <c r="AF110" s="7"/>
      <c r="AG110" s="391"/>
      <c r="AH110" s="392"/>
      <c r="AI110" s="392"/>
      <c r="AJ110" s="7"/>
      <c r="AK110" s="32"/>
      <c r="AL110" s="35"/>
      <c r="AM110" s="7"/>
      <c r="AN110" s="11"/>
      <c r="AO110" s="7"/>
      <c r="AP110" s="11"/>
      <c r="AQ110" s="7"/>
      <c r="AR110" s="11"/>
      <c r="AS110" s="7"/>
      <c r="AT110" s="7"/>
      <c r="AU110" s="7"/>
      <c r="AV110" s="7"/>
      <c r="AW110" s="7"/>
      <c r="AX110" s="11" t="s">
        <v>224</v>
      </c>
      <c r="AY110" s="71" t="s">
        <v>224</v>
      </c>
      <c r="AZ110" s="1"/>
      <c r="BA110" s="1"/>
      <c r="BB110" s="1"/>
      <c r="BC110" s="1"/>
      <c r="BD110" s="1"/>
      <c r="BP110" s="16"/>
      <c r="BQ110" s="26" t="str">
        <f t="shared" si="13"/>
        <v/>
      </c>
      <c r="BR110" s="27" t="str">
        <f t="shared" si="23"/>
        <v/>
      </c>
      <c r="BS110" s="27" t="str">
        <f t="shared" si="14"/>
        <v/>
      </c>
      <c r="BT110" s="26" t="str">
        <f t="shared" si="15"/>
        <v/>
      </c>
      <c r="BU110" s="27" t="str">
        <f t="shared" si="16"/>
        <v/>
      </c>
      <c r="BV110" s="26" t="e">
        <f>IF(AND(#REF!="",#REF!="",#REF!="",#REF!=""),"",SUM(#REF!,#REF!,#REF!,#REF!,#REF!))</f>
        <v>#REF!</v>
      </c>
      <c r="BW110" s="27" t="str">
        <f t="shared" si="17"/>
        <v/>
      </c>
      <c r="BX110" s="26" t="str">
        <f t="shared" si="18"/>
        <v/>
      </c>
      <c r="BY110" s="27" t="str">
        <f t="shared" si="19"/>
        <v/>
      </c>
      <c r="BZ110" s="26" t="str">
        <f t="shared" si="20"/>
        <v/>
      </c>
      <c r="CA110" s="27" t="str">
        <f t="shared" si="21"/>
        <v/>
      </c>
      <c r="CB110" s="26" t="e">
        <f>IF(AND(#REF!="",#REF!="",#REF!="",#REF!=""),"",SUM(#REF!,#REF!,#REF!,#REF!,#REF!))</f>
        <v>#REF!</v>
      </c>
      <c r="CC110" s="27" t="str">
        <f t="shared" si="22"/>
        <v/>
      </c>
      <c r="CD110" s="24"/>
      <c r="CE110" s="24"/>
    </row>
    <row r="111" spans="1:83" ht="24.75" customHeight="1">
      <c r="A111" s="263">
        <v>105</v>
      </c>
      <c r="B111" s="264"/>
      <c r="C111" s="265"/>
      <c r="D111" s="266"/>
      <c r="E111" s="267"/>
      <c r="F111" s="268"/>
      <c r="G111" s="268"/>
      <c r="H111" s="269"/>
      <c r="I111" s="270"/>
      <c r="J111" s="271"/>
      <c r="K111" s="272"/>
      <c r="L111" s="391"/>
      <c r="M111" s="392"/>
      <c r="N111" s="392"/>
      <c r="O111" s="7"/>
      <c r="P111" s="32"/>
      <c r="Q111" s="35"/>
      <c r="R111" s="7"/>
      <c r="S111" s="397"/>
      <c r="T111" s="398"/>
      <c r="U111" s="398"/>
      <c r="V111" s="7"/>
      <c r="W111" s="37"/>
      <c r="X111" s="35"/>
      <c r="Y111" s="7"/>
      <c r="Z111" s="391"/>
      <c r="AA111" s="392"/>
      <c r="AB111" s="392"/>
      <c r="AC111" s="7"/>
      <c r="AD111" s="32"/>
      <c r="AE111" s="35"/>
      <c r="AF111" s="7"/>
      <c r="AG111" s="391"/>
      <c r="AH111" s="392"/>
      <c r="AI111" s="392"/>
      <c r="AJ111" s="7"/>
      <c r="AK111" s="32"/>
      <c r="AL111" s="35"/>
      <c r="AM111" s="7"/>
      <c r="AN111" s="11"/>
      <c r="AO111" s="7"/>
      <c r="AP111" s="11"/>
      <c r="AQ111" s="7"/>
      <c r="AR111" s="11"/>
      <c r="AS111" s="7"/>
      <c r="AT111" s="7"/>
      <c r="AU111" s="7"/>
      <c r="AV111" s="7"/>
      <c r="AW111" s="7"/>
      <c r="AX111" s="11" t="s">
        <v>224</v>
      </c>
      <c r="AY111" s="71" t="s">
        <v>224</v>
      </c>
      <c r="AZ111" s="1"/>
      <c r="BA111" s="1"/>
      <c r="BB111" s="1"/>
      <c r="BC111" s="1"/>
      <c r="BD111" s="1"/>
      <c r="BP111" s="16"/>
      <c r="BQ111" s="26" t="str">
        <f t="shared" si="13"/>
        <v/>
      </c>
      <c r="BR111" s="27" t="str">
        <f t="shared" si="23"/>
        <v/>
      </c>
      <c r="BS111" s="27" t="str">
        <f t="shared" si="14"/>
        <v/>
      </c>
      <c r="BT111" s="26" t="str">
        <f t="shared" si="15"/>
        <v/>
      </c>
      <c r="BU111" s="27" t="str">
        <f t="shared" si="16"/>
        <v/>
      </c>
      <c r="BV111" s="26" t="e">
        <f>IF(AND(#REF!="",#REF!="",#REF!="",#REF!=""),"",SUM(#REF!,#REF!,#REF!,#REF!,#REF!))</f>
        <v>#REF!</v>
      </c>
      <c r="BW111" s="27" t="str">
        <f t="shared" si="17"/>
        <v/>
      </c>
      <c r="BX111" s="26" t="str">
        <f t="shared" si="18"/>
        <v/>
      </c>
      <c r="BY111" s="27" t="str">
        <f t="shared" si="19"/>
        <v/>
      </c>
      <c r="BZ111" s="26" t="str">
        <f t="shared" si="20"/>
        <v/>
      </c>
      <c r="CA111" s="27" t="str">
        <f t="shared" si="21"/>
        <v/>
      </c>
      <c r="CB111" s="26" t="e">
        <f>IF(AND(#REF!="",#REF!="",#REF!="",#REF!=""),"",SUM(#REF!,#REF!,#REF!,#REF!,#REF!))</f>
        <v>#REF!</v>
      </c>
      <c r="CC111" s="27" t="str">
        <f t="shared" si="22"/>
        <v/>
      </c>
      <c r="CD111" s="24"/>
      <c r="CE111" s="24"/>
    </row>
    <row r="112" spans="1:83" ht="24.75" customHeight="1">
      <c r="A112" s="263">
        <v>106</v>
      </c>
      <c r="B112" s="264"/>
      <c r="C112" s="265"/>
      <c r="D112" s="266"/>
      <c r="E112" s="267"/>
      <c r="F112" s="268"/>
      <c r="G112" s="268"/>
      <c r="H112" s="269"/>
      <c r="I112" s="270"/>
      <c r="J112" s="271"/>
      <c r="K112" s="272"/>
      <c r="L112" s="391"/>
      <c r="M112" s="392"/>
      <c r="N112" s="392"/>
      <c r="O112" s="7"/>
      <c r="P112" s="32"/>
      <c r="Q112" s="35"/>
      <c r="R112" s="7"/>
      <c r="S112" s="397"/>
      <c r="T112" s="398"/>
      <c r="U112" s="398"/>
      <c r="V112" s="7"/>
      <c r="W112" s="37"/>
      <c r="X112" s="35"/>
      <c r="Y112" s="7"/>
      <c r="Z112" s="391"/>
      <c r="AA112" s="392"/>
      <c r="AB112" s="392"/>
      <c r="AC112" s="7"/>
      <c r="AD112" s="32"/>
      <c r="AE112" s="35"/>
      <c r="AF112" s="7"/>
      <c r="AG112" s="391"/>
      <c r="AH112" s="392"/>
      <c r="AI112" s="392"/>
      <c r="AJ112" s="7"/>
      <c r="AK112" s="32"/>
      <c r="AL112" s="35"/>
      <c r="AM112" s="7"/>
      <c r="AN112" s="11"/>
      <c r="AO112" s="7"/>
      <c r="AP112" s="11"/>
      <c r="AQ112" s="7"/>
      <c r="AR112" s="11"/>
      <c r="AS112" s="7"/>
      <c r="AT112" s="7"/>
      <c r="AU112" s="7"/>
      <c r="AV112" s="7"/>
      <c r="AW112" s="7"/>
      <c r="AX112" s="11" t="s">
        <v>224</v>
      </c>
      <c r="AY112" s="71" t="s">
        <v>224</v>
      </c>
      <c r="AZ112" s="1"/>
      <c r="BA112" s="1"/>
      <c r="BB112" s="1"/>
      <c r="BC112" s="1"/>
      <c r="BD112" s="1"/>
      <c r="BP112" s="16"/>
      <c r="BQ112" s="26" t="str">
        <f t="shared" si="13"/>
        <v/>
      </c>
      <c r="BR112" s="27" t="str">
        <f t="shared" si="23"/>
        <v/>
      </c>
      <c r="BS112" s="27" t="str">
        <f t="shared" si="14"/>
        <v/>
      </c>
      <c r="BT112" s="26" t="str">
        <f t="shared" si="15"/>
        <v/>
      </c>
      <c r="BU112" s="27" t="str">
        <f t="shared" si="16"/>
        <v/>
      </c>
      <c r="BV112" s="26" t="e">
        <f>IF(AND(#REF!="",#REF!="",#REF!="",#REF!=""),"",SUM(#REF!,#REF!,#REF!,#REF!,#REF!))</f>
        <v>#REF!</v>
      </c>
      <c r="BW112" s="27" t="str">
        <f t="shared" si="17"/>
        <v/>
      </c>
      <c r="BX112" s="26" t="str">
        <f t="shared" si="18"/>
        <v/>
      </c>
      <c r="BY112" s="27" t="str">
        <f t="shared" si="19"/>
        <v/>
      </c>
      <c r="BZ112" s="26" t="str">
        <f t="shared" si="20"/>
        <v/>
      </c>
      <c r="CA112" s="27" t="str">
        <f t="shared" si="21"/>
        <v/>
      </c>
      <c r="CB112" s="26" t="e">
        <f>IF(AND(#REF!="",#REF!="",#REF!="",#REF!=""),"",SUM(#REF!,#REF!,#REF!,#REF!,#REF!))</f>
        <v>#REF!</v>
      </c>
      <c r="CC112" s="27" t="str">
        <f t="shared" si="22"/>
        <v/>
      </c>
      <c r="CD112" s="24"/>
      <c r="CE112" s="24"/>
    </row>
    <row r="113" spans="1:83" ht="24.75" customHeight="1">
      <c r="A113" s="263">
        <v>107</v>
      </c>
      <c r="B113" s="264"/>
      <c r="C113" s="265"/>
      <c r="D113" s="266"/>
      <c r="E113" s="267"/>
      <c r="F113" s="268"/>
      <c r="G113" s="268"/>
      <c r="H113" s="269"/>
      <c r="I113" s="270"/>
      <c r="J113" s="271"/>
      <c r="K113" s="272"/>
      <c r="L113" s="391"/>
      <c r="M113" s="392"/>
      <c r="N113" s="392"/>
      <c r="O113" s="7"/>
      <c r="P113" s="32"/>
      <c r="Q113" s="35"/>
      <c r="R113" s="7"/>
      <c r="S113" s="397"/>
      <c r="T113" s="398"/>
      <c r="U113" s="398"/>
      <c r="V113" s="7"/>
      <c r="W113" s="37"/>
      <c r="X113" s="35"/>
      <c r="Y113" s="7"/>
      <c r="Z113" s="391"/>
      <c r="AA113" s="392"/>
      <c r="AB113" s="392"/>
      <c r="AC113" s="7"/>
      <c r="AD113" s="32"/>
      <c r="AE113" s="35"/>
      <c r="AF113" s="7"/>
      <c r="AG113" s="391"/>
      <c r="AH113" s="392"/>
      <c r="AI113" s="392"/>
      <c r="AJ113" s="7"/>
      <c r="AK113" s="32"/>
      <c r="AL113" s="35"/>
      <c r="AM113" s="7"/>
      <c r="AN113" s="11"/>
      <c r="AO113" s="7"/>
      <c r="AP113" s="11"/>
      <c r="AQ113" s="7"/>
      <c r="AR113" s="11"/>
      <c r="AS113" s="7"/>
      <c r="AT113" s="7"/>
      <c r="AU113" s="7"/>
      <c r="AV113" s="7"/>
      <c r="AW113" s="7"/>
      <c r="AX113" s="11" t="s">
        <v>224</v>
      </c>
      <c r="AY113" s="71" t="s">
        <v>224</v>
      </c>
      <c r="AZ113" s="1"/>
      <c r="BA113" s="1"/>
      <c r="BB113" s="1"/>
      <c r="BC113" s="1"/>
      <c r="BD113" s="1"/>
      <c r="BP113" s="16"/>
      <c r="BQ113" s="26" t="str">
        <f t="shared" si="13"/>
        <v/>
      </c>
      <c r="BR113" s="27" t="str">
        <f t="shared" si="23"/>
        <v/>
      </c>
      <c r="BS113" s="27" t="str">
        <f t="shared" si="14"/>
        <v/>
      </c>
      <c r="BT113" s="26" t="str">
        <f t="shared" si="15"/>
        <v/>
      </c>
      <c r="BU113" s="27" t="str">
        <f t="shared" si="16"/>
        <v/>
      </c>
      <c r="BV113" s="26" t="e">
        <f>IF(AND(#REF!="",#REF!="",#REF!="",#REF!=""),"",SUM(#REF!,#REF!,#REF!,#REF!,#REF!))</f>
        <v>#REF!</v>
      </c>
      <c r="BW113" s="27" t="str">
        <f t="shared" si="17"/>
        <v/>
      </c>
      <c r="BX113" s="26" t="str">
        <f t="shared" si="18"/>
        <v/>
      </c>
      <c r="BY113" s="27" t="str">
        <f t="shared" si="19"/>
        <v/>
      </c>
      <c r="BZ113" s="26" t="str">
        <f t="shared" si="20"/>
        <v/>
      </c>
      <c r="CA113" s="27" t="str">
        <f t="shared" si="21"/>
        <v/>
      </c>
      <c r="CB113" s="26" t="e">
        <f>IF(AND(#REF!="",#REF!="",#REF!="",#REF!=""),"",SUM(#REF!,#REF!,#REF!,#REF!,#REF!))</f>
        <v>#REF!</v>
      </c>
      <c r="CC113" s="27" t="str">
        <f t="shared" si="22"/>
        <v/>
      </c>
      <c r="CD113" s="24"/>
      <c r="CE113" s="24"/>
    </row>
    <row r="114" spans="1:83" ht="24.75" customHeight="1">
      <c r="A114" s="263">
        <v>108</v>
      </c>
      <c r="B114" s="264"/>
      <c r="C114" s="265"/>
      <c r="D114" s="266"/>
      <c r="E114" s="267"/>
      <c r="F114" s="268"/>
      <c r="G114" s="268"/>
      <c r="H114" s="269"/>
      <c r="I114" s="270"/>
      <c r="J114" s="271"/>
      <c r="K114" s="272"/>
      <c r="L114" s="391"/>
      <c r="M114" s="392"/>
      <c r="N114" s="392"/>
      <c r="O114" s="7"/>
      <c r="P114" s="32"/>
      <c r="Q114" s="35"/>
      <c r="R114" s="7"/>
      <c r="S114" s="397"/>
      <c r="T114" s="398"/>
      <c r="U114" s="398"/>
      <c r="V114" s="7"/>
      <c r="W114" s="37"/>
      <c r="X114" s="35"/>
      <c r="Y114" s="7"/>
      <c r="Z114" s="391"/>
      <c r="AA114" s="392"/>
      <c r="AB114" s="392"/>
      <c r="AC114" s="7"/>
      <c r="AD114" s="32"/>
      <c r="AE114" s="35"/>
      <c r="AF114" s="7"/>
      <c r="AG114" s="391"/>
      <c r="AH114" s="392"/>
      <c r="AI114" s="392"/>
      <c r="AJ114" s="7"/>
      <c r="AK114" s="32"/>
      <c r="AL114" s="35"/>
      <c r="AM114" s="7"/>
      <c r="AN114" s="11"/>
      <c r="AO114" s="7"/>
      <c r="AP114" s="11"/>
      <c r="AQ114" s="7"/>
      <c r="AR114" s="11"/>
      <c r="AS114" s="7"/>
      <c r="AT114" s="7"/>
      <c r="AU114" s="7"/>
      <c r="AV114" s="7"/>
      <c r="AW114" s="7"/>
      <c r="AX114" s="11" t="s">
        <v>224</v>
      </c>
      <c r="AY114" s="71" t="s">
        <v>224</v>
      </c>
      <c r="AZ114" s="1"/>
      <c r="BA114" s="1"/>
      <c r="BB114" s="1"/>
      <c r="BC114" s="1"/>
      <c r="BD114" s="1"/>
      <c r="BP114" s="16"/>
      <c r="BQ114" s="26" t="str">
        <f t="shared" si="13"/>
        <v/>
      </c>
      <c r="BR114" s="27" t="str">
        <f t="shared" si="23"/>
        <v/>
      </c>
      <c r="BS114" s="27" t="str">
        <f t="shared" si="14"/>
        <v/>
      </c>
      <c r="BT114" s="26" t="str">
        <f t="shared" si="15"/>
        <v/>
      </c>
      <c r="BU114" s="27" t="str">
        <f t="shared" si="16"/>
        <v/>
      </c>
      <c r="BV114" s="26" t="e">
        <f>IF(AND(#REF!="",#REF!="",#REF!="",#REF!=""),"",SUM(#REF!,#REF!,#REF!,#REF!,#REF!))</f>
        <v>#REF!</v>
      </c>
      <c r="BW114" s="27" t="str">
        <f t="shared" si="17"/>
        <v/>
      </c>
      <c r="BX114" s="26" t="str">
        <f t="shared" si="18"/>
        <v/>
      </c>
      <c r="BY114" s="27" t="str">
        <f t="shared" si="19"/>
        <v/>
      </c>
      <c r="BZ114" s="26" t="str">
        <f t="shared" si="20"/>
        <v/>
      </c>
      <c r="CA114" s="27" t="str">
        <f t="shared" si="21"/>
        <v/>
      </c>
      <c r="CB114" s="26" t="e">
        <f>IF(AND(#REF!="",#REF!="",#REF!="",#REF!=""),"",SUM(#REF!,#REF!,#REF!,#REF!,#REF!))</f>
        <v>#REF!</v>
      </c>
      <c r="CC114" s="27" t="str">
        <f t="shared" si="22"/>
        <v/>
      </c>
      <c r="CD114" s="24"/>
      <c r="CE114" s="24"/>
    </row>
    <row r="115" spans="1:83" ht="24.75" customHeight="1">
      <c r="A115" s="263">
        <v>109</v>
      </c>
      <c r="B115" s="264"/>
      <c r="C115" s="265"/>
      <c r="D115" s="266"/>
      <c r="E115" s="267"/>
      <c r="F115" s="268"/>
      <c r="G115" s="268"/>
      <c r="H115" s="269"/>
      <c r="I115" s="270"/>
      <c r="J115" s="271"/>
      <c r="K115" s="272"/>
      <c r="L115" s="391"/>
      <c r="M115" s="392"/>
      <c r="N115" s="392"/>
      <c r="O115" s="7"/>
      <c r="P115" s="32"/>
      <c r="Q115" s="35"/>
      <c r="R115" s="7"/>
      <c r="S115" s="397"/>
      <c r="T115" s="398"/>
      <c r="U115" s="398"/>
      <c r="V115" s="7"/>
      <c r="W115" s="37"/>
      <c r="X115" s="35"/>
      <c r="Y115" s="7"/>
      <c r="Z115" s="391"/>
      <c r="AA115" s="392"/>
      <c r="AB115" s="392"/>
      <c r="AC115" s="7"/>
      <c r="AD115" s="32"/>
      <c r="AE115" s="35"/>
      <c r="AF115" s="7"/>
      <c r="AG115" s="391"/>
      <c r="AH115" s="392"/>
      <c r="AI115" s="392"/>
      <c r="AJ115" s="7"/>
      <c r="AK115" s="32"/>
      <c r="AL115" s="35"/>
      <c r="AM115" s="7"/>
      <c r="AN115" s="11"/>
      <c r="AO115" s="7"/>
      <c r="AP115" s="11"/>
      <c r="AQ115" s="7"/>
      <c r="AR115" s="11"/>
      <c r="AS115" s="7"/>
      <c r="AT115" s="7"/>
      <c r="AU115" s="7"/>
      <c r="AV115" s="7"/>
      <c r="AW115" s="7"/>
      <c r="AX115" s="11" t="s">
        <v>224</v>
      </c>
      <c r="AY115" s="71" t="s">
        <v>224</v>
      </c>
      <c r="AZ115" s="1"/>
      <c r="BA115" s="1"/>
      <c r="BB115" s="1"/>
      <c r="BC115" s="1"/>
      <c r="BD115" s="1"/>
      <c r="BP115" s="16"/>
      <c r="BQ115" s="26" t="str">
        <f t="shared" si="13"/>
        <v/>
      </c>
      <c r="BR115" s="27" t="str">
        <f t="shared" si="23"/>
        <v/>
      </c>
      <c r="BS115" s="27" t="str">
        <f t="shared" si="14"/>
        <v/>
      </c>
      <c r="BT115" s="26" t="str">
        <f t="shared" si="15"/>
        <v/>
      </c>
      <c r="BU115" s="27" t="str">
        <f t="shared" si="16"/>
        <v/>
      </c>
      <c r="BV115" s="26" t="e">
        <f>IF(AND(#REF!="",#REF!="",#REF!="",#REF!=""),"",SUM(#REF!,#REF!,#REF!,#REF!,#REF!))</f>
        <v>#REF!</v>
      </c>
      <c r="BW115" s="27" t="str">
        <f t="shared" si="17"/>
        <v/>
      </c>
      <c r="BX115" s="26" t="str">
        <f t="shared" si="18"/>
        <v/>
      </c>
      <c r="BY115" s="27" t="str">
        <f t="shared" si="19"/>
        <v/>
      </c>
      <c r="BZ115" s="26" t="str">
        <f t="shared" si="20"/>
        <v/>
      </c>
      <c r="CA115" s="27" t="str">
        <f t="shared" si="21"/>
        <v/>
      </c>
      <c r="CB115" s="26" t="e">
        <f>IF(AND(#REF!="",#REF!="",#REF!="",#REF!=""),"",SUM(#REF!,#REF!,#REF!,#REF!,#REF!))</f>
        <v>#REF!</v>
      </c>
      <c r="CC115" s="27" t="str">
        <f t="shared" si="22"/>
        <v/>
      </c>
      <c r="CD115" s="24"/>
      <c r="CE115" s="24"/>
    </row>
    <row r="116" spans="1:83" ht="24.75" customHeight="1">
      <c r="A116" s="263">
        <v>110</v>
      </c>
      <c r="B116" s="264"/>
      <c r="C116" s="265"/>
      <c r="D116" s="266"/>
      <c r="E116" s="267"/>
      <c r="F116" s="268"/>
      <c r="G116" s="268"/>
      <c r="H116" s="269"/>
      <c r="I116" s="270"/>
      <c r="J116" s="271"/>
      <c r="K116" s="272"/>
      <c r="L116" s="391"/>
      <c r="M116" s="392"/>
      <c r="N116" s="392"/>
      <c r="O116" s="7"/>
      <c r="P116" s="32"/>
      <c r="Q116" s="35"/>
      <c r="R116" s="7"/>
      <c r="S116" s="397"/>
      <c r="T116" s="398"/>
      <c r="U116" s="398"/>
      <c r="V116" s="7"/>
      <c r="W116" s="37"/>
      <c r="X116" s="35"/>
      <c r="Y116" s="7"/>
      <c r="Z116" s="391"/>
      <c r="AA116" s="392"/>
      <c r="AB116" s="392"/>
      <c r="AC116" s="7"/>
      <c r="AD116" s="32"/>
      <c r="AE116" s="35"/>
      <c r="AF116" s="7"/>
      <c r="AG116" s="391"/>
      <c r="AH116" s="392"/>
      <c r="AI116" s="392"/>
      <c r="AJ116" s="7"/>
      <c r="AK116" s="32"/>
      <c r="AL116" s="35"/>
      <c r="AM116" s="7"/>
      <c r="AN116" s="11"/>
      <c r="AO116" s="7"/>
      <c r="AP116" s="11"/>
      <c r="AQ116" s="7"/>
      <c r="AR116" s="11"/>
      <c r="AS116" s="7"/>
      <c r="AT116" s="7"/>
      <c r="AU116" s="7"/>
      <c r="AV116" s="7"/>
      <c r="AW116" s="7"/>
      <c r="AX116" s="11" t="s">
        <v>224</v>
      </c>
      <c r="AY116" s="71" t="s">
        <v>224</v>
      </c>
      <c r="AZ116" s="1"/>
      <c r="BA116" s="1"/>
      <c r="BB116" s="1"/>
      <c r="BC116" s="1"/>
      <c r="BD116" s="1"/>
      <c r="BP116" s="16"/>
      <c r="BQ116" s="26" t="str">
        <f t="shared" si="13"/>
        <v/>
      </c>
      <c r="BR116" s="27" t="str">
        <f t="shared" si="23"/>
        <v/>
      </c>
      <c r="BS116" s="27" t="str">
        <f t="shared" si="14"/>
        <v/>
      </c>
      <c r="BT116" s="26" t="str">
        <f t="shared" si="15"/>
        <v/>
      </c>
      <c r="BU116" s="27" t="str">
        <f t="shared" si="16"/>
        <v/>
      </c>
      <c r="BV116" s="26" t="e">
        <f>IF(AND(#REF!="",#REF!="",#REF!="",#REF!=""),"",SUM(#REF!,#REF!,#REF!,#REF!,#REF!))</f>
        <v>#REF!</v>
      </c>
      <c r="BW116" s="27" t="str">
        <f t="shared" si="17"/>
        <v/>
      </c>
      <c r="BX116" s="26" t="str">
        <f t="shared" si="18"/>
        <v/>
      </c>
      <c r="BY116" s="27" t="str">
        <f t="shared" si="19"/>
        <v/>
      </c>
      <c r="BZ116" s="26" t="str">
        <f t="shared" si="20"/>
        <v/>
      </c>
      <c r="CA116" s="27" t="str">
        <f t="shared" si="21"/>
        <v/>
      </c>
      <c r="CB116" s="26" t="e">
        <f>IF(AND(#REF!="",#REF!="",#REF!="",#REF!=""),"",SUM(#REF!,#REF!,#REF!,#REF!,#REF!))</f>
        <v>#REF!</v>
      </c>
      <c r="CC116" s="27" t="str">
        <f t="shared" si="22"/>
        <v/>
      </c>
      <c r="CD116" s="24"/>
      <c r="CE116" s="24"/>
    </row>
    <row r="117" spans="1:83" ht="24.75" customHeight="1">
      <c r="A117" s="263">
        <v>111</v>
      </c>
      <c r="B117" s="264"/>
      <c r="C117" s="265"/>
      <c r="D117" s="266"/>
      <c r="E117" s="267"/>
      <c r="F117" s="268"/>
      <c r="G117" s="268"/>
      <c r="H117" s="269"/>
      <c r="I117" s="270"/>
      <c r="J117" s="271"/>
      <c r="K117" s="272"/>
      <c r="L117" s="391"/>
      <c r="M117" s="392"/>
      <c r="N117" s="392"/>
      <c r="O117" s="7"/>
      <c r="P117" s="32"/>
      <c r="Q117" s="35"/>
      <c r="R117" s="7"/>
      <c r="S117" s="397"/>
      <c r="T117" s="398"/>
      <c r="U117" s="398"/>
      <c r="V117" s="7"/>
      <c r="W117" s="37"/>
      <c r="X117" s="35"/>
      <c r="Y117" s="7"/>
      <c r="Z117" s="391"/>
      <c r="AA117" s="392"/>
      <c r="AB117" s="392"/>
      <c r="AC117" s="7"/>
      <c r="AD117" s="32"/>
      <c r="AE117" s="35"/>
      <c r="AF117" s="7"/>
      <c r="AG117" s="391"/>
      <c r="AH117" s="392"/>
      <c r="AI117" s="392"/>
      <c r="AJ117" s="7"/>
      <c r="AK117" s="32"/>
      <c r="AL117" s="35"/>
      <c r="AM117" s="7"/>
      <c r="AN117" s="11"/>
      <c r="AO117" s="7"/>
      <c r="AP117" s="11"/>
      <c r="AQ117" s="7"/>
      <c r="AR117" s="11"/>
      <c r="AS117" s="7"/>
      <c r="AT117" s="7"/>
      <c r="AU117" s="7"/>
      <c r="AV117" s="7"/>
      <c r="AW117" s="7"/>
      <c r="AX117" s="11" t="s">
        <v>224</v>
      </c>
      <c r="AY117" s="71" t="s">
        <v>224</v>
      </c>
      <c r="AZ117" s="1"/>
      <c r="BA117" s="1"/>
      <c r="BB117" s="1"/>
      <c r="BC117" s="1"/>
      <c r="BD117" s="1"/>
      <c r="BP117" s="16"/>
      <c r="BQ117" s="26" t="str">
        <f t="shared" si="13"/>
        <v/>
      </c>
      <c r="BR117" s="27" t="str">
        <f t="shared" si="23"/>
        <v/>
      </c>
      <c r="BS117" s="27" t="str">
        <f t="shared" si="14"/>
        <v/>
      </c>
      <c r="BT117" s="26" t="str">
        <f t="shared" si="15"/>
        <v/>
      </c>
      <c r="BU117" s="27" t="str">
        <f t="shared" si="16"/>
        <v/>
      </c>
      <c r="BV117" s="26" t="e">
        <f>IF(AND(#REF!="",#REF!="",#REF!="",#REF!=""),"",SUM(#REF!,#REF!,#REF!,#REF!,#REF!))</f>
        <v>#REF!</v>
      </c>
      <c r="BW117" s="27" t="str">
        <f t="shared" si="17"/>
        <v/>
      </c>
      <c r="BX117" s="26" t="str">
        <f t="shared" si="18"/>
        <v/>
      </c>
      <c r="BY117" s="27" t="str">
        <f t="shared" si="19"/>
        <v/>
      </c>
      <c r="BZ117" s="26" t="str">
        <f t="shared" si="20"/>
        <v/>
      </c>
      <c r="CA117" s="27" t="str">
        <f t="shared" si="21"/>
        <v/>
      </c>
      <c r="CB117" s="26" t="e">
        <f>IF(AND(#REF!="",#REF!="",#REF!="",#REF!=""),"",SUM(#REF!,#REF!,#REF!,#REF!,#REF!))</f>
        <v>#REF!</v>
      </c>
      <c r="CC117" s="27" t="str">
        <f t="shared" si="22"/>
        <v/>
      </c>
      <c r="CD117" s="24"/>
      <c r="CE117" s="24"/>
    </row>
    <row r="118" spans="1:83" ht="24.75" customHeight="1">
      <c r="A118" s="263">
        <v>112</v>
      </c>
      <c r="B118" s="264"/>
      <c r="C118" s="265"/>
      <c r="D118" s="266"/>
      <c r="E118" s="267"/>
      <c r="F118" s="268"/>
      <c r="G118" s="268"/>
      <c r="H118" s="269"/>
      <c r="I118" s="270"/>
      <c r="J118" s="271"/>
      <c r="K118" s="272"/>
      <c r="L118" s="391"/>
      <c r="M118" s="392"/>
      <c r="N118" s="392"/>
      <c r="O118" s="7"/>
      <c r="P118" s="32"/>
      <c r="Q118" s="35"/>
      <c r="R118" s="7"/>
      <c r="S118" s="397"/>
      <c r="T118" s="398"/>
      <c r="U118" s="398"/>
      <c r="V118" s="7"/>
      <c r="W118" s="37"/>
      <c r="X118" s="35"/>
      <c r="Y118" s="7"/>
      <c r="Z118" s="391"/>
      <c r="AA118" s="392"/>
      <c r="AB118" s="392"/>
      <c r="AC118" s="7"/>
      <c r="AD118" s="32"/>
      <c r="AE118" s="35"/>
      <c r="AF118" s="7"/>
      <c r="AG118" s="391"/>
      <c r="AH118" s="392"/>
      <c r="AI118" s="392"/>
      <c r="AJ118" s="7"/>
      <c r="AK118" s="32"/>
      <c r="AL118" s="35"/>
      <c r="AM118" s="7"/>
      <c r="AN118" s="11"/>
      <c r="AO118" s="7"/>
      <c r="AP118" s="11"/>
      <c r="AQ118" s="7"/>
      <c r="AR118" s="11"/>
      <c r="AS118" s="7"/>
      <c r="AT118" s="7"/>
      <c r="AU118" s="7"/>
      <c r="AV118" s="7"/>
      <c r="AW118" s="7"/>
      <c r="AX118" s="11" t="s">
        <v>224</v>
      </c>
      <c r="AY118" s="71" t="s">
        <v>224</v>
      </c>
      <c r="AZ118" s="1"/>
      <c r="BA118" s="1"/>
      <c r="BB118" s="1"/>
      <c r="BC118" s="1"/>
      <c r="BD118" s="1"/>
      <c r="BP118" s="16"/>
      <c r="BQ118" s="26" t="str">
        <f t="shared" si="13"/>
        <v/>
      </c>
      <c r="BR118" s="27" t="str">
        <f t="shared" si="23"/>
        <v/>
      </c>
      <c r="BS118" s="27" t="str">
        <f t="shared" si="14"/>
        <v/>
      </c>
      <c r="BT118" s="26" t="str">
        <f t="shared" si="15"/>
        <v/>
      </c>
      <c r="BU118" s="27" t="str">
        <f t="shared" si="16"/>
        <v/>
      </c>
      <c r="BV118" s="26" t="e">
        <f>IF(AND(#REF!="",#REF!="",#REF!="",#REF!=""),"",SUM(#REF!,#REF!,#REF!,#REF!,#REF!))</f>
        <v>#REF!</v>
      </c>
      <c r="BW118" s="27" t="str">
        <f t="shared" si="17"/>
        <v/>
      </c>
      <c r="BX118" s="26" t="str">
        <f t="shared" si="18"/>
        <v/>
      </c>
      <c r="BY118" s="27" t="str">
        <f t="shared" si="19"/>
        <v/>
      </c>
      <c r="BZ118" s="26" t="str">
        <f t="shared" si="20"/>
        <v/>
      </c>
      <c r="CA118" s="27" t="str">
        <f t="shared" si="21"/>
        <v/>
      </c>
      <c r="CB118" s="26" t="e">
        <f>IF(AND(#REF!="",#REF!="",#REF!="",#REF!=""),"",SUM(#REF!,#REF!,#REF!,#REF!,#REF!))</f>
        <v>#REF!</v>
      </c>
      <c r="CC118" s="27" t="str">
        <f t="shared" si="22"/>
        <v/>
      </c>
      <c r="CD118" s="24"/>
      <c r="CE118" s="24"/>
    </row>
    <row r="119" spans="1:83" ht="24.75" customHeight="1">
      <c r="A119" s="263">
        <v>113</v>
      </c>
      <c r="B119" s="264"/>
      <c r="C119" s="265"/>
      <c r="D119" s="266"/>
      <c r="E119" s="267"/>
      <c r="F119" s="268"/>
      <c r="G119" s="268"/>
      <c r="H119" s="269"/>
      <c r="I119" s="270"/>
      <c r="J119" s="271"/>
      <c r="K119" s="272"/>
      <c r="L119" s="391"/>
      <c r="M119" s="392"/>
      <c r="N119" s="392"/>
      <c r="O119" s="7"/>
      <c r="P119" s="32"/>
      <c r="Q119" s="35"/>
      <c r="R119" s="7"/>
      <c r="S119" s="397"/>
      <c r="T119" s="398"/>
      <c r="U119" s="398"/>
      <c r="V119" s="7"/>
      <c r="W119" s="37"/>
      <c r="X119" s="35"/>
      <c r="Y119" s="7"/>
      <c r="Z119" s="391"/>
      <c r="AA119" s="392"/>
      <c r="AB119" s="392"/>
      <c r="AC119" s="7"/>
      <c r="AD119" s="32"/>
      <c r="AE119" s="35"/>
      <c r="AF119" s="7"/>
      <c r="AG119" s="391"/>
      <c r="AH119" s="392"/>
      <c r="AI119" s="392"/>
      <c r="AJ119" s="7"/>
      <c r="AK119" s="32"/>
      <c r="AL119" s="35"/>
      <c r="AM119" s="7"/>
      <c r="AN119" s="11"/>
      <c r="AO119" s="7"/>
      <c r="AP119" s="11"/>
      <c r="AQ119" s="7"/>
      <c r="AR119" s="11"/>
      <c r="AS119" s="7"/>
      <c r="AT119" s="7"/>
      <c r="AU119" s="7"/>
      <c r="AV119" s="7"/>
      <c r="AW119" s="7"/>
      <c r="AX119" s="11" t="s">
        <v>224</v>
      </c>
      <c r="AY119" s="71" t="s">
        <v>224</v>
      </c>
      <c r="AZ119" s="1"/>
      <c r="BA119" s="1"/>
      <c r="BB119" s="1"/>
      <c r="BC119" s="1"/>
      <c r="BD119" s="1"/>
      <c r="BP119" s="16"/>
      <c r="BQ119" s="26" t="str">
        <f t="shared" si="13"/>
        <v/>
      </c>
      <c r="BR119" s="27" t="str">
        <f t="shared" si="23"/>
        <v/>
      </c>
      <c r="BS119" s="27" t="str">
        <f t="shared" si="14"/>
        <v/>
      </c>
      <c r="BT119" s="26" t="str">
        <f t="shared" si="15"/>
        <v/>
      </c>
      <c r="BU119" s="27" t="str">
        <f t="shared" si="16"/>
        <v/>
      </c>
      <c r="BV119" s="26" t="e">
        <f>IF(AND(#REF!="",#REF!="",#REF!="",#REF!=""),"",SUM(#REF!,#REF!,#REF!,#REF!,#REF!))</f>
        <v>#REF!</v>
      </c>
      <c r="BW119" s="27" t="str">
        <f t="shared" si="17"/>
        <v/>
      </c>
      <c r="BX119" s="26" t="str">
        <f t="shared" si="18"/>
        <v/>
      </c>
      <c r="BY119" s="27" t="str">
        <f t="shared" si="19"/>
        <v/>
      </c>
      <c r="BZ119" s="26" t="str">
        <f t="shared" si="20"/>
        <v/>
      </c>
      <c r="CA119" s="27" t="str">
        <f t="shared" si="21"/>
        <v/>
      </c>
      <c r="CB119" s="26" t="e">
        <f>IF(AND(#REF!="",#REF!="",#REF!="",#REF!=""),"",SUM(#REF!,#REF!,#REF!,#REF!,#REF!))</f>
        <v>#REF!</v>
      </c>
      <c r="CC119" s="27" t="str">
        <f t="shared" si="22"/>
        <v/>
      </c>
      <c r="CD119" s="24"/>
      <c r="CE119" s="24"/>
    </row>
    <row r="120" spans="1:83" ht="24.75" customHeight="1">
      <c r="A120" s="263">
        <v>114</v>
      </c>
      <c r="B120" s="264"/>
      <c r="C120" s="265"/>
      <c r="D120" s="266"/>
      <c r="E120" s="267"/>
      <c r="F120" s="268"/>
      <c r="G120" s="268"/>
      <c r="H120" s="269"/>
      <c r="I120" s="270"/>
      <c r="J120" s="271"/>
      <c r="K120" s="272"/>
      <c r="L120" s="391"/>
      <c r="M120" s="392"/>
      <c r="N120" s="392"/>
      <c r="O120" s="7"/>
      <c r="P120" s="32"/>
      <c r="Q120" s="35"/>
      <c r="R120" s="7"/>
      <c r="S120" s="397"/>
      <c r="T120" s="398"/>
      <c r="U120" s="398"/>
      <c r="V120" s="7"/>
      <c r="W120" s="37"/>
      <c r="X120" s="35"/>
      <c r="Y120" s="7"/>
      <c r="Z120" s="391"/>
      <c r="AA120" s="392"/>
      <c r="AB120" s="392"/>
      <c r="AC120" s="7"/>
      <c r="AD120" s="32"/>
      <c r="AE120" s="35"/>
      <c r="AF120" s="7"/>
      <c r="AG120" s="391"/>
      <c r="AH120" s="392"/>
      <c r="AI120" s="392"/>
      <c r="AJ120" s="7"/>
      <c r="AK120" s="32"/>
      <c r="AL120" s="35"/>
      <c r="AM120" s="7"/>
      <c r="AN120" s="11"/>
      <c r="AO120" s="7"/>
      <c r="AP120" s="11"/>
      <c r="AQ120" s="7"/>
      <c r="AR120" s="11"/>
      <c r="AS120" s="7"/>
      <c r="AT120" s="7"/>
      <c r="AU120" s="7"/>
      <c r="AV120" s="7"/>
      <c r="AW120" s="7"/>
      <c r="AX120" s="11" t="s">
        <v>224</v>
      </c>
      <c r="AY120" s="71" t="s">
        <v>224</v>
      </c>
      <c r="AZ120" s="1"/>
      <c r="BA120" s="1"/>
      <c r="BB120" s="1"/>
      <c r="BC120" s="1"/>
      <c r="BD120" s="1"/>
      <c r="BP120" s="16"/>
      <c r="BQ120" s="26" t="str">
        <f t="shared" si="13"/>
        <v/>
      </c>
      <c r="BR120" s="27" t="str">
        <f t="shared" si="23"/>
        <v/>
      </c>
      <c r="BS120" s="27" t="str">
        <f t="shared" si="14"/>
        <v/>
      </c>
      <c r="BT120" s="26" t="str">
        <f t="shared" si="15"/>
        <v/>
      </c>
      <c r="BU120" s="27" t="str">
        <f t="shared" si="16"/>
        <v/>
      </c>
      <c r="BV120" s="26" t="e">
        <f>IF(AND(#REF!="",#REF!="",#REF!="",#REF!=""),"",SUM(#REF!,#REF!,#REF!,#REF!,#REF!))</f>
        <v>#REF!</v>
      </c>
      <c r="BW120" s="27" t="str">
        <f t="shared" si="17"/>
        <v/>
      </c>
      <c r="BX120" s="26" t="str">
        <f t="shared" si="18"/>
        <v/>
      </c>
      <c r="BY120" s="27" t="str">
        <f t="shared" si="19"/>
        <v/>
      </c>
      <c r="BZ120" s="26" t="str">
        <f t="shared" si="20"/>
        <v/>
      </c>
      <c r="CA120" s="27" t="str">
        <f t="shared" si="21"/>
        <v/>
      </c>
      <c r="CB120" s="26" t="e">
        <f>IF(AND(#REF!="",#REF!="",#REF!="",#REF!=""),"",SUM(#REF!,#REF!,#REF!,#REF!,#REF!))</f>
        <v>#REF!</v>
      </c>
      <c r="CC120" s="27" t="str">
        <f t="shared" si="22"/>
        <v/>
      </c>
      <c r="CD120" s="24"/>
      <c r="CE120" s="24"/>
    </row>
    <row r="121" spans="1:83" ht="24.75" customHeight="1">
      <c r="A121" s="263">
        <v>115</v>
      </c>
      <c r="B121" s="264"/>
      <c r="C121" s="265"/>
      <c r="D121" s="266"/>
      <c r="E121" s="267"/>
      <c r="F121" s="268"/>
      <c r="G121" s="268"/>
      <c r="H121" s="269"/>
      <c r="I121" s="270"/>
      <c r="J121" s="271"/>
      <c r="K121" s="272"/>
      <c r="L121" s="391"/>
      <c r="M121" s="392"/>
      <c r="N121" s="392"/>
      <c r="O121" s="7"/>
      <c r="P121" s="32"/>
      <c r="Q121" s="35"/>
      <c r="R121" s="7"/>
      <c r="S121" s="397"/>
      <c r="T121" s="398"/>
      <c r="U121" s="398"/>
      <c r="V121" s="7"/>
      <c r="W121" s="37"/>
      <c r="X121" s="35"/>
      <c r="Y121" s="7"/>
      <c r="Z121" s="391"/>
      <c r="AA121" s="392"/>
      <c r="AB121" s="392"/>
      <c r="AC121" s="7"/>
      <c r="AD121" s="32"/>
      <c r="AE121" s="35"/>
      <c r="AF121" s="7"/>
      <c r="AG121" s="391"/>
      <c r="AH121" s="392"/>
      <c r="AI121" s="392"/>
      <c r="AJ121" s="7"/>
      <c r="AK121" s="32"/>
      <c r="AL121" s="35"/>
      <c r="AM121" s="7"/>
      <c r="AN121" s="11"/>
      <c r="AO121" s="7"/>
      <c r="AP121" s="11"/>
      <c r="AQ121" s="7"/>
      <c r="AR121" s="11"/>
      <c r="AS121" s="7"/>
      <c r="AT121" s="7"/>
      <c r="AU121" s="7"/>
      <c r="AV121" s="7"/>
      <c r="AW121" s="7"/>
      <c r="AX121" s="11" t="s">
        <v>224</v>
      </c>
      <c r="AY121" s="71" t="s">
        <v>224</v>
      </c>
      <c r="AZ121" s="1"/>
      <c r="BA121" s="1"/>
      <c r="BB121" s="1"/>
      <c r="BC121" s="1"/>
      <c r="BD121" s="1"/>
      <c r="BP121" s="16"/>
      <c r="BQ121" s="26" t="str">
        <f t="shared" si="13"/>
        <v/>
      </c>
      <c r="BR121" s="27" t="str">
        <f t="shared" si="23"/>
        <v/>
      </c>
      <c r="BS121" s="27" t="str">
        <f t="shared" si="14"/>
        <v/>
      </c>
      <c r="BT121" s="26" t="str">
        <f t="shared" si="15"/>
        <v/>
      </c>
      <c r="BU121" s="27" t="str">
        <f t="shared" si="16"/>
        <v/>
      </c>
      <c r="BV121" s="26" t="e">
        <f>IF(AND(#REF!="",#REF!="",#REF!="",#REF!=""),"",SUM(#REF!,#REF!,#REF!,#REF!,#REF!))</f>
        <v>#REF!</v>
      </c>
      <c r="BW121" s="27" t="str">
        <f t="shared" si="17"/>
        <v/>
      </c>
      <c r="BX121" s="26" t="str">
        <f t="shared" si="18"/>
        <v/>
      </c>
      <c r="BY121" s="27" t="str">
        <f t="shared" si="19"/>
        <v/>
      </c>
      <c r="BZ121" s="26" t="str">
        <f t="shared" si="20"/>
        <v/>
      </c>
      <c r="CA121" s="27" t="str">
        <f t="shared" si="21"/>
        <v/>
      </c>
      <c r="CB121" s="26" t="e">
        <f>IF(AND(#REF!="",#REF!="",#REF!="",#REF!=""),"",SUM(#REF!,#REF!,#REF!,#REF!,#REF!))</f>
        <v>#REF!</v>
      </c>
      <c r="CC121" s="27" t="str">
        <f t="shared" si="22"/>
        <v/>
      </c>
      <c r="CD121" s="24"/>
      <c r="CE121" s="24"/>
    </row>
    <row r="122" spans="1:83" ht="24.75" customHeight="1">
      <c r="A122" s="263">
        <v>116</v>
      </c>
      <c r="B122" s="264"/>
      <c r="C122" s="265"/>
      <c r="D122" s="266"/>
      <c r="E122" s="267"/>
      <c r="F122" s="268"/>
      <c r="G122" s="268"/>
      <c r="H122" s="269"/>
      <c r="I122" s="270"/>
      <c r="J122" s="271"/>
      <c r="K122" s="272"/>
      <c r="L122" s="391"/>
      <c r="M122" s="392"/>
      <c r="N122" s="392"/>
      <c r="O122" s="7"/>
      <c r="P122" s="32"/>
      <c r="Q122" s="35"/>
      <c r="R122" s="7"/>
      <c r="S122" s="397"/>
      <c r="T122" s="398"/>
      <c r="U122" s="398"/>
      <c r="V122" s="7"/>
      <c r="W122" s="37"/>
      <c r="X122" s="35"/>
      <c r="Y122" s="7"/>
      <c r="Z122" s="391"/>
      <c r="AA122" s="392"/>
      <c r="AB122" s="392"/>
      <c r="AC122" s="7"/>
      <c r="AD122" s="32"/>
      <c r="AE122" s="35"/>
      <c r="AF122" s="7"/>
      <c r="AG122" s="391"/>
      <c r="AH122" s="392"/>
      <c r="AI122" s="392"/>
      <c r="AJ122" s="7"/>
      <c r="AK122" s="32"/>
      <c r="AL122" s="35"/>
      <c r="AM122" s="7"/>
      <c r="AN122" s="11"/>
      <c r="AO122" s="7"/>
      <c r="AP122" s="11"/>
      <c r="AQ122" s="7"/>
      <c r="AR122" s="11"/>
      <c r="AS122" s="7"/>
      <c r="AT122" s="7"/>
      <c r="AU122" s="7"/>
      <c r="AV122" s="7"/>
      <c r="AW122" s="7"/>
      <c r="AX122" s="11" t="s">
        <v>224</v>
      </c>
      <c r="AY122" s="71" t="s">
        <v>224</v>
      </c>
      <c r="AZ122" s="1"/>
      <c r="BA122" s="1"/>
      <c r="BB122" s="1"/>
      <c r="BC122" s="1"/>
      <c r="BD122" s="1"/>
      <c r="BP122" s="16"/>
      <c r="BQ122" s="26" t="str">
        <f t="shared" si="13"/>
        <v/>
      </c>
      <c r="BR122" s="27" t="str">
        <f t="shared" si="23"/>
        <v/>
      </c>
      <c r="BS122" s="27" t="str">
        <f t="shared" si="14"/>
        <v/>
      </c>
      <c r="BT122" s="26" t="str">
        <f t="shared" si="15"/>
        <v/>
      </c>
      <c r="BU122" s="27" t="str">
        <f t="shared" si="16"/>
        <v/>
      </c>
      <c r="BV122" s="26" t="e">
        <f>IF(AND(#REF!="",#REF!="",#REF!="",#REF!=""),"",SUM(#REF!,#REF!,#REF!,#REF!,#REF!))</f>
        <v>#REF!</v>
      </c>
      <c r="BW122" s="27" t="str">
        <f t="shared" si="17"/>
        <v/>
      </c>
      <c r="BX122" s="26" t="str">
        <f t="shared" si="18"/>
        <v/>
      </c>
      <c r="BY122" s="27" t="str">
        <f t="shared" si="19"/>
        <v/>
      </c>
      <c r="BZ122" s="26" t="str">
        <f t="shared" si="20"/>
        <v/>
      </c>
      <c r="CA122" s="27" t="str">
        <f t="shared" si="21"/>
        <v/>
      </c>
      <c r="CB122" s="26" t="e">
        <f>IF(AND(#REF!="",#REF!="",#REF!="",#REF!=""),"",SUM(#REF!,#REF!,#REF!,#REF!,#REF!))</f>
        <v>#REF!</v>
      </c>
      <c r="CC122" s="27" t="str">
        <f t="shared" si="22"/>
        <v/>
      </c>
      <c r="CD122" s="24"/>
      <c r="CE122" s="24"/>
    </row>
    <row r="123" spans="1:83" ht="24.75" customHeight="1">
      <c r="A123" s="263">
        <v>117</v>
      </c>
      <c r="B123" s="264"/>
      <c r="C123" s="265"/>
      <c r="D123" s="266"/>
      <c r="E123" s="267"/>
      <c r="F123" s="268"/>
      <c r="G123" s="268"/>
      <c r="H123" s="269"/>
      <c r="I123" s="270"/>
      <c r="J123" s="271"/>
      <c r="K123" s="272"/>
      <c r="L123" s="391"/>
      <c r="M123" s="392"/>
      <c r="N123" s="392"/>
      <c r="O123" s="7"/>
      <c r="P123" s="32"/>
      <c r="Q123" s="35"/>
      <c r="R123" s="7"/>
      <c r="S123" s="397"/>
      <c r="T123" s="398"/>
      <c r="U123" s="398"/>
      <c r="V123" s="7"/>
      <c r="W123" s="37"/>
      <c r="X123" s="35"/>
      <c r="Y123" s="7"/>
      <c r="Z123" s="391"/>
      <c r="AA123" s="392"/>
      <c r="AB123" s="392"/>
      <c r="AC123" s="7"/>
      <c r="AD123" s="32"/>
      <c r="AE123" s="35"/>
      <c r="AF123" s="7"/>
      <c r="AG123" s="391"/>
      <c r="AH123" s="392"/>
      <c r="AI123" s="392"/>
      <c r="AJ123" s="7"/>
      <c r="AK123" s="32"/>
      <c r="AL123" s="35"/>
      <c r="AM123" s="7"/>
      <c r="AN123" s="11"/>
      <c r="AO123" s="7"/>
      <c r="AP123" s="11"/>
      <c r="AQ123" s="7"/>
      <c r="AR123" s="11"/>
      <c r="AS123" s="7"/>
      <c r="AT123" s="7"/>
      <c r="AU123" s="7"/>
      <c r="AV123" s="7"/>
      <c r="AW123" s="7"/>
      <c r="AX123" s="11" t="s">
        <v>224</v>
      </c>
      <c r="AY123" s="71" t="s">
        <v>224</v>
      </c>
      <c r="AZ123" s="1"/>
      <c r="BA123" s="1"/>
      <c r="BB123" s="1"/>
      <c r="BC123" s="1"/>
      <c r="BD123" s="1"/>
      <c r="BP123" s="16"/>
      <c r="BQ123" s="26" t="str">
        <f t="shared" si="13"/>
        <v/>
      </c>
      <c r="BR123" s="27" t="str">
        <f t="shared" si="23"/>
        <v/>
      </c>
      <c r="BS123" s="27" t="str">
        <f t="shared" si="14"/>
        <v/>
      </c>
      <c r="BT123" s="26" t="str">
        <f t="shared" si="15"/>
        <v/>
      </c>
      <c r="BU123" s="27" t="str">
        <f t="shared" si="16"/>
        <v/>
      </c>
      <c r="BV123" s="26" t="e">
        <f>IF(AND(#REF!="",#REF!="",#REF!="",#REF!=""),"",SUM(#REF!,#REF!,#REF!,#REF!,#REF!))</f>
        <v>#REF!</v>
      </c>
      <c r="BW123" s="27" t="str">
        <f t="shared" si="17"/>
        <v/>
      </c>
      <c r="BX123" s="26" t="str">
        <f t="shared" si="18"/>
        <v/>
      </c>
      <c r="BY123" s="27" t="str">
        <f t="shared" si="19"/>
        <v/>
      </c>
      <c r="BZ123" s="26" t="str">
        <f t="shared" si="20"/>
        <v/>
      </c>
      <c r="CA123" s="27" t="str">
        <f t="shared" si="21"/>
        <v/>
      </c>
      <c r="CB123" s="26" t="e">
        <f>IF(AND(#REF!="",#REF!="",#REF!="",#REF!=""),"",SUM(#REF!,#REF!,#REF!,#REF!,#REF!))</f>
        <v>#REF!</v>
      </c>
      <c r="CC123" s="27" t="str">
        <f t="shared" si="22"/>
        <v/>
      </c>
      <c r="CD123" s="24"/>
      <c r="CE123" s="24"/>
    </row>
    <row r="124" spans="1:83" ht="24.75" customHeight="1">
      <c r="A124" s="263">
        <v>118</v>
      </c>
      <c r="B124" s="264"/>
      <c r="C124" s="265"/>
      <c r="D124" s="266"/>
      <c r="E124" s="267"/>
      <c r="F124" s="268"/>
      <c r="G124" s="268"/>
      <c r="H124" s="269"/>
      <c r="I124" s="270"/>
      <c r="J124" s="271"/>
      <c r="K124" s="272"/>
      <c r="L124" s="391"/>
      <c r="M124" s="392"/>
      <c r="N124" s="392"/>
      <c r="O124" s="7"/>
      <c r="P124" s="32"/>
      <c r="Q124" s="35"/>
      <c r="R124" s="7"/>
      <c r="S124" s="397"/>
      <c r="T124" s="398"/>
      <c r="U124" s="398"/>
      <c r="V124" s="7"/>
      <c r="W124" s="37"/>
      <c r="X124" s="35"/>
      <c r="Y124" s="7"/>
      <c r="Z124" s="391"/>
      <c r="AA124" s="392"/>
      <c r="AB124" s="392"/>
      <c r="AC124" s="7"/>
      <c r="AD124" s="32"/>
      <c r="AE124" s="35"/>
      <c r="AF124" s="7"/>
      <c r="AG124" s="391"/>
      <c r="AH124" s="392"/>
      <c r="AI124" s="392"/>
      <c r="AJ124" s="7"/>
      <c r="AK124" s="32"/>
      <c r="AL124" s="35"/>
      <c r="AM124" s="7"/>
      <c r="AN124" s="11"/>
      <c r="AO124" s="7"/>
      <c r="AP124" s="11"/>
      <c r="AQ124" s="7"/>
      <c r="AR124" s="11"/>
      <c r="AS124" s="7"/>
      <c r="AT124" s="7"/>
      <c r="AU124" s="7"/>
      <c r="AV124" s="7"/>
      <c r="AW124" s="7"/>
      <c r="AX124" s="11" t="s">
        <v>224</v>
      </c>
      <c r="AY124" s="71" t="s">
        <v>224</v>
      </c>
      <c r="AZ124" s="1"/>
      <c r="BA124" s="1"/>
      <c r="BB124" s="1"/>
      <c r="BC124" s="1"/>
      <c r="BD124" s="1"/>
      <c r="BP124" s="16"/>
      <c r="BQ124" s="26" t="str">
        <f t="shared" si="13"/>
        <v/>
      </c>
      <c r="BR124" s="27" t="str">
        <f t="shared" si="23"/>
        <v/>
      </c>
      <c r="BS124" s="27" t="str">
        <f t="shared" si="14"/>
        <v/>
      </c>
      <c r="BT124" s="26" t="str">
        <f t="shared" si="15"/>
        <v/>
      </c>
      <c r="BU124" s="27" t="str">
        <f t="shared" si="16"/>
        <v/>
      </c>
      <c r="BV124" s="26" t="e">
        <f>IF(AND(#REF!="",#REF!="",#REF!="",#REF!=""),"",SUM(#REF!,#REF!,#REF!,#REF!,#REF!))</f>
        <v>#REF!</v>
      </c>
      <c r="BW124" s="27" t="str">
        <f t="shared" si="17"/>
        <v/>
      </c>
      <c r="BX124" s="26" t="str">
        <f t="shared" si="18"/>
        <v/>
      </c>
      <c r="BY124" s="27" t="str">
        <f t="shared" si="19"/>
        <v/>
      </c>
      <c r="BZ124" s="26" t="str">
        <f t="shared" si="20"/>
        <v/>
      </c>
      <c r="CA124" s="27" t="str">
        <f t="shared" si="21"/>
        <v/>
      </c>
      <c r="CB124" s="26" t="e">
        <f>IF(AND(#REF!="",#REF!="",#REF!="",#REF!=""),"",SUM(#REF!,#REF!,#REF!,#REF!,#REF!))</f>
        <v>#REF!</v>
      </c>
      <c r="CC124" s="27" t="str">
        <f t="shared" si="22"/>
        <v/>
      </c>
      <c r="CD124" s="24"/>
      <c r="CE124" s="24"/>
    </row>
    <row r="125" spans="1:83" ht="24.75" customHeight="1">
      <c r="A125" s="263">
        <v>119</v>
      </c>
      <c r="B125" s="264"/>
      <c r="C125" s="265"/>
      <c r="D125" s="266"/>
      <c r="E125" s="267"/>
      <c r="F125" s="268"/>
      <c r="G125" s="268"/>
      <c r="H125" s="269"/>
      <c r="I125" s="270"/>
      <c r="J125" s="271"/>
      <c r="K125" s="272"/>
      <c r="L125" s="391"/>
      <c r="M125" s="392"/>
      <c r="N125" s="392"/>
      <c r="O125" s="7"/>
      <c r="P125" s="32"/>
      <c r="Q125" s="35"/>
      <c r="R125" s="7"/>
      <c r="S125" s="397"/>
      <c r="T125" s="398"/>
      <c r="U125" s="398"/>
      <c r="V125" s="7"/>
      <c r="W125" s="37"/>
      <c r="X125" s="35"/>
      <c r="Y125" s="7"/>
      <c r="Z125" s="391"/>
      <c r="AA125" s="392"/>
      <c r="AB125" s="392"/>
      <c r="AC125" s="7"/>
      <c r="AD125" s="32"/>
      <c r="AE125" s="35"/>
      <c r="AF125" s="7"/>
      <c r="AG125" s="391"/>
      <c r="AH125" s="392"/>
      <c r="AI125" s="392"/>
      <c r="AJ125" s="7"/>
      <c r="AK125" s="32"/>
      <c r="AL125" s="35"/>
      <c r="AM125" s="7"/>
      <c r="AN125" s="11"/>
      <c r="AO125" s="7"/>
      <c r="AP125" s="11"/>
      <c r="AQ125" s="7"/>
      <c r="AR125" s="11"/>
      <c r="AS125" s="7"/>
      <c r="AT125" s="7"/>
      <c r="AU125" s="7"/>
      <c r="AV125" s="7"/>
      <c r="AW125" s="7"/>
      <c r="AX125" s="11" t="s">
        <v>224</v>
      </c>
      <c r="AY125" s="71" t="s">
        <v>224</v>
      </c>
      <c r="AZ125" s="1"/>
      <c r="BA125" s="1"/>
      <c r="BB125" s="1"/>
      <c r="BC125" s="1"/>
      <c r="BD125" s="1"/>
      <c r="BP125" s="16"/>
      <c r="BQ125" s="26" t="str">
        <f t="shared" si="13"/>
        <v/>
      </c>
      <c r="BR125" s="27" t="str">
        <f t="shared" si="23"/>
        <v/>
      </c>
      <c r="BS125" s="27" t="str">
        <f t="shared" si="14"/>
        <v/>
      </c>
      <c r="BT125" s="26" t="str">
        <f t="shared" si="15"/>
        <v/>
      </c>
      <c r="BU125" s="27" t="str">
        <f t="shared" si="16"/>
        <v/>
      </c>
      <c r="BV125" s="26" t="e">
        <f>IF(AND(#REF!="",#REF!="",#REF!="",#REF!=""),"",SUM(#REF!,#REF!,#REF!,#REF!,#REF!))</f>
        <v>#REF!</v>
      </c>
      <c r="BW125" s="27" t="str">
        <f t="shared" si="17"/>
        <v/>
      </c>
      <c r="BX125" s="26" t="str">
        <f t="shared" si="18"/>
        <v/>
      </c>
      <c r="BY125" s="27" t="str">
        <f t="shared" si="19"/>
        <v/>
      </c>
      <c r="BZ125" s="26" t="str">
        <f t="shared" si="20"/>
        <v/>
      </c>
      <c r="CA125" s="27" t="str">
        <f t="shared" si="21"/>
        <v/>
      </c>
      <c r="CB125" s="26" t="e">
        <f>IF(AND(#REF!="",#REF!="",#REF!="",#REF!=""),"",SUM(#REF!,#REF!,#REF!,#REF!,#REF!))</f>
        <v>#REF!</v>
      </c>
      <c r="CC125" s="27" t="str">
        <f t="shared" si="22"/>
        <v/>
      </c>
      <c r="CD125" s="24"/>
      <c r="CE125" s="24"/>
    </row>
    <row r="126" spans="1:83" ht="24.75" customHeight="1">
      <c r="A126" s="263">
        <v>120</v>
      </c>
      <c r="B126" s="264"/>
      <c r="C126" s="265"/>
      <c r="D126" s="266"/>
      <c r="E126" s="267"/>
      <c r="F126" s="268"/>
      <c r="G126" s="268"/>
      <c r="H126" s="269"/>
      <c r="I126" s="270"/>
      <c r="J126" s="271"/>
      <c r="K126" s="272"/>
      <c r="L126" s="391"/>
      <c r="M126" s="392"/>
      <c r="N126" s="392"/>
      <c r="O126" s="7"/>
      <c r="P126" s="32"/>
      <c r="Q126" s="35"/>
      <c r="R126" s="7"/>
      <c r="S126" s="397"/>
      <c r="T126" s="398"/>
      <c r="U126" s="398"/>
      <c r="V126" s="7"/>
      <c r="W126" s="37"/>
      <c r="X126" s="35"/>
      <c r="Y126" s="7"/>
      <c r="Z126" s="391"/>
      <c r="AA126" s="392"/>
      <c r="AB126" s="392"/>
      <c r="AC126" s="7"/>
      <c r="AD126" s="32"/>
      <c r="AE126" s="35"/>
      <c r="AF126" s="7"/>
      <c r="AG126" s="391"/>
      <c r="AH126" s="392"/>
      <c r="AI126" s="392"/>
      <c r="AJ126" s="7"/>
      <c r="AK126" s="32"/>
      <c r="AL126" s="35"/>
      <c r="AM126" s="7"/>
      <c r="AN126" s="11"/>
      <c r="AO126" s="7"/>
      <c r="AP126" s="11"/>
      <c r="AQ126" s="7"/>
      <c r="AR126" s="11"/>
      <c r="AS126" s="7"/>
      <c r="AT126" s="7"/>
      <c r="AU126" s="7"/>
      <c r="AV126" s="7"/>
      <c r="AW126" s="7"/>
      <c r="AX126" s="11" t="s">
        <v>224</v>
      </c>
      <c r="AY126" s="71" t="s">
        <v>224</v>
      </c>
      <c r="AZ126" s="1"/>
      <c r="BA126" s="1"/>
      <c r="BB126" s="1"/>
      <c r="BC126" s="1"/>
      <c r="BD126" s="1"/>
      <c r="BP126" s="16"/>
      <c r="BQ126" s="26" t="str">
        <f t="shared" si="13"/>
        <v/>
      </c>
      <c r="BR126" s="27" t="str">
        <f t="shared" si="23"/>
        <v/>
      </c>
      <c r="BS126" s="27" t="str">
        <f t="shared" si="14"/>
        <v/>
      </c>
      <c r="BT126" s="26" t="str">
        <f t="shared" si="15"/>
        <v/>
      </c>
      <c r="BU126" s="27" t="str">
        <f t="shared" si="16"/>
        <v/>
      </c>
      <c r="BV126" s="26" t="e">
        <f>IF(AND(#REF!="",#REF!="",#REF!="",#REF!=""),"",SUM(#REF!,#REF!,#REF!,#REF!,#REF!))</f>
        <v>#REF!</v>
      </c>
      <c r="BW126" s="27" t="str">
        <f t="shared" si="17"/>
        <v/>
      </c>
      <c r="BX126" s="26" t="str">
        <f t="shared" si="18"/>
        <v/>
      </c>
      <c r="BY126" s="27" t="str">
        <f t="shared" si="19"/>
        <v/>
      </c>
      <c r="BZ126" s="26" t="str">
        <f t="shared" si="20"/>
        <v/>
      </c>
      <c r="CA126" s="27" t="str">
        <f t="shared" si="21"/>
        <v/>
      </c>
      <c r="CB126" s="26" t="e">
        <f>IF(AND(#REF!="",#REF!="",#REF!="",#REF!=""),"",SUM(#REF!,#REF!,#REF!,#REF!,#REF!))</f>
        <v>#REF!</v>
      </c>
      <c r="CC126" s="27" t="str">
        <f t="shared" si="22"/>
        <v/>
      </c>
      <c r="CD126" s="24"/>
      <c r="CE126" s="24"/>
    </row>
    <row r="127" spans="1:83" ht="24.75" customHeight="1">
      <c r="A127" s="263">
        <v>121</v>
      </c>
      <c r="B127" s="264"/>
      <c r="C127" s="265"/>
      <c r="D127" s="266"/>
      <c r="E127" s="267"/>
      <c r="F127" s="268"/>
      <c r="G127" s="268"/>
      <c r="H127" s="269"/>
      <c r="I127" s="270"/>
      <c r="J127" s="271"/>
      <c r="K127" s="272"/>
      <c r="L127" s="391"/>
      <c r="M127" s="392"/>
      <c r="N127" s="392"/>
      <c r="O127" s="7"/>
      <c r="P127" s="32"/>
      <c r="Q127" s="35"/>
      <c r="R127" s="7"/>
      <c r="S127" s="397"/>
      <c r="T127" s="398"/>
      <c r="U127" s="398"/>
      <c r="V127" s="7"/>
      <c r="W127" s="37"/>
      <c r="X127" s="35"/>
      <c r="Y127" s="7"/>
      <c r="Z127" s="391"/>
      <c r="AA127" s="392"/>
      <c r="AB127" s="392"/>
      <c r="AC127" s="7"/>
      <c r="AD127" s="32"/>
      <c r="AE127" s="35"/>
      <c r="AF127" s="7"/>
      <c r="AG127" s="391"/>
      <c r="AH127" s="392"/>
      <c r="AI127" s="392"/>
      <c r="AJ127" s="7"/>
      <c r="AK127" s="32"/>
      <c r="AL127" s="35"/>
      <c r="AM127" s="7"/>
      <c r="AN127" s="11"/>
      <c r="AO127" s="7"/>
      <c r="AP127" s="11"/>
      <c r="AQ127" s="7"/>
      <c r="AR127" s="11"/>
      <c r="AS127" s="7"/>
      <c r="AT127" s="7"/>
      <c r="AU127" s="7"/>
      <c r="AV127" s="7"/>
      <c r="AW127" s="7"/>
      <c r="AX127" s="11" t="s">
        <v>224</v>
      </c>
      <c r="AY127" s="71" t="s">
        <v>224</v>
      </c>
      <c r="AZ127" s="1"/>
      <c r="BA127" s="1"/>
      <c r="BB127" s="1"/>
      <c r="BC127" s="1"/>
      <c r="BD127" s="1"/>
      <c r="BP127" s="16"/>
      <c r="BQ127" s="26" t="str">
        <f t="shared" si="13"/>
        <v/>
      </c>
      <c r="BR127" s="27" t="str">
        <f t="shared" si="23"/>
        <v/>
      </c>
      <c r="BS127" s="27" t="str">
        <f t="shared" si="14"/>
        <v/>
      </c>
      <c r="BT127" s="26" t="str">
        <f t="shared" si="15"/>
        <v/>
      </c>
      <c r="BU127" s="27" t="str">
        <f t="shared" si="16"/>
        <v/>
      </c>
      <c r="BV127" s="26" t="e">
        <f>IF(AND(#REF!="",#REF!="",#REF!="",#REF!=""),"",SUM(#REF!,#REF!,#REF!,#REF!,#REF!))</f>
        <v>#REF!</v>
      </c>
      <c r="BW127" s="27" t="str">
        <f t="shared" si="17"/>
        <v/>
      </c>
      <c r="BX127" s="26" t="str">
        <f t="shared" si="18"/>
        <v/>
      </c>
      <c r="BY127" s="27" t="str">
        <f t="shared" si="19"/>
        <v/>
      </c>
      <c r="BZ127" s="26" t="str">
        <f t="shared" si="20"/>
        <v/>
      </c>
      <c r="CA127" s="27" t="str">
        <f t="shared" si="21"/>
        <v/>
      </c>
      <c r="CB127" s="26" t="e">
        <f>IF(AND(#REF!="",#REF!="",#REF!="",#REF!=""),"",SUM(#REF!,#REF!,#REF!,#REF!,#REF!))</f>
        <v>#REF!</v>
      </c>
      <c r="CC127" s="27" t="str">
        <f t="shared" si="22"/>
        <v/>
      </c>
      <c r="CD127" s="24" t="e">
        <f>IF(AND(#REF!="",#REF!="",#REF!="",#REF!=""),"",SUM(#REF!,#REF!,#REF!,#REF!))</f>
        <v>#REF!</v>
      </c>
      <c r="CE127" s="24" t="str">
        <f t="shared" ref="CE127:CE190" si="24">IFERROR(IF(CD127="","",IF($CD$5=100,ROUNDUP(CD127*20%,0),IF($CD$5=86,ROUNDUP((CD127/$CD$5)*$CE$5,0),IF($CD$5=66,ROUNDUP((CD127/$CD$5)*$CE$5,0),"")))),"")</f>
        <v/>
      </c>
    </row>
    <row r="128" spans="1:83" ht="24.75" customHeight="1">
      <c r="A128" s="263">
        <v>122</v>
      </c>
      <c r="B128" s="264"/>
      <c r="C128" s="265"/>
      <c r="D128" s="266"/>
      <c r="E128" s="267"/>
      <c r="F128" s="268"/>
      <c r="G128" s="268"/>
      <c r="H128" s="269"/>
      <c r="I128" s="270"/>
      <c r="J128" s="271"/>
      <c r="K128" s="272"/>
      <c r="L128" s="391"/>
      <c r="M128" s="392"/>
      <c r="N128" s="392"/>
      <c r="O128" s="7"/>
      <c r="P128" s="32"/>
      <c r="Q128" s="35"/>
      <c r="R128" s="7"/>
      <c r="S128" s="397"/>
      <c r="T128" s="398"/>
      <c r="U128" s="398"/>
      <c r="V128" s="7"/>
      <c r="W128" s="37"/>
      <c r="X128" s="35"/>
      <c r="Y128" s="7"/>
      <c r="Z128" s="391"/>
      <c r="AA128" s="392"/>
      <c r="AB128" s="392"/>
      <c r="AC128" s="7"/>
      <c r="AD128" s="32"/>
      <c r="AE128" s="35"/>
      <c r="AF128" s="7"/>
      <c r="AG128" s="391"/>
      <c r="AH128" s="392"/>
      <c r="AI128" s="392"/>
      <c r="AJ128" s="7"/>
      <c r="AK128" s="32"/>
      <c r="AL128" s="35"/>
      <c r="AM128" s="7"/>
      <c r="AN128" s="11"/>
      <c r="AO128" s="7"/>
      <c r="AP128" s="11"/>
      <c r="AQ128" s="7"/>
      <c r="AR128" s="11"/>
      <c r="AS128" s="7"/>
      <c r="AT128" s="7"/>
      <c r="AU128" s="7"/>
      <c r="AV128" s="7"/>
      <c r="AW128" s="7"/>
      <c r="AX128" s="11" t="s">
        <v>224</v>
      </c>
      <c r="AY128" s="71" t="s">
        <v>224</v>
      </c>
      <c r="AZ128" s="1"/>
      <c r="BA128" s="1"/>
      <c r="BB128" s="1"/>
      <c r="BC128" s="1"/>
      <c r="BD128" s="1"/>
      <c r="BP128" s="16"/>
      <c r="BQ128" s="26" t="str">
        <f t="shared" si="13"/>
        <v/>
      </c>
      <c r="BR128" s="27" t="str">
        <f t="shared" si="23"/>
        <v/>
      </c>
      <c r="BS128" s="27" t="str">
        <f t="shared" si="14"/>
        <v/>
      </c>
      <c r="BT128" s="26" t="str">
        <f t="shared" si="15"/>
        <v/>
      </c>
      <c r="BU128" s="27" t="str">
        <f t="shared" si="16"/>
        <v/>
      </c>
      <c r="BV128" s="26" t="e">
        <f>IF(AND(#REF!="",#REF!="",#REF!="",#REF!=""),"",SUM(#REF!,#REF!,#REF!,#REF!,#REF!))</f>
        <v>#REF!</v>
      </c>
      <c r="BW128" s="27" t="str">
        <f t="shared" si="17"/>
        <v/>
      </c>
      <c r="BX128" s="26" t="str">
        <f t="shared" si="18"/>
        <v/>
      </c>
      <c r="BY128" s="27" t="str">
        <f t="shared" si="19"/>
        <v/>
      </c>
      <c r="BZ128" s="26" t="str">
        <f t="shared" si="20"/>
        <v/>
      </c>
      <c r="CA128" s="27" t="str">
        <f t="shared" si="21"/>
        <v/>
      </c>
      <c r="CB128" s="26" t="e">
        <f>IF(AND(#REF!="",#REF!="",#REF!="",#REF!=""),"",SUM(#REF!,#REF!,#REF!,#REF!,#REF!))</f>
        <v>#REF!</v>
      </c>
      <c r="CC128" s="27" t="str">
        <f t="shared" si="22"/>
        <v/>
      </c>
      <c r="CD128" s="24" t="e">
        <f>IF(AND(#REF!="",#REF!="",#REF!="",#REF!=""),"",SUM(#REF!,#REF!,#REF!,#REF!))</f>
        <v>#REF!</v>
      </c>
      <c r="CE128" s="24" t="str">
        <f t="shared" si="24"/>
        <v/>
      </c>
    </row>
    <row r="129" spans="1:83" ht="24.75" customHeight="1">
      <c r="A129" s="263">
        <v>123</v>
      </c>
      <c r="B129" s="264"/>
      <c r="C129" s="265"/>
      <c r="D129" s="266"/>
      <c r="E129" s="267"/>
      <c r="F129" s="268"/>
      <c r="G129" s="268"/>
      <c r="H129" s="269"/>
      <c r="I129" s="270"/>
      <c r="J129" s="271"/>
      <c r="K129" s="272"/>
      <c r="L129" s="391"/>
      <c r="M129" s="392"/>
      <c r="N129" s="392"/>
      <c r="O129" s="7"/>
      <c r="P129" s="32"/>
      <c r="Q129" s="35"/>
      <c r="R129" s="7"/>
      <c r="S129" s="397"/>
      <c r="T129" s="398"/>
      <c r="U129" s="398"/>
      <c r="V129" s="7"/>
      <c r="W129" s="37"/>
      <c r="X129" s="35"/>
      <c r="Y129" s="7"/>
      <c r="Z129" s="391"/>
      <c r="AA129" s="392"/>
      <c r="AB129" s="392"/>
      <c r="AC129" s="7"/>
      <c r="AD129" s="32"/>
      <c r="AE129" s="35"/>
      <c r="AF129" s="7"/>
      <c r="AG129" s="391"/>
      <c r="AH129" s="392"/>
      <c r="AI129" s="392"/>
      <c r="AJ129" s="7"/>
      <c r="AK129" s="32"/>
      <c r="AL129" s="35"/>
      <c r="AM129" s="7"/>
      <c r="AN129" s="11"/>
      <c r="AO129" s="7"/>
      <c r="AP129" s="11"/>
      <c r="AQ129" s="7"/>
      <c r="AR129" s="11"/>
      <c r="AS129" s="7"/>
      <c r="AT129" s="7"/>
      <c r="AU129" s="7"/>
      <c r="AV129" s="7"/>
      <c r="AW129" s="7"/>
      <c r="AX129" s="11" t="s">
        <v>224</v>
      </c>
      <c r="AY129" s="71" t="s">
        <v>224</v>
      </c>
      <c r="AZ129" s="1"/>
      <c r="BA129" s="1"/>
      <c r="BB129" s="1"/>
      <c r="BC129" s="1"/>
      <c r="BD129" s="1"/>
      <c r="BP129" s="16"/>
      <c r="BQ129" s="26" t="str">
        <f t="shared" si="13"/>
        <v/>
      </c>
      <c r="BR129" s="27" t="str">
        <f t="shared" si="23"/>
        <v/>
      </c>
      <c r="BS129" s="27" t="str">
        <f t="shared" si="14"/>
        <v/>
      </c>
      <c r="BT129" s="26" t="str">
        <f t="shared" si="15"/>
        <v/>
      </c>
      <c r="BU129" s="27" t="str">
        <f t="shared" si="16"/>
        <v/>
      </c>
      <c r="BV129" s="26" t="e">
        <f>IF(AND(#REF!="",#REF!="",#REF!="",#REF!=""),"",SUM(#REF!,#REF!,#REF!,#REF!,#REF!))</f>
        <v>#REF!</v>
      </c>
      <c r="BW129" s="27" t="str">
        <f t="shared" si="17"/>
        <v/>
      </c>
      <c r="BX129" s="26" t="str">
        <f t="shared" si="18"/>
        <v/>
      </c>
      <c r="BY129" s="27" t="str">
        <f t="shared" si="19"/>
        <v/>
      </c>
      <c r="BZ129" s="26" t="str">
        <f t="shared" si="20"/>
        <v/>
      </c>
      <c r="CA129" s="27" t="str">
        <f t="shared" si="21"/>
        <v/>
      </c>
      <c r="CB129" s="26" t="e">
        <f>IF(AND(#REF!="",#REF!="",#REF!="",#REF!=""),"",SUM(#REF!,#REF!,#REF!,#REF!,#REF!))</f>
        <v>#REF!</v>
      </c>
      <c r="CC129" s="27" t="str">
        <f t="shared" si="22"/>
        <v/>
      </c>
      <c r="CD129" s="24" t="e">
        <f>IF(AND(#REF!="",#REF!="",#REF!="",#REF!=""),"",SUM(#REF!,#REF!,#REF!,#REF!))</f>
        <v>#REF!</v>
      </c>
      <c r="CE129" s="24" t="str">
        <f t="shared" si="24"/>
        <v/>
      </c>
    </row>
    <row r="130" spans="1:83" ht="24.75" customHeight="1">
      <c r="A130" s="263">
        <v>124</v>
      </c>
      <c r="B130" s="264"/>
      <c r="C130" s="265"/>
      <c r="D130" s="266"/>
      <c r="E130" s="267"/>
      <c r="F130" s="268"/>
      <c r="G130" s="268"/>
      <c r="H130" s="269"/>
      <c r="I130" s="270"/>
      <c r="J130" s="271"/>
      <c r="K130" s="272"/>
      <c r="L130" s="391"/>
      <c r="M130" s="392"/>
      <c r="N130" s="392"/>
      <c r="O130" s="7"/>
      <c r="P130" s="32"/>
      <c r="Q130" s="35"/>
      <c r="R130" s="7"/>
      <c r="S130" s="397"/>
      <c r="T130" s="398"/>
      <c r="U130" s="398"/>
      <c r="V130" s="7"/>
      <c r="W130" s="37"/>
      <c r="X130" s="35"/>
      <c r="Y130" s="7"/>
      <c r="Z130" s="391"/>
      <c r="AA130" s="392"/>
      <c r="AB130" s="392"/>
      <c r="AC130" s="7"/>
      <c r="AD130" s="32"/>
      <c r="AE130" s="35"/>
      <c r="AF130" s="7"/>
      <c r="AG130" s="391"/>
      <c r="AH130" s="392"/>
      <c r="AI130" s="392"/>
      <c r="AJ130" s="7"/>
      <c r="AK130" s="32"/>
      <c r="AL130" s="35"/>
      <c r="AM130" s="7"/>
      <c r="AN130" s="11"/>
      <c r="AO130" s="7"/>
      <c r="AP130" s="11"/>
      <c r="AQ130" s="7"/>
      <c r="AR130" s="11"/>
      <c r="AS130" s="7"/>
      <c r="AT130" s="7"/>
      <c r="AU130" s="7"/>
      <c r="AV130" s="7"/>
      <c r="AW130" s="7"/>
      <c r="AX130" s="11" t="s">
        <v>224</v>
      </c>
      <c r="AY130" s="71" t="s">
        <v>224</v>
      </c>
      <c r="AZ130" s="1"/>
      <c r="BA130" s="1"/>
      <c r="BB130" s="1"/>
      <c r="BC130" s="1"/>
      <c r="BD130" s="1"/>
      <c r="BP130" s="16"/>
      <c r="BQ130" s="26" t="str">
        <f t="shared" si="13"/>
        <v/>
      </c>
      <c r="BR130" s="27" t="str">
        <f t="shared" si="23"/>
        <v/>
      </c>
      <c r="BS130" s="27" t="str">
        <f t="shared" si="14"/>
        <v/>
      </c>
      <c r="BT130" s="26" t="str">
        <f t="shared" si="15"/>
        <v/>
      </c>
      <c r="BU130" s="27" t="str">
        <f t="shared" si="16"/>
        <v/>
      </c>
      <c r="BV130" s="26" t="e">
        <f>IF(AND(#REF!="",#REF!="",#REF!="",#REF!=""),"",SUM(#REF!,#REF!,#REF!,#REF!,#REF!))</f>
        <v>#REF!</v>
      </c>
      <c r="BW130" s="27" t="str">
        <f t="shared" si="17"/>
        <v/>
      </c>
      <c r="BX130" s="26" t="str">
        <f t="shared" si="18"/>
        <v/>
      </c>
      <c r="BY130" s="27" t="str">
        <f t="shared" si="19"/>
        <v/>
      </c>
      <c r="BZ130" s="26" t="str">
        <f t="shared" si="20"/>
        <v/>
      </c>
      <c r="CA130" s="27" t="str">
        <f t="shared" si="21"/>
        <v/>
      </c>
      <c r="CB130" s="26" t="e">
        <f>IF(AND(#REF!="",#REF!="",#REF!="",#REF!=""),"",SUM(#REF!,#REF!,#REF!,#REF!,#REF!))</f>
        <v>#REF!</v>
      </c>
      <c r="CC130" s="27" t="str">
        <f t="shared" si="22"/>
        <v/>
      </c>
      <c r="CD130" s="24" t="e">
        <f>IF(AND(#REF!="",#REF!="",#REF!="",#REF!=""),"",SUM(#REF!,#REF!,#REF!,#REF!))</f>
        <v>#REF!</v>
      </c>
      <c r="CE130" s="24" t="str">
        <f t="shared" si="24"/>
        <v/>
      </c>
    </row>
    <row r="131" spans="1:83" ht="24.75" customHeight="1">
      <c r="A131" s="263">
        <v>125</v>
      </c>
      <c r="B131" s="264"/>
      <c r="C131" s="265"/>
      <c r="D131" s="266"/>
      <c r="E131" s="267"/>
      <c r="F131" s="268"/>
      <c r="G131" s="268"/>
      <c r="H131" s="269"/>
      <c r="I131" s="270"/>
      <c r="J131" s="271"/>
      <c r="K131" s="272"/>
      <c r="L131" s="391"/>
      <c r="M131" s="392"/>
      <c r="N131" s="392"/>
      <c r="O131" s="7"/>
      <c r="P131" s="32"/>
      <c r="Q131" s="35"/>
      <c r="R131" s="7"/>
      <c r="S131" s="397"/>
      <c r="T131" s="398"/>
      <c r="U131" s="398"/>
      <c r="V131" s="7"/>
      <c r="W131" s="37"/>
      <c r="X131" s="35"/>
      <c r="Y131" s="7"/>
      <c r="Z131" s="391"/>
      <c r="AA131" s="392"/>
      <c r="AB131" s="392"/>
      <c r="AC131" s="7"/>
      <c r="AD131" s="32"/>
      <c r="AE131" s="35"/>
      <c r="AF131" s="7"/>
      <c r="AG131" s="391"/>
      <c r="AH131" s="392"/>
      <c r="AI131" s="392"/>
      <c r="AJ131" s="7"/>
      <c r="AK131" s="32"/>
      <c r="AL131" s="35"/>
      <c r="AM131" s="7"/>
      <c r="AN131" s="11"/>
      <c r="AO131" s="7"/>
      <c r="AP131" s="11"/>
      <c r="AQ131" s="7"/>
      <c r="AR131" s="11"/>
      <c r="AS131" s="7"/>
      <c r="AT131" s="7"/>
      <c r="AU131" s="7"/>
      <c r="AV131" s="7"/>
      <c r="AW131" s="7"/>
      <c r="AX131" s="11" t="s">
        <v>224</v>
      </c>
      <c r="AY131" s="71" t="s">
        <v>224</v>
      </c>
      <c r="AZ131" s="1"/>
      <c r="BA131" s="1"/>
      <c r="BB131" s="1"/>
      <c r="BC131" s="1"/>
      <c r="BD131" s="1"/>
      <c r="BP131" s="16"/>
      <c r="BQ131" s="26" t="str">
        <f t="shared" si="13"/>
        <v/>
      </c>
      <c r="BR131" s="27" t="str">
        <f t="shared" si="23"/>
        <v/>
      </c>
      <c r="BS131" s="27" t="str">
        <f t="shared" si="14"/>
        <v/>
      </c>
      <c r="BT131" s="26" t="str">
        <f t="shared" si="15"/>
        <v/>
      </c>
      <c r="BU131" s="27" t="str">
        <f t="shared" si="16"/>
        <v/>
      </c>
      <c r="BV131" s="26" t="e">
        <f>IF(AND(#REF!="",#REF!="",#REF!="",#REF!=""),"",SUM(#REF!,#REF!,#REF!,#REF!,#REF!))</f>
        <v>#REF!</v>
      </c>
      <c r="BW131" s="27" t="str">
        <f t="shared" si="17"/>
        <v/>
      </c>
      <c r="BX131" s="26" t="str">
        <f t="shared" si="18"/>
        <v/>
      </c>
      <c r="BY131" s="27" t="str">
        <f t="shared" si="19"/>
        <v/>
      </c>
      <c r="BZ131" s="26" t="str">
        <f t="shared" si="20"/>
        <v/>
      </c>
      <c r="CA131" s="27" t="str">
        <f t="shared" si="21"/>
        <v/>
      </c>
      <c r="CB131" s="26" t="e">
        <f>IF(AND(#REF!="",#REF!="",#REF!="",#REF!=""),"",SUM(#REF!,#REF!,#REF!,#REF!,#REF!))</f>
        <v>#REF!</v>
      </c>
      <c r="CC131" s="27" t="str">
        <f t="shared" si="22"/>
        <v/>
      </c>
      <c r="CD131" s="24" t="e">
        <f>IF(AND(#REF!="",#REF!="",#REF!="",#REF!=""),"",SUM(#REF!,#REF!,#REF!,#REF!))</f>
        <v>#REF!</v>
      </c>
      <c r="CE131" s="24" t="str">
        <f t="shared" si="24"/>
        <v/>
      </c>
    </row>
    <row r="132" spans="1:83" ht="24.75" customHeight="1">
      <c r="A132" s="263">
        <v>126</v>
      </c>
      <c r="B132" s="264"/>
      <c r="C132" s="265"/>
      <c r="D132" s="266"/>
      <c r="E132" s="267"/>
      <c r="F132" s="268"/>
      <c r="G132" s="268"/>
      <c r="H132" s="269"/>
      <c r="I132" s="270"/>
      <c r="J132" s="271"/>
      <c r="K132" s="272"/>
      <c r="L132" s="391"/>
      <c r="M132" s="392"/>
      <c r="N132" s="392"/>
      <c r="O132" s="7"/>
      <c r="P132" s="32"/>
      <c r="Q132" s="35"/>
      <c r="R132" s="7"/>
      <c r="S132" s="397"/>
      <c r="T132" s="398"/>
      <c r="U132" s="398"/>
      <c r="V132" s="7"/>
      <c r="W132" s="37"/>
      <c r="X132" s="35"/>
      <c r="Y132" s="7"/>
      <c r="Z132" s="391"/>
      <c r="AA132" s="392"/>
      <c r="AB132" s="392"/>
      <c r="AC132" s="7"/>
      <c r="AD132" s="32"/>
      <c r="AE132" s="35"/>
      <c r="AF132" s="7"/>
      <c r="AG132" s="391"/>
      <c r="AH132" s="392"/>
      <c r="AI132" s="392"/>
      <c r="AJ132" s="7"/>
      <c r="AK132" s="32"/>
      <c r="AL132" s="35"/>
      <c r="AM132" s="7"/>
      <c r="AN132" s="11"/>
      <c r="AO132" s="7"/>
      <c r="AP132" s="11"/>
      <c r="AQ132" s="7"/>
      <c r="AR132" s="11"/>
      <c r="AS132" s="7"/>
      <c r="AT132" s="7"/>
      <c r="AU132" s="7"/>
      <c r="AV132" s="7"/>
      <c r="AW132" s="7"/>
      <c r="AX132" s="11" t="s">
        <v>224</v>
      </c>
      <c r="AY132" s="71" t="s">
        <v>224</v>
      </c>
      <c r="AZ132" s="1"/>
      <c r="BA132" s="1"/>
      <c r="BB132" s="1"/>
      <c r="BC132" s="1"/>
      <c r="BD132" s="1"/>
      <c r="BP132" s="16"/>
      <c r="BQ132" s="26" t="str">
        <f t="shared" si="13"/>
        <v/>
      </c>
      <c r="BR132" s="27" t="str">
        <f t="shared" si="23"/>
        <v/>
      </c>
      <c r="BS132" s="27" t="str">
        <f t="shared" si="14"/>
        <v/>
      </c>
      <c r="BT132" s="26" t="str">
        <f t="shared" si="15"/>
        <v/>
      </c>
      <c r="BU132" s="27" t="str">
        <f t="shared" si="16"/>
        <v/>
      </c>
      <c r="BV132" s="26" t="e">
        <f>IF(AND(#REF!="",#REF!="",#REF!="",#REF!=""),"",SUM(#REF!,#REF!,#REF!,#REF!,#REF!))</f>
        <v>#REF!</v>
      </c>
      <c r="BW132" s="27" t="str">
        <f t="shared" si="17"/>
        <v/>
      </c>
      <c r="BX132" s="26" t="str">
        <f t="shared" si="18"/>
        <v/>
      </c>
      <c r="BY132" s="27" t="str">
        <f t="shared" si="19"/>
        <v/>
      </c>
      <c r="BZ132" s="26" t="str">
        <f t="shared" si="20"/>
        <v/>
      </c>
      <c r="CA132" s="27" t="str">
        <f t="shared" si="21"/>
        <v/>
      </c>
      <c r="CB132" s="26" t="e">
        <f>IF(AND(#REF!="",#REF!="",#REF!="",#REF!=""),"",SUM(#REF!,#REF!,#REF!,#REF!,#REF!))</f>
        <v>#REF!</v>
      </c>
      <c r="CC132" s="27" t="str">
        <f t="shared" si="22"/>
        <v/>
      </c>
      <c r="CD132" s="24" t="e">
        <f>IF(AND(#REF!="",#REF!="",#REF!="",#REF!=""),"",SUM(#REF!,#REF!,#REF!,#REF!))</f>
        <v>#REF!</v>
      </c>
      <c r="CE132" s="24" t="str">
        <f t="shared" si="24"/>
        <v/>
      </c>
    </row>
    <row r="133" spans="1:83" ht="24.75" customHeight="1">
      <c r="A133" s="263">
        <v>127</v>
      </c>
      <c r="B133" s="264"/>
      <c r="C133" s="265"/>
      <c r="D133" s="266"/>
      <c r="E133" s="267"/>
      <c r="F133" s="268"/>
      <c r="G133" s="268"/>
      <c r="H133" s="269"/>
      <c r="I133" s="270"/>
      <c r="J133" s="271"/>
      <c r="K133" s="272"/>
      <c r="L133" s="391"/>
      <c r="M133" s="392"/>
      <c r="N133" s="392"/>
      <c r="O133" s="7"/>
      <c r="P133" s="32"/>
      <c r="Q133" s="35"/>
      <c r="R133" s="7"/>
      <c r="S133" s="397"/>
      <c r="T133" s="398"/>
      <c r="U133" s="398"/>
      <c r="V133" s="7"/>
      <c r="W133" s="37"/>
      <c r="X133" s="35"/>
      <c r="Y133" s="7"/>
      <c r="Z133" s="391"/>
      <c r="AA133" s="392"/>
      <c r="AB133" s="392"/>
      <c r="AC133" s="7"/>
      <c r="AD133" s="32"/>
      <c r="AE133" s="35"/>
      <c r="AF133" s="7"/>
      <c r="AG133" s="391"/>
      <c r="AH133" s="392"/>
      <c r="AI133" s="392"/>
      <c r="AJ133" s="7"/>
      <c r="AK133" s="32"/>
      <c r="AL133" s="35"/>
      <c r="AM133" s="7"/>
      <c r="AN133" s="11"/>
      <c r="AO133" s="7"/>
      <c r="AP133" s="11"/>
      <c r="AQ133" s="7"/>
      <c r="AR133" s="11"/>
      <c r="AS133" s="7"/>
      <c r="AT133" s="7"/>
      <c r="AU133" s="7"/>
      <c r="AV133" s="7"/>
      <c r="AW133" s="7"/>
      <c r="AX133" s="11" t="s">
        <v>224</v>
      </c>
      <c r="AY133" s="71" t="s">
        <v>224</v>
      </c>
      <c r="AZ133" s="1"/>
      <c r="BA133" s="1"/>
      <c r="BB133" s="1"/>
      <c r="BC133" s="1"/>
      <c r="BD133" s="1"/>
      <c r="BP133" s="16"/>
      <c r="BQ133" s="26" t="str">
        <f t="shared" si="13"/>
        <v/>
      </c>
      <c r="BR133" s="27" t="str">
        <f t="shared" si="23"/>
        <v/>
      </c>
      <c r="BS133" s="27" t="str">
        <f t="shared" si="14"/>
        <v/>
      </c>
      <c r="BT133" s="26" t="str">
        <f t="shared" si="15"/>
        <v/>
      </c>
      <c r="BU133" s="27" t="str">
        <f t="shared" si="16"/>
        <v/>
      </c>
      <c r="BV133" s="26" t="e">
        <f>IF(AND(#REF!="",#REF!="",#REF!="",#REF!=""),"",SUM(#REF!,#REF!,#REF!,#REF!,#REF!))</f>
        <v>#REF!</v>
      </c>
      <c r="BW133" s="27" t="str">
        <f t="shared" si="17"/>
        <v/>
      </c>
      <c r="BX133" s="26" t="str">
        <f t="shared" si="18"/>
        <v/>
      </c>
      <c r="BY133" s="27" t="str">
        <f t="shared" si="19"/>
        <v/>
      </c>
      <c r="BZ133" s="26" t="str">
        <f t="shared" si="20"/>
        <v/>
      </c>
      <c r="CA133" s="27" t="str">
        <f t="shared" si="21"/>
        <v/>
      </c>
      <c r="CB133" s="26" t="e">
        <f>IF(AND(#REF!="",#REF!="",#REF!="",#REF!=""),"",SUM(#REF!,#REF!,#REF!,#REF!,#REF!))</f>
        <v>#REF!</v>
      </c>
      <c r="CC133" s="27" t="str">
        <f t="shared" si="22"/>
        <v/>
      </c>
      <c r="CD133" s="24" t="e">
        <f>IF(AND(#REF!="",#REF!="",#REF!="",#REF!=""),"",SUM(#REF!,#REF!,#REF!,#REF!))</f>
        <v>#REF!</v>
      </c>
      <c r="CE133" s="24" t="str">
        <f t="shared" si="24"/>
        <v/>
      </c>
    </row>
    <row r="134" spans="1:83" ht="24.75" customHeight="1">
      <c r="A134" s="263">
        <v>128</v>
      </c>
      <c r="B134" s="264"/>
      <c r="C134" s="265"/>
      <c r="D134" s="266"/>
      <c r="E134" s="267"/>
      <c r="F134" s="268"/>
      <c r="G134" s="268"/>
      <c r="H134" s="269"/>
      <c r="I134" s="270"/>
      <c r="J134" s="271"/>
      <c r="K134" s="272"/>
      <c r="L134" s="391"/>
      <c r="M134" s="392"/>
      <c r="N134" s="392"/>
      <c r="O134" s="7"/>
      <c r="P134" s="32"/>
      <c r="Q134" s="35"/>
      <c r="R134" s="7"/>
      <c r="S134" s="397"/>
      <c r="T134" s="398"/>
      <c r="U134" s="398"/>
      <c r="V134" s="7"/>
      <c r="W134" s="37"/>
      <c r="X134" s="35"/>
      <c r="Y134" s="7"/>
      <c r="Z134" s="391"/>
      <c r="AA134" s="392"/>
      <c r="AB134" s="392"/>
      <c r="AC134" s="7"/>
      <c r="AD134" s="32"/>
      <c r="AE134" s="35"/>
      <c r="AF134" s="7"/>
      <c r="AG134" s="391"/>
      <c r="AH134" s="392"/>
      <c r="AI134" s="392"/>
      <c r="AJ134" s="7"/>
      <c r="AK134" s="32"/>
      <c r="AL134" s="35"/>
      <c r="AM134" s="7"/>
      <c r="AN134" s="11"/>
      <c r="AO134" s="7"/>
      <c r="AP134" s="11"/>
      <c r="AQ134" s="7"/>
      <c r="AR134" s="11"/>
      <c r="AS134" s="7"/>
      <c r="AT134" s="7"/>
      <c r="AU134" s="7"/>
      <c r="AV134" s="7"/>
      <c r="AW134" s="7"/>
      <c r="AX134" s="11" t="s">
        <v>224</v>
      </c>
      <c r="AY134" s="71" t="s">
        <v>224</v>
      </c>
      <c r="AZ134" s="1"/>
      <c r="BA134" s="1"/>
      <c r="BB134" s="1"/>
      <c r="BC134" s="1"/>
      <c r="BD134" s="1"/>
      <c r="BP134" s="16"/>
      <c r="BQ134" s="26" t="str">
        <f t="shared" si="13"/>
        <v/>
      </c>
      <c r="BR134" s="27" t="str">
        <f t="shared" si="23"/>
        <v/>
      </c>
      <c r="BS134" s="27" t="str">
        <f t="shared" si="14"/>
        <v/>
      </c>
      <c r="BT134" s="26" t="str">
        <f t="shared" si="15"/>
        <v/>
      </c>
      <c r="BU134" s="27" t="str">
        <f t="shared" si="16"/>
        <v/>
      </c>
      <c r="BV134" s="26" t="e">
        <f>IF(AND(#REF!="",#REF!="",#REF!="",#REF!=""),"",SUM(#REF!,#REF!,#REF!,#REF!,#REF!))</f>
        <v>#REF!</v>
      </c>
      <c r="BW134" s="27" t="str">
        <f t="shared" si="17"/>
        <v/>
      </c>
      <c r="BX134" s="26" t="str">
        <f t="shared" si="18"/>
        <v/>
      </c>
      <c r="BY134" s="27" t="str">
        <f t="shared" si="19"/>
        <v/>
      </c>
      <c r="BZ134" s="26" t="str">
        <f t="shared" si="20"/>
        <v/>
      </c>
      <c r="CA134" s="27" t="str">
        <f t="shared" si="21"/>
        <v/>
      </c>
      <c r="CB134" s="26" t="e">
        <f>IF(AND(#REF!="",#REF!="",#REF!="",#REF!=""),"",SUM(#REF!,#REF!,#REF!,#REF!,#REF!))</f>
        <v>#REF!</v>
      </c>
      <c r="CC134" s="27" t="str">
        <f t="shared" si="22"/>
        <v/>
      </c>
      <c r="CD134" s="24" t="e">
        <f>IF(AND(#REF!="",#REF!="",#REF!="",#REF!=""),"",SUM(#REF!,#REF!,#REF!,#REF!))</f>
        <v>#REF!</v>
      </c>
      <c r="CE134" s="24" t="str">
        <f t="shared" si="24"/>
        <v/>
      </c>
    </row>
    <row r="135" spans="1:83" ht="24.75" customHeight="1">
      <c r="A135" s="263">
        <v>129</v>
      </c>
      <c r="B135" s="264"/>
      <c r="C135" s="265"/>
      <c r="D135" s="266"/>
      <c r="E135" s="267"/>
      <c r="F135" s="268"/>
      <c r="G135" s="268"/>
      <c r="H135" s="269"/>
      <c r="I135" s="270"/>
      <c r="J135" s="271"/>
      <c r="K135" s="272"/>
      <c r="L135" s="391"/>
      <c r="M135" s="392"/>
      <c r="N135" s="392"/>
      <c r="O135" s="7"/>
      <c r="P135" s="32"/>
      <c r="Q135" s="35"/>
      <c r="R135" s="7"/>
      <c r="S135" s="397"/>
      <c r="T135" s="398"/>
      <c r="U135" s="398"/>
      <c r="V135" s="7"/>
      <c r="W135" s="37"/>
      <c r="X135" s="35"/>
      <c r="Y135" s="7"/>
      <c r="Z135" s="391"/>
      <c r="AA135" s="392"/>
      <c r="AB135" s="392"/>
      <c r="AC135" s="7"/>
      <c r="AD135" s="32"/>
      <c r="AE135" s="35"/>
      <c r="AF135" s="7"/>
      <c r="AG135" s="391"/>
      <c r="AH135" s="392"/>
      <c r="AI135" s="392"/>
      <c r="AJ135" s="7"/>
      <c r="AK135" s="32"/>
      <c r="AL135" s="35"/>
      <c r="AM135" s="7"/>
      <c r="AN135" s="11"/>
      <c r="AO135" s="7"/>
      <c r="AP135" s="11"/>
      <c r="AQ135" s="7"/>
      <c r="AR135" s="11"/>
      <c r="AS135" s="7"/>
      <c r="AT135" s="7"/>
      <c r="AU135" s="7"/>
      <c r="AV135" s="7"/>
      <c r="AW135" s="7"/>
      <c r="AX135" s="11" t="s">
        <v>224</v>
      </c>
      <c r="AY135" s="71" t="s">
        <v>224</v>
      </c>
      <c r="AZ135" s="1"/>
      <c r="BA135" s="1"/>
      <c r="BB135" s="1"/>
      <c r="BC135" s="1"/>
      <c r="BD135" s="1"/>
      <c r="BP135" s="16"/>
      <c r="BQ135" s="26" t="str">
        <f t="shared" si="13"/>
        <v/>
      </c>
      <c r="BR135" s="27" t="str">
        <f t="shared" ref="BR135:BR166" si="25">IF(AND(L135="",M135="",N135="",P135=""),"",SUM(L135,M135,N135,O135,P135))</f>
        <v/>
      </c>
      <c r="BS135" s="27" t="str">
        <f t="shared" si="14"/>
        <v/>
      </c>
      <c r="BT135" s="26" t="str">
        <f t="shared" si="15"/>
        <v/>
      </c>
      <c r="BU135" s="27" t="str">
        <f t="shared" si="16"/>
        <v/>
      </c>
      <c r="BV135" s="26" t="e">
        <f>IF(AND(#REF!="",#REF!="",#REF!="",#REF!=""),"",SUM(#REF!,#REF!,#REF!,#REF!,#REF!))</f>
        <v>#REF!</v>
      </c>
      <c r="BW135" s="27" t="str">
        <f t="shared" si="17"/>
        <v/>
      </c>
      <c r="BX135" s="26" t="str">
        <f t="shared" si="18"/>
        <v/>
      </c>
      <c r="BY135" s="27" t="str">
        <f t="shared" si="19"/>
        <v/>
      </c>
      <c r="BZ135" s="26" t="str">
        <f t="shared" si="20"/>
        <v/>
      </c>
      <c r="CA135" s="27" t="str">
        <f t="shared" si="21"/>
        <v/>
      </c>
      <c r="CB135" s="26" t="e">
        <f>IF(AND(#REF!="",#REF!="",#REF!="",#REF!=""),"",SUM(#REF!,#REF!,#REF!,#REF!,#REF!))</f>
        <v>#REF!</v>
      </c>
      <c r="CC135" s="27" t="str">
        <f t="shared" si="22"/>
        <v/>
      </c>
      <c r="CD135" s="24" t="e">
        <f>IF(AND(#REF!="",#REF!="",#REF!="",#REF!=""),"",SUM(#REF!,#REF!,#REF!,#REF!))</f>
        <v>#REF!</v>
      </c>
      <c r="CE135" s="24" t="str">
        <f t="shared" si="24"/>
        <v/>
      </c>
    </row>
    <row r="136" spans="1:83" ht="24.75" customHeight="1">
      <c r="A136" s="263">
        <v>130</v>
      </c>
      <c r="B136" s="264"/>
      <c r="C136" s="265"/>
      <c r="D136" s="266"/>
      <c r="E136" s="267"/>
      <c r="F136" s="268"/>
      <c r="G136" s="268"/>
      <c r="H136" s="269"/>
      <c r="I136" s="270"/>
      <c r="J136" s="271"/>
      <c r="K136" s="272"/>
      <c r="L136" s="391"/>
      <c r="M136" s="392"/>
      <c r="N136" s="392"/>
      <c r="O136" s="7"/>
      <c r="P136" s="32"/>
      <c r="Q136" s="35"/>
      <c r="R136" s="7"/>
      <c r="S136" s="397"/>
      <c r="T136" s="398"/>
      <c r="U136" s="398"/>
      <c r="V136" s="7"/>
      <c r="W136" s="37"/>
      <c r="X136" s="35"/>
      <c r="Y136" s="7"/>
      <c r="Z136" s="391"/>
      <c r="AA136" s="392"/>
      <c r="AB136" s="392"/>
      <c r="AC136" s="7"/>
      <c r="AD136" s="32"/>
      <c r="AE136" s="35"/>
      <c r="AF136" s="7"/>
      <c r="AG136" s="391"/>
      <c r="AH136" s="392"/>
      <c r="AI136" s="392"/>
      <c r="AJ136" s="7"/>
      <c r="AK136" s="32"/>
      <c r="AL136" s="35"/>
      <c r="AM136" s="7"/>
      <c r="AN136" s="11"/>
      <c r="AO136" s="7"/>
      <c r="AP136" s="11"/>
      <c r="AQ136" s="7"/>
      <c r="AR136" s="11"/>
      <c r="AS136" s="7"/>
      <c r="AT136" s="7"/>
      <c r="AU136" s="7"/>
      <c r="AV136" s="7"/>
      <c r="AW136" s="7"/>
      <c r="AX136" s="11" t="s">
        <v>224</v>
      </c>
      <c r="AY136" s="71" t="s">
        <v>224</v>
      </c>
      <c r="AZ136" s="1"/>
      <c r="BA136" s="1"/>
      <c r="BB136" s="1"/>
      <c r="BC136" s="1"/>
      <c r="BD136" s="1"/>
      <c r="BP136" s="16"/>
      <c r="BQ136" s="26" t="str">
        <f t="shared" ref="BQ136:BQ199" si="26">IF(I136="","",I136)</f>
        <v/>
      </c>
      <c r="BR136" s="27" t="str">
        <f t="shared" si="25"/>
        <v/>
      </c>
      <c r="BS136" s="27" t="str">
        <f t="shared" ref="BS136:BS199" si="27">IFERROR(IF(BR136="","",ROUNDUP(BR136*20%,0)),"")</f>
        <v/>
      </c>
      <c r="BT136" s="26" t="str">
        <f t="shared" ref="BT136:BT199" si="28">IF(AND(S136="",T136="",U136="",W136=""),"",SUM(S136,T136,U136,V136,W136))</f>
        <v/>
      </c>
      <c r="BU136" s="27" t="str">
        <f t="shared" ref="BU136:BU199" si="29">IFERROR(IF(BT136="","",ROUNDUP(BT136*20%,0)),"")</f>
        <v/>
      </c>
      <c r="BV136" s="26" t="e">
        <f>IF(AND(#REF!="",#REF!="",#REF!="",#REF!=""),"",SUM(#REF!,#REF!,#REF!,#REF!,#REF!))</f>
        <v>#REF!</v>
      </c>
      <c r="BW136" s="27" t="str">
        <f t="shared" ref="BW136:BW199" si="30">IFERROR(IF(BV136="","",ROUNDUP(BV136*20%,0)),"")</f>
        <v/>
      </c>
      <c r="BX136" s="26" t="str">
        <f t="shared" ref="BX136:BX199" si="31">IF(AND(Z136="",AA136="",AB136="",AD136=""),"",SUM(Z136,AA136,AB136,AC136,AD136))</f>
        <v/>
      </c>
      <c r="BY136" s="27" t="str">
        <f t="shared" ref="BY136:BY199" si="32">IFERROR(IF(BX136="","",ROUNDUP(BX136*20%,0)),"")</f>
        <v/>
      </c>
      <c r="BZ136" s="26" t="str">
        <f t="shared" ref="BZ136:BZ199" si="33">IF(AND(AG136="",AH136="",AI136="",AK136=""),"",SUM(AG136,AH136,AI136,AJ136,AK136))</f>
        <v/>
      </c>
      <c r="CA136" s="27" t="str">
        <f t="shared" ref="CA136:CA199" si="34">IFERROR(IF(BZ136="","",ROUNDUP(BZ136*20%,0)),"")</f>
        <v/>
      </c>
      <c r="CB136" s="26" t="e">
        <f>IF(AND(#REF!="",#REF!="",#REF!="",#REF!=""),"",SUM(#REF!,#REF!,#REF!,#REF!,#REF!))</f>
        <v>#REF!</v>
      </c>
      <c r="CC136" s="27" t="str">
        <f t="shared" ref="CC136:CC199" si="35">IFERROR(IF(CB136="","",ROUNDUP(CB136*20%,0)),"")</f>
        <v/>
      </c>
      <c r="CD136" s="24" t="e">
        <f>IF(AND(#REF!="",#REF!="",#REF!="",#REF!=""),"",SUM(#REF!,#REF!,#REF!,#REF!))</f>
        <v>#REF!</v>
      </c>
      <c r="CE136" s="24" t="str">
        <f t="shared" si="24"/>
        <v/>
      </c>
    </row>
    <row r="137" spans="1:83" ht="24.75" customHeight="1">
      <c r="A137" s="263">
        <v>131</v>
      </c>
      <c r="B137" s="264"/>
      <c r="C137" s="265"/>
      <c r="D137" s="266"/>
      <c r="E137" s="267"/>
      <c r="F137" s="268"/>
      <c r="G137" s="268"/>
      <c r="H137" s="269"/>
      <c r="I137" s="270"/>
      <c r="J137" s="271"/>
      <c r="K137" s="272"/>
      <c r="L137" s="391"/>
      <c r="M137" s="392"/>
      <c r="N137" s="392"/>
      <c r="O137" s="7"/>
      <c r="P137" s="32"/>
      <c r="Q137" s="35"/>
      <c r="R137" s="7"/>
      <c r="S137" s="397"/>
      <c r="T137" s="398"/>
      <c r="U137" s="398"/>
      <c r="V137" s="7"/>
      <c r="W137" s="37"/>
      <c r="X137" s="35"/>
      <c r="Y137" s="7"/>
      <c r="Z137" s="391"/>
      <c r="AA137" s="392"/>
      <c r="AB137" s="392"/>
      <c r="AC137" s="7"/>
      <c r="AD137" s="32"/>
      <c r="AE137" s="35"/>
      <c r="AF137" s="7"/>
      <c r="AG137" s="391"/>
      <c r="AH137" s="392"/>
      <c r="AI137" s="392"/>
      <c r="AJ137" s="7"/>
      <c r="AK137" s="32"/>
      <c r="AL137" s="35"/>
      <c r="AM137" s="7"/>
      <c r="AN137" s="11"/>
      <c r="AO137" s="7"/>
      <c r="AP137" s="11"/>
      <c r="AQ137" s="7"/>
      <c r="AR137" s="11"/>
      <c r="AS137" s="7"/>
      <c r="AT137" s="7"/>
      <c r="AU137" s="7"/>
      <c r="AV137" s="7"/>
      <c r="AW137" s="7"/>
      <c r="AX137" s="11" t="s">
        <v>224</v>
      </c>
      <c r="AY137" s="71" t="s">
        <v>224</v>
      </c>
      <c r="AZ137" s="1"/>
      <c r="BA137" s="1"/>
      <c r="BB137" s="1"/>
      <c r="BC137" s="1"/>
      <c r="BD137" s="1"/>
      <c r="BP137" s="16"/>
      <c r="BQ137" s="26" t="str">
        <f t="shared" si="26"/>
        <v/>
      </c>
      <c r="BR137" s="27" t="str">
        <f t="shared" si="25"/>
        <v/>
      </c>
      <c r="BS137" s="27" t="str">
        <f t="shared" si="27"/>
        <v/>
      </c>
      <c r="BT137" s="26" t="str">
        <f t="shared" si="28"/>
        <v/>
      </c>
      <c r="BU137" s="27" t="str">
        <f t="shared" si="29"/>
        <v/>
      </c>
      <c r="BV137" s="26" t="e">
        <f>IF(AND(#REF!="",#REF!="",#REF!="",#REF!=""),"",SUM(#REF!,#REF!,#REF!,#REF!,#REF!))</f>
        <v>#REF!</v>
      </c>
      <c r="BW137" s="27" t="str">
        <f t="shared" si="30"/>
        <v/>
      </c>
      <c r="BX137" s="26" t="str">
        <f t="shared" si="31"/>
        <v/>
      </c>
      <c r="BY137" s="27" t="str">
        <f t="shared" si="32"/>
        <v/>
      </c>
      <c r="BZ137" s="26" t="str">
        <f t="shared" si="33"/>
        <v/>
      </c>
      <c r="CA137" s="27" t="str">
        <f t="shared" si="34"/>
        <v/>
      </c>
      <c r="CB137" s="26" t="e">
        <f>IF(AND(#REF!="",#REF!="",#REF!="",#REF!=""),"",SUM(#REF!,#REF!,#REF!,#REF!,#REF!))</f>
        <v>#REF!</v>
      </c>
      <c r="CC137" s="27" t="str">
        <f t="shared" si="35"/>
        <v/>
      </c>
      <c r="CD137" s="24" t="e">
        <f>IF(AND(#REF!="",#REF!="",#REF!="",#REF!=""),"",SUM(#REF!,#REF!,#REF!,#REF!))</f>
        <v>#REF!</v>
      </c>
      <c r="CE137" s="24" t="str">
        <f t="shared" si="24"/>
        <v/>
      </c>
    </row>
    <row r="138" spans="1:83" ht="24.75" customHeight="1">
      <c r="A138" s="263">
        <v>132</v>
      </c>
      <c r="B138" s="264"/>
      <c r="C138" s="265"/>
      <c r="D138" s="266"/>
      <c r="E138" s="267"/>
      <c r="F138" s="268"/>
      <c r="G138" s="268"/>
      <c r="H138" s="269"/>
      <c r="I138" s="270"/>
      <c r="J138" s="271"/>
      <c r="K138" s="272"/>
      <c r="L138" s="391"/>
      <c r="M138" s="392"/>
      <c r="N138" s="392"/>
      <c r="O138" s="7"/>
      <c r="P138" s="32"/>
      <c r="Q138" s="35"/>
      <c r="R138" s="7"/>
      <c r="S138" s="397"/>
      <c r="T138" s="398"/>
      <c r="U138" s="398"/>
      <c r="V138" s="7"/>
      <c r="W138" s="37"/>
      <c r="X138" s="35"/>
      <c r="Y138" s="7"/>
      <c r="Z138" s="391"/>
      <c r="AA138" s="392"/>
      <c r="AB138" s="392"/>
      <c r="AC138" s="7"/>
      <c r="AD138" s="32"/>
      <c r="AE138" s="35"/>
      <c r="AF138" s="7"/>
      <c r="AG138" s="391"/>
      <c r="AH138" s="392"/>
      <c r="AI138" s="392"/>
      <c r="AJ138" s="7"/>
      <c r="AK138" s="32"/>
      <c r="AL138" s="35"/>
      <c r="AM138" s="7"/>
      <c r="AN138" s="11"/>
      <c r="AO138" s="7"/>
      <c r="AP138" s="11"/>
      <c r="AQ138" s="7"/>
      <c r="AR138" s="11"/>
      <c r="AS138" s="7"/>
      <c r="AT138" s="7"/>
      <c r="AU138" s="7"/>
      <c r="AV138" s="7"/>
      <c r="AW138" s="7"/>
      <c r="AX138" s="11" t="s">
        <v>224</v>
      </c>
      <c r="AY138" s="71" t="s">
        <v>224</v>
      </c>
      <c r="AZ138" s="1"/>
      <c r="BA138" s="1"/>
      <c r="BB138" s="1"/>
      <c r="BC138" s="1"/>
      <c r="BD138" s="1"/>
      <c r="BP138" s="16"/>
      <c r="BQ138" s="26" t="str">
        <f t="shared" si="26"/>
        <v/>
      </c>
      <c r="BR138" s="27" t="str">
        <f t="shared" si="25"/>
        <v/>
      </c>
      <c r="BS138" s="27" t="str">
        <f t="shared" si="27"/>
        <v/>
      </c>
      <c r="BT138" s="26" t="str">
        <f t="shared" si="28"/>
        <v/>
      </c>
      <c r="BU138" s="27" t="str">
        <f t="shared" si="29"/>
        <v/>
      </c>
      <c r="BV138" s="26" t="e">
        <f>IF(AND(#REF!="",#REF!="",#REF!="",#REF!=""),"",SUM(#REF!,#REF!,#REF!,#REF!,#REF!))</f>
        <v>#REF!</v>
      </c>
      <c r="BW138" s="27" t="str">
        <f t="shared" si="30"/>
        <v/>
      </c>
      <c r="BX138" s="26" t="str">
        <f t="shared" si="31"/>
        <v/>
      </c>
      <c r="BY138" s="27" t="str">
        <f t="shared" si="32"/>
        <v/>
      </c>
      <c r="BZ138" s="26" t="str">
        <f t="shared" si="33"/>
        <v/>
      </c>
      <c r="CA138" s="27" t="str">
        <f t="shared" si="34"/>
        <v/>
      </c>
      <c r="CB138" s="26" t="e">
        <f>IF(AND(#REF!="",#REF!="",#REF!="",#REF!=""),"",SUM(#REF!,#REF!,#REF!,#REF!,#REF!))</f>
        <v>#REF!</v>
      </c>
      <c r="CC138" s="27" t="str">
        <f t="shared" si="35"/>
        <v/>
      </c>
      <c r="CD138" s="24" t="e">
        <f>IF(AND(#REF!="",#REF!="",#REF!="",#REF!=""),"",SUM(#REF!,#REF!,#REF!,#REF!))</f>
        <v>#REF!</v>
      </c>
      <c r="CE138" s="24" t="str">
        <f t="shared" si="24"/>
        <v/>
      </c>
    </row>
    <row r="139" spans="1:83" ht="24.75" customHeight="1">
      <c r="A139" s="263">
        <v>133</v>
      </c>
      <c r="B139" s="264"/>
      <c r="C139" s="265"/>
      <c r="D139" s="266"/>
      <c r="E139" s="267"/>
      <c r="F139" s="268"/>
      <c r="G139" s="268"/>
      <c r="H139" s="269"/>
      <c r="I139" s="270"/>
      <c r="J139" s="271"/>
      <c r="K139" s="272"/>
      <c r="L139" s="391"/>
      <c r="M139" s="392"/>
      <c r="N139" s="392"/>
      <c r="O139" s="7"/>
      <c r="P139" s="32"/>
      <c r="Q139" s="35"/>
      <c r="R139" s="7"/>
      <c r="S139" s="397"/>
      <c r="T139" s="398"/>
      <c r="U139" s="398"/>
      <c r="V139" s="7"/>
      <c r="W139" s="37"/>
      <c r="X139" s="35"/>
      <c r="Y139" s="7"/>
      <c r="Z139" s="391"/>
      <c r="AA139" s="392"/>
      <c r="AB139" s="392"/>
      <c r="AC139" s="7"/>
      <c r="AD139" s="32"/>
      <c r="AE139" s="35"/>
      <c r="AF139" s="7"/>
      <c r="AG139" s="391"/>
      <c r="AH139" s="392"/>
      <c r="AI139" s="392"/>
      <c r="AJ139" s="7"/>
      <c r="AK139" s="32"/>
      <c r="AL139" s="35"/>
      <c r="AM139" s="7"/>
      <c r="AN139" s="11"/>
      <c r="AO139" s="7"/>
      <c r="AP139" s="11"/>
      <c r="AQ139" s="7"/>
      <c r="AR139" s="11"/>
      <c r="AS139" s="7"/>
      <c r="AT139" s="7"/>
      <c r="AU139" s="7"/>
      <c r="AV139" s="7"/>
      <c r="AW139" s="7"/>
      <c r="AX139" s="11" t="s">
        <v>224</v>
      </c>
      <c r="AY139" s="71" t="s">
        <v>224</v>
      </c>
      <c r="AZ139" s="1"/>
      <c r="BA139" s="1"/>
      <c r="BB139" s="1"/>
      <c r="BC139" s="1"/>
      <c r="BD139" s="1"/>
      <c r="BP139" s="16"/>
      <c r="BQ139" s="26" t="str">
        <f t="shared" si="26"/>
        <v/>
      </c>
      <c r="BR139" s="27" t="str">
        <f t="shared" si="25"/>
        <v/>
      </c>
      <c r="BS139" s="27" t="str">
        <f t="shared" si="27"/>
        <v/>
      </c>
      <c r="BT139" s="26" t="str">
        <f t="shared" si="28"/>
        <v/>
      </c>
      <c r="BU139" s="27" t="str">
        <f t="shared" si="29"/>
        <v/>
      </c>
      <c r="BV139" s="26" t="e">
        <f>IF(AND(#REF!="",#REF!="",#REF!="",#REF!=""),"",SUM(#REF!,#REF!,#REF!,#REF!,#REF!))</f>
        <v>#REF!</v>
      </c>
      <c r="BW139" s="27" t="str">
        <f t="shared" si="30"/>
        <v/>
      </c>
      <c r="BX139" s="26" t="str">
        <f t="shared" si="31"/>
        <v/>
      </c>
      <c r="BY139" s="27" t="str">
        <f t="shared" si="32"/>
        <v/>
      </c>
      <c r="BZ139" s="26" t="str">
        <f t="shared" si="33"/>
        <v/>
      </c>
      <c r="CA139" s="27" t="str">
        <f t="shared" si="34"/>
        <v/>
      </c>
      <c r="CB139" s="26" t="e">
        <f>IF(AND(#REF!="",#REF!="",#REF!="",#REF!=""),"",SUM(#REF!,#REF!,#REF!,#REF!,#REF!))</f>
        <v>#REF!</v>
      </c>
      <c r="CC139" s="27" t="str">
        <f t="shared" si="35"/>
        <v/>
      </c>
      <c r="CD139" s="24" t="e">
        <f>IF(AND(#REF!="",#REF!="",#REF!="",#REF!=""),"",SUM(#REF!,#REF!,#REF!,#REF!))</f>
        <v>#REF!</v>
      </c>
      <c r="CE139" s="24" t="str">
        <f t="shared" si="24"/>
        <v/>
      </c>
    </row>
    <row r="140" spans="1:83" ht="24.75" customHeight="1">
      <c r="A140" s="263">
        <v>134</v>
      </c>
      <c r="B140" s="264"/>
      <c r="C140" s="265"/>
      <c r="D140" s="266"/>
      <c r="E140" s="267"/>
      <c r="F140" s="268"/>
      <c r="G140" s="268"/>
      <c r="H140" s="269"/>
      <c r="I140" s="270"/>
      <c r="J140" s="271"/>
      <c r="K140" s="272"/>
      <c r="L140" s="391"/>
      <c r="M140" s="392"/>
      <c r="N140" s="392"/>
      <c r="O140" s="7"/>
      <c r="P140" s="32"/>
      <c r="Q140" s="35"/>
      <c r="R140" s="7"/>
      <c r="S140" s="397"/>
      <c r="T140" s="398"/>
      <c r="U140" s="398"/>
      <c r="V140" s="7"/>
      <c r="W140" s="37"/>
      <c r="X140" s="35"/>
      <c r="Y140" s="7"/>
      <c r="Z140" s="391"/>
      <c r="AA140" s="392"/>
      <c r="AB140" s="392"/>
      <c r="AC140" s="7"/>
      <c r="AD140" s="32"/>
      <c r="AE140" s="35"/>
      <c r="AF140" s="7"/>
      <c r="AG140" s="391"/>
      <c r="AH140" s="392"/>
      <c r="AI140" s="392"/>
      <c r="AJ140" s="7"/>
      <c r="AK140" s="32"/>
      <c r="AL140" s="35"/>
      <c r="AM140" s="7"/>
      <c r="AN140" s="11"/>
      <c r="AO140" s="7"/>
      <c r="AP140" s="11"/>
      <c r="AQ140" s="7"/>
      <c r="AR140" s="11"/>
      <c r="AS140" s="7"/>
      <c r="AT140" s="7"/>
      <c r="AU140" s="7"/>
      <c r="AV140" s="7"/>
      <c r="AW140" s="7"/>
      <c r="AX140" s="11" t="s">
        <v>224</v>
      </c>
      <c r="AY140" s="71" t="s">
        <v>224</v>
      </c>
      <c r="AZ140" s="1"/>
      <c r="BA140" s="1"/>
      <c r="BB140" s="1"/>
      <c r="BC140" s="1"/>
      <c r="BD140" s="1"/>
      <c r="BP140" s="16"/>
      <c r="BQ140" s="26" t="str">
        <f t="shared" si="26"/>
        <v/>
      </c>
      <c r="BR140" s="27" t="str">
        <f t="shared" si="25"/>
        <v/>
      </c>
      <c r="BS140" s="27" t="str">
        <f t="shared" si="27"/>
        <v/>
      </c>
      <c r="BT140" s="26" t="str">
        <f t="shared" si="28"/>
        <v/>
      </c>
      <c r="BU140" s="27" t="str">
        <f t="shared" si="29"/>
        <v/>
      </c>
      <c r="BV140" s="26" t="e">
        <f>IF(AND(#REF!="",#REF!="",#REF!="",#REF!=""),"",SUM(#REF!,#REF!,#REF!,#REF!,#REF!))</f>
        <v>#REF!</v>
      </c>
      <c r="BW140" s="27" t="str">
        <f t="shared" si="30"/>
        <v/>
      </c>
      <c r="BX140" s="26" t="str">
        <f t="shared" si="31"/>
        <v/>
      </c>
      <c r="BY140" s="27" t="str">
        <f t="shared" si="32"/>
        <v/>
      </c>
      <c r="BZ140" s="26" t="str">
        <f t="shared" si="33"/>
        <v/>
      </c>
      <c r="CA140" s="27" t="str">
        <f t="shared" si="34"/>
        <v/>
      </c>
      <c r="CB140" s="26" t="e">
        <f>IF(AND(#REF!="",#REF!="",#REF!="",#REF!=""),"",SUM(#REF!,#REF!,#REF!,#REF!,#REF!))</f>
        <v>#REF!</v>
      </c>
      <c r="CC140" s="27" t="str">
        <f t="shared" si="35"/>
        <v/>
      </c>
      <c r="CD140" s="24" t="e">
        <f>IF(AND(#REF!="",#REF!="",#REF!="",#REF!=""),"",SUM(#REF!,#REF!,#REF!,#REF!))</f>
        <v>#REF!</v>
      </c>
      <c r="CE140" s="24" t="str">
        <f t="shared" si="24"/>
        <v/>
      </c>
    </row>
    <row r="141" spans="1:83" ht="24.75" customHeight="1">
      <c r="A141" s="263">
        <v>135</v>
      </c>
      <c r="B141" s="264"/>
      <c r="C141" s="265"/>
      <c r="D141" s="266"/>
      <c r="E141" s="267"/>
      <c r="F141" s="268"/>
      <c r="G141" s="268"/>
      <c r="H141" s="269"/>
      <c r="I141" s="270"/>
      <c r="J141" s="271"/>
      <c r="K141" s="272"/>
      <c r="L141" s="391"/>
      <c r="M141" s="392"/>
      <c r="N141" s="392"/>
      <c r="O141" s="7"/>
      <c r="P141" s="32"/>
      <c r="Q141" s="35"/>
      <c r="R141" s="7"/>
      <c r="S141" s="397"/>
      <c r="T141" s="398"/>
      <c r="U141" s="398"/>
      <c r="V141" s="7"/>
      <c r="W141" s="37"/>
      <c r="X141" s="35"/>
      <c r="Y141" s="7"/>
      <c r="Z141" s="391"/>
      <c r="AA141" s="392"/>
      <c r="AB141" s="392"/>
      <c r="AC141" s="7"/>
      <c r="AD141" s="32"/>
      <c r="AE141" s="35"/>
      <c r="AF141" s="7"/>
      <c r="AG141" s="391"/>
      <c r="AH141" s="392"/>
      <c r="AI141" s="392"/>
      <c r="AJ141" s="7"/>
      <c r="AK141" s="32"/>
      <c r="AL141" s="35"/>
      <c r="AM141" s="7"/>
      <c r="AN141" s="11"/>
      <c r="AO141" s="7"/>
      <c r="AP141" s="11"/>
      <c r="AQ141" s="7"/>
      <c r="AR141" s="11"/>
      <c r="AS141" s="7"/>
      <c r="AT141" s="7"/>
      <c r="AU141" s="7"/>
      <c r="AV141" s="7"/>
      <c r="AW141" s="7"/>
      <c r="AX141" s="11" t="s">
        <v>224</v>
      </c>
      <c r="AY141" s="71" t="s">
        <v>224</v>
      </c>
      <c r="AZ141" s="1"/>
      <c r="BA141" s="1"/>
      <c r="BB141" s="1"/>
      <c r="BC141" s="1"/>
      <c r="BD141" s="1"/>
      <c r="BP141" s="16"/>
      <c r="BQ141" s="26" t="str">
        <f t="shared" si="26"/>
        <v/>
      </c>
      <c r="BR141" s="27" t="str">
        <f t="shared" si="25"/>
        <v/>
      </c>
      <c r="BS141" s="27" t="str">
        <f t="shared" si="27"/>
        <v/>
      </c>
      <c r="BT141" s="26" t="str">
        <f t="shared" si="28"/>
        <v/>
      </c>
      <c r="BU141" s="27" t="str">
        <f t="shared" si="29"/>
        <v/>
      </c>
      <c r="BV141" s="26" t="e">
        <f>IF(AND(#REF!="",#REF!="",#REF!="",#REF!=""),"",SUM(#REF!,#REF!,#REF!,#REF!,#REF!))</f>
        <v>#REF!</v>
      </c>
      <c r="BW141" s="27" t="str">
        <f t="shared" si="30"/>
        <v/>
      </c>
      <c r="BX141" s="26" t="str">
        <f t="shared" si="31"/>
        <v/>
      </c>
      <c r="BY141" s="27" t="str">
        <f t="shared" si="32"/>
        <v/>
      </c>
      <c r="BZ141" s="26" t="str">
        <f t="shared" si="33"/>
        <v/>
      </c>
      <c r="CA141" s="27" t="str">
        <f t="shared" si="34"/>
        <v/>
      </c>
      <c r="CB141" s="26" t="e">
        <f>IF(AND(#REF!="",#REF!="",#REF!="",#REF!=""),"",SUM(#REF!,#REF!,#REF!,#REF!,#REF!))</f>
        <v>#REF!</v>
      </c>
      <c r="CC141" s="27" t="str">
        <f t="shared" si="35"/>
        <v/>
      </c>
      <c r="CD141" s="24" t="e">
        <f>IF(AND(#REF!="",#REF!="",#REF!="",#REF!=""),"",SUM(#REF!,#REF!,#REF!,#REF!))</f>
        <v>#REF!</v>
      </c>
      <c r="CE141" s="24" t="str">
        <f t="shared" si="24"/>
        <v/>
      </c>
    </row>
    <row r="142" spans="1:83" ht="24.75" customHeight="1">
      <c r="A142" s="263">
        <v>136</v>
      </c>
      <c r="B142" s="264"/>
      <c r="C142" s="265"/>
      <c r="D142" s="266"/>
      <c r="E142" s="267"/>
      <c r="F142" s="268"/>
      <c r="G142" s="268"/>
      <c r="H142" s="269"/>
      <c r="I142" s="270"/>
      <c r="J142" s="271"/>
      <c r="K142" s="272"/>
      <c r="L142" s="391"/>
      <c r="M142" s="392"/>
      <c r="N142" s="392"/>
      <c r="O142" s="7"/>
      <c r="P142" s="32"/>
      <c r="Q142" s="35"/>
      <c r="R142" s="7"/>
      <c r="S142" s="397"/>
      <c r="T142" s="398"/>
      <c r="U142" s="398"/>
      <c r="V142" s="7"/>
      <c r="W142" s="37"/>
      <c r="X142" s="35"/>
      <c r="Y142" s="7"/>
      <c r="Z142" s="391"/>
      <c r="AA142" s="392"/>
      <c r="AB142" s="392"/>
      <c r="AC142" s="7"/>
      <c r="AD142" s="32"/>
      <c r="AE142" s="35"/>
      <c r="AF142" s="7"/>
      <c r="AG142" s="391"/>
      <c r="AH142" s="392"/>
      <c r="AI142" s="392"/>
      <c r="AJ142" s="7"/>
      <c r="AK142" s="32"/>
      <c r="AL142" s="35"/>
      <c r="AM142" s="7"/>
      <c r="AN142" s="11"/>
      <c r="AO142" s="7"/>
      <c r="AP142" s="11"/>
      <c r="AQ142" s="7"/>
      <c r="AR142" s="11"/>
      <c r="AS142" s="7"/>
      <c r="AT142" s="7"/>
      <c r="AU142" s="7"/>
      <c r="AV142" s="7"/>
      <c r="AW142" s="7"/>
      <c r="AX142" s="11" t="s">
        <v>224</v>
      </c>
      <c r="AY142" s="71" t="s">
        <v>224</v>
      </c>
      <c r="AZ142" s="1"/>
      <c r="BA142" s="1"/>
      <c r="BB142" s="1"/>
      <c r="BC142" s="1"/>
      <c r="BD142" s="1"/>
      <c r="BP142" s="16"/>
      <c r="BQ142" s="26" t="str">
        <f t="shared" si="26"/>
        <v/>
      </c>
      <c r="BR142" s="27" t="str">
        <f t="shared" si="25"/>
        <v/>
      </c>
      <c r="BS142" s="27" t="str">
        <f t="shared" si="27"/>
        <v/>
      </c>
      <c r="BT142" s="26" t="str">
        <f t="shared" si="28"/>
        <v/>
      </c>
      <c r="BU142" s="27" t="str">
        <f t="shared" si="29"/>
        <v/>
      </c>
      <c r="BV142" s="26" t="e">
        <f>IF(AND(#REF!="",#REF!="",#REF!="",#REF!=""),"",SUM(#REF!,#REF!,#REF!,#REF!,#REF!))</f>
        <v>#REF!</v>
      </c>
      <c r="BW142" s="27" t="str">
        <f t="shared" si="30"/>
        <v/>
      </c>
      <c r="BX142" s="26" t="str">
        <f t="shared" si="31"/>
        <v/>
      </c>
      <c r="BY142" s="27" t="str">
        <f t="shared" si="32"/>
        <v/>
      </c>
      <c r="BZ142" s="26" t="str">
        <f t="shared" si="33"/>
        <v/>
      </c>
      <c r="CA142" s="27" t="str">
        <f t="shared" si="34"/>
        <v/>
      </c>
      <c r="CB142" s="26" t="e">
        <f>IF(AND(#REF!="",#REF!="",#REF!="",#REF!=""),"",SUM(#REF!,#REF!,#REF!,#REF!,#REF!))</f>
        <v>#REF!</v>
      </c>
      <c r="CC142" s="27" t="str">
        <f t="shared" si="35"/>
        <v/>
      </c>
      <c r="CD142" s="24" t="e">
        <f>IF(AND(#REF!="",#REF!="",#REF!="",#REF!=""),"",SUM(#REF!,#REF!,#REF!,#REF!))</f>
        <v>#REF!</v>
      </c>
      <c r="CE142" s="24" t="str">
        <f t="shared" si="24"/>
        <v/>
      </c>
    </row>
    <row r="143" spans="1:83" ht="24.75" customHeight="1">
      <c r="A143" s="263">
        <v>137</v>
      </c>
      <c r="B143" s="264"/>
      <c r="C143" s="265"/>
      <c r="D143" s="266"/>
      <c r="E143" s="267"/>
      <c r="F143" s="268"/>
      <c r="G143" s="268"/>
      <c r="H143" s="269"/>
      <c r="I143" s="270"/>
      <c r="J143" s="271"/>
      <c r="K143" s="272"/>
      <c r="L143" s="391"/>
      <c r="M143" s="392"/>
      <c r="N143" s="392"/>
      <c r="O143" s="7"/>
      <c r="P143" s="32"/>
      <c r="Q143" s="35"/>
      <c r="R143" s="7"/>
      <c r="S143" s="397"/>
      <c r="T143" s="398"/>
      <c r="U143" s="398"/>
      <c r="V143" s="7"/>
      <c r="W143" s="37"/>
      <c r="X143" s="35"/>
      <c r="Y143" s="7"/>
      <c r="Z143" s="391"/>
      <c r="AA143" s="392"/>
      <c r="AB143" s="392"/>
      <c r="AC143" s="7"/>
      <c r="AD143" s="32"/>
      <c r="AE143" s="35"/>
      <c r="AF143" s="7"/>
      <c r="AG143" s="391"/>
      <c r="AH143" s="392"/>
      <c r="AI143" s="392"/>
      <c r="AJ143" s="7"/>
      <c r="AK143" s="32"/>
      <c r="AL143" s="35"/>
      <c r="AM143" s="7"/>
      <c r="AN143" s="11"/>
      <c r="AO143" s="7"/>
      <c r="AP143" s="11"/>
      <c r="AQ143" s="7"/>
      <c r="AR143" s="11"/>
      <c r="AS143" s="7"/>
      <c r="AT143" s="7"/>
      <c r="AU143" s="7"/>
      <c r="AV143" s="7"/>
      <c r="AW143" s="7"/>
      <c r="AX143" s="11" t="s">
        <v>224</v>
      </c>
      <c r="AY143" s="71" t="s">
        <v>224</v>
      </c>
      <c r="AZ143" s="1"/>
      <c r="BA143" s="1"/>
      <c r="BB143" s="1"/>
      <c r="BC143" s="1"/>
      <c r="BD143" s="1"/>
      <c r="BP143" s="16"/>
      <c r="BQ143" s="26" t="str">
        <f t="shared" si="26"/>
        <v/>
      </c>
      <c r="BR143" s="27" t="str">
        <f t="shared" si="25"/>
        <v/>
      </c>
      <c r="BS143" s="27" t="str">
        <f t="shared" si="27"/>
        <v/>
      </c>
      <c r="BT143" s="26" t="str">
        <f t="shared" si="28"/>
        <v/>
      </c>
      <c r="BU143" s="27" t="str">
        <f t="shared" si="29"/>
        <v/>
      </c>
      <c r="BV143" s="26" t="e">
        <f>IF(AND(#REF!="",#REF!="",#REF!="",#REF!=""),"",SUM(#REF!,#REF!,#REF!,#REF!,#REF!))</f>
        <v>#REF!</v>
      </c>
      <c r="BW143" s="27" t="str">
        <f t="shared" si="30"/>
        <v/>
      </c>
      <c r="BX143" s="26" t="str">
        <f t="shared" si="31"/>
        <v/>
      </c>
      <c r="BY143" s="27" t="str">
        <f t="shared" si="32"/>
        <v/>
      </c>
      <c r="BZ143" s="26" t="str">
        <f t="shared" si="33"/>
        <v/>
      </c>
      <c r="CA143" s="27" t="str">
        <f t="shared" si="34"/>
        <v/>
      </c>
      <c r="CB143" s="26" t="e">
        <f>IF(AND(#REF!="",#REF!="",#REF!="",#REF!=""),"",SUM(#REF!,#REF!,#REF!,#REF!,#REF!))</f>
        <v>#REF!</v>
      </c>
      <c r="CC143" s="27" t="str">
        <f t="shared" si="35"/>
        <v/>
      </c>
      <c r="CD143" s="24" t="e">
        <f>IF(AND(#REF!="",#REF!="",#REF!="",#REF!=""),"",SUM(#REF!,#REF!,#REF!,#REF!))</f>
        <v>#REF!</v>
      </c>
      <c r="CE143" s="24" t="str">
        <f t="shared" si="24"/>
        <v/>
      </c>
    </row>
    <row r="144" spans="1:83" ht="24.75" customHeight="1">
      <c r="A144" s="263">
        <v>138</v>
      </c>
      <c r="B144" s="264"/>
      <c r="C144" s="265"/>
      <c r="D144" s="266"/>
      <c r="E144" s="267"/>
      <c r="F144" s="268"/>
      <c r="G144" s="268"/>
      <c r="H144" s="269"/>
      <c r="I144" s="270"/>
      <c r="J144" s="271"/>
      <c r="K144" s="272"/>
      <c r="L144" s="391"/>
      <c r="M144" s="392"/>
      <c r="N144" s="392"/>
      <c r="O144" s="7"/>
      <c r="P144" s="32"/>
      <c r="Q144" s="35"/>
      <c r="R144" s="7"/>
      <c r="S144" s="397"/>
      <c r="T144" s="398"/>
      <c r="U144" s="398"/>
      <c r="V144" s="7"/>
      <c r="W144" s="37"/>
      <c r="X144" s="35"/>
      <c r="Y144" s="7"/>
      <c r="Z144" s="391"/>
      <c r="AA144" s="392"/>
      <c r="AB144" s="392"/>
      <c r="AC144" s="7"/>
      <c r="AD144" s="32"/>
      <c r="AE144" s="35"/>
      <c r="AF144" s="7"/>
      <c r="AG144" s="391"/>
      <c r="AH144" s="392"/>
      <c r="AI144" s="392"/>
      <c r="AJ144" s="7"/>
      <c r="AK144" s="32"/>
      <c r="AL144" s="35"/>
      <c r="AM144" s="7"/>
      <c r="AN144" s="11"/>
      <c r="AO144" s="7"/>
      <c r="AP144" s="11"/>
      <c r="AQ144" s="7"/>
      <c r="AR144" s="11"/>
      <c r="AS144" s="7"/>
      <c r="AT144" s="7"/>
      <c r="AU144" s="7"/>
      <c r="AV144" s="7"/>
      <c r="AW144" s="7"/>
      <c r="AX144" s="11" t="s">
        <v>224</v>
      </c>
      <c r="AY144" s="71" t="s">
        <v>224</v>
      </c>
      <c r="AZ144" s="1"/>
      <c r="BA144" s="1"/>
      <c r="BB144" s="1"/>
      <c r="BC144" s="1"/>
      <c r="BD144" s="1"/>
      <c r="BP144" s="16"/>
      <c r="BQ144" s="26" t="str">
        <f t="shared" si="26"/>
        <v/>
      </c>
      <c r="BR144" s="27" t="str">
        <f t="shared" si="25"/>
        <v/>
      </c>
      <c r="BS144" s="27" t="str">
        <f t="shared" si="27"/>
        <v/>
      </c>
      <c r="BT144" s="26" t="str">
        <f t="shared" si="28"/>
        <v/>
      </c>
      <c r="BU144" s="27" t="str">
        <f t="shared" si="29"/>
        <v/>
      </c>
      <c r="BV144" s="26" t="e">
        <f>IF(AND(#REF!="",#REF!="",#REF!="",#REF!=""),"",SUM(#REF!,#REF!,#REF!,#REF!,#REF!))</f>
        <v>#REF!</v>
      </c>
      <c r="BW144" s="27" t="str">
        <f t="shared" si="30"/>
        <v/>
      </c>
      <c r="BX144" s="26" t="str">
        <f t="shared" si="31"/>
        <v/>
      </c>
      <c r="BY144" s="27" t="str">
        <f t="shared" si="32"/>
        <v/>
      </c>
      <c r="BZ144" s="26" t="str">
        <f t="shared" si="33"/>
        <v/>
      </c>
      <c r="CA144" s="27" t="str">
        <f t="shared" si="34"/>
        <v/>
      </c>
      <c r="CB144" s="26" t="e">
        <f>IF(AND(#REF!="",#REF!="",#REF!="",#REF!=""),"",SUM(#REF!,#REF!,#REF!,#REF!,#REF!))</f>
        <v>#REF!</v>
      </c>
      <c r="CC144" s="27" t="str">
        <f t="shared" si="35"/>
        <v/>
      </c>
      <c r="CD144" s="24" t="e">
        <f>IF(AND(#REF!="",#REF!="",#REF!="",#REF!=""),"",SUM(#REF!,#REF!,#REF!,#REF!))</f>
        <v>#REF!</v>
      </c>
      <c r="CE144" s="24" t="str">
        <f t="shared" si="24"/>
        <v/>
      </c>
    </row>
    <row r="145" spans="1:83" ht="24.75" customHeight="1">
      <c r="A145" s="263">
        <v>139</v>
      </c>
      <c r="B145" s="264"/>
      <c r="C145" s="265"/>
      <c r="D145" s="266"/>
      <c r="E145" s="267"/>
      <c r="F145" s="268"/>
      <c r="G145" s="268"/>
      <c r="H145" s="269"/>
      <c r="I145" s="270"/>
      <c r="J145" s="271"/>
      <c r="K145" s="272"/>
      <c r="L145" s="391"/>
      <c r="M145" s="392"/>
      <c r="N145" s="392"/>
      <c r="O145" s="7"/>
      <c r="P145" s="32"/>
      <c r="Q145" s="35"/>
      <c r="R145" s="7"/>
      <c r="S145" s="397"/>
      <c r="T145" s="398"/>
      <c r="U145" s="398"/>
      <c r="V145" s="7"/>
      <c r="W145" s="37"/>
      <c r="X145" s="35"/>
      <c r="Y145" s="7"/>
      <c r="Z145" s="391"/>
      <c r="AA145" s="392"/>
      <c r="AB145" s="392"/>
      <c r="AC145" s="7"/>
      <c r="AD145" s="32"/>
      <c r="AE145" s="35"/>
      <c r="AF145" s="7"/>
      <c r="AG145" s="391"/>
      <c r="AH145" s="392"/>
      <c r="AI145" s="392"/>
      <c r="AJ145" s="7"/>
      <c r="AK145" s="32"/>
      <c r="AL145" s="35"/>
      <c r="AM145" s="7"/>
      <c r="AN145" s="11"/>
      <c r="AO145" s="7"/>
      <c r="AP145" s="11"/>
      <c r="AQ145" s="7"/>
      <c r="AR145" s="11"/>
      <c r="AS145" s="7"/>
      <c r="AT145" s="7"/>
      <c r="AU145" s="7"/>
      <c r="AV145" s="7"/>
      <c r="AW145" s="7"/>
      <c r="AX145" s="11" t="s">
        <v>224</v>
      </c>
      <c r="AY145" s="71" t="s">
        <v>224</v>
      </c>
      <c r="AZ145" s="1"/>
      <c r="BA145" s="1"/>
      <c r="BB145" s="1"/>
      <c r="BC145" s="1"/>
      <c r="BD145" s="1"/>
      <c r="BP145" s="16"/>
      <c r="BQ145" s="26" t="str">
        <f t="shared" si="26"/>
        <v/>
      </c>
      <c r="BR145" s="27" t="str">
        <f t="shared" si="25"/>
        <v/>
      </c>
      <c r="BS145" s="27" t="str">
        <f t="shared" si="27"/>
        <v/>
      </c>
      <c r="BT145" s="26" t="str">
        <f t="shared" si="28"/>
        <v/>
      </c>
      <c r="BU145" s="27" t="str">
        <f t="shared" si="29"/>
        <v/>
      </c>
      <c r="BV145" s="26" t="e">
        <f>IF(AND(#REF!="",#REF!="",#REF!="",#REF!=""),"",SUM(#REF!,#REF!,#REF!,#REF!,#REF!))</f>
        <v>#REF!</v>
      </c>
      <c r="BW145" s="27" t="str">
        <f t="shared" si="30"/>
        <v/>
      </c>
      <c r="BX145" s="26" t="str">
        <f t="shared" si="31"/>
        <v/>
      </c>
      <c r="BY145" s="27" t="str">
        <f t="shared" si="32"/>
        <v/>
      </c>
      <c r="BZ145" s="26" t="str">
        <f t="shared" si="33"/>
        <v/>
      </c>
      <c r="CA145" s="27" t="str">
        <f t="shared" si="34"/>
        <v/>
      </c>
      <c r="CB145" s="26" t="e">
        <f>IF(AND(#REF!="",#REF!="",#REF!="",#REF!=""),"",SUM(#REF!,#REF!,#REF!,#REF!,#REF!))</f>
        <v>#REF!</v>
      </c>
      <c r="CC145" s="27" t="str">
        <f t="shared" si="35"/>
        <v/>
      </c>
      <c r="CD145" s="24" t="e">
        <f>IF(AND(#REF!="",#REF!="",#REF!="",#REF!=""),"",SUM(#REF!,#REF!,#REF!,#REF!))</f>
        <v>#REF!</v>
      </c>
      <c r="CE145" s="24" t="str">
        <f t="shared" si="24"/>
        <v/>
      </c>
    </row>
    <row r="146" spans="1:83" ht="24.75" customHeight="1">
      <c r="A146" s="263">
        <v>140</v>
      </c>
      <c r="B146" s="264"/>
      <c r="C146" s="265"/>
      <c r="D146" s="266"/>
      <c r="E146" s="267"/>
      <c r="F146" s="268"/>
      <c r="G146" s="268"/>
      <c r="H146" s="269"/>
      <c r="I146" s="270"/>
      <c r="J146" s="271"/>
      <c r="K146" s="272"/>
      <c r="L146" s="391"/>
      <c r="M146" s="392"/>
      <c r="N146" s="392"/>
      <c r="O146" s="7"/>
      <c r="P146" s="32"/>
      <c r="Q146" s="35"/>
      <c r="R146" s="7"/>
      <c r="S146" s="397"/>
      <c r="T146" s="398"/>
      <c r="U146" s="398"/>
      <c r="V146" s="7"/>
      <c r="W146" s="37"/>
      <c r="X146" s="35"/>
      <c r="Y146" s="7"/>
      <c r="Z146" s="391"/>
      <c r="AA146" s="392"/>
      <c r="AB146" s="392"/>
      <c r="AC146" s="7"/>
      <c r="AD146" s="32"/>
      <c r="AE146" s="35"/>
      <c r="AF146" s="7"/>
      <c r="AG146" s="391"/>
      <c r="AH146" s="392"/>
      <c r="AI146" s="392"/>
      <c r="AJ146" s="7"/>
      <c r="AK146" s="32"/>
      <c r="AL146" s="35"/>
      <c r="AM146" s="7"/>
      <c r="AN146" s="11"/>
      <c r="AO146" s="7"/>
      <c r="AP146" s="11"/>
      <c r="AQ146" s="7"/>
      <c r="AR146" s="11"/>
      <c r="AS146" s="7"/>
      <c r="AT146" s="7"/>
      <c r="AU146" s="7"/>
      <c r="AV146" s="7"/>
      <c r="AW146" s="7"/>
      <c r="AX146" s="11" t="s">
        <v>224</v>
      </c>
      <c r="AY146" s="71" t="s">
        <v>224</v>
      </c>
      <c r="AZ146" s="1"/>
      <c r="BA146" s="1"/>
      <c r="BB146" s="1"/>
      <c r="BC146" s="1"/>
      <c r="BD146" s="1"/>
      <c r="BP146" s="16"/>
      <c r="BQ146" s="26" t="str">
        <f t="shared" si="26"/>
        <v/>
      </c>
      <c r="BR146" s="27" t="str">
        <f t="shared" si="25"/>
        <v/>
      </c>
      <c r="BS146" s="27" t="str">
        <f t="shared" si="27"/>
        <v/>
      </c>
      <c r="BT146" s="26" t="str">
        <f t="shared" si="28"/>
        <v/>
      </c>
      <c r="BU146" s="27" t="str">
        <f t="shared" si="29"/>
        <v/>
      </c>
      <c r="BV146" s="26" t="e">
        <f>IF(AND(#REF!="",#REF!="",#REF!="",#REF!=""),"",SUM(#REF!,#REF!,#REF!,#REF!,#REF!))</f>
        <v>#REF!</v>
      </c>
      <c r="BW146" s="27" t="str">
        <f t="shared" si="30"/>
        <v/>
      </c>
      <c r="BX146" s="26" t="str">
        <f t="shared" si="31"/>
        <v/>
      </c>
      <c r="BY146" s="27" t="str">
        <f t="shared" si="32"/>
        <v/>
      </c>
      <c r="BZ146" s="26" t="str">
        <f t="shared" si="33"/>
        <v/>
      </c>
      <c r="CA146" s="27" t="str">
        <f t="shared" si="34"/>
        <v/>
      </c>
      <c r="CB146" s="26" t="e">
        <f>IF(AND(#REF!="",#REF!="",#REF!="",#REF!=""),"",SUM(#REF!,#REF!,#REF!,#REF!,#REF!))</f>
        <v>#REF!</v>
      </c>
      <c r="CC146" s="27" t="str">
        <f t="shared" si="35"/>
        <v/>
      </c>
      <c r="CD146" s="24" t="e">
        <f>IF(AND(#REF!="",#REF!="",#REF!="",#REF!=""),"",SUM(#REF!,#REF!,#REF!,#REF!))</f>
        <v>#REF!</v>
      </c>
      <c r="CE146" s="24" t="str">
        <f t="shared" si="24"/>
        <v/>
      </c>
    </row>
    <row r="147" spans="1:83" ht="24.75" customHeight="1">
      <c r="A147" s="263">
        <v>141</v>
      </c>
      <c r="B147" s="264"/>
      <c r="C147" s="265"/>
      <c r="D147" s="266"/>
      <c r="E147" s="267"/>
      <c r="F147" s="268"/>
      <c r="G147" s="268"/>
      <c r="H147" s="269"/>
      <c r="I147" s="270"/>
      <c r="J147" s="271"/>
      <c r="K147" s="272"/>
      <c r="L147" s="391"/>
      <c r="M147" s="392"/>
      <c r="N147" s="392"/>
      <c r="O147" s="7"/>
      <c r="P147" s="32"/>
      <c r="Q147" s="35"/>
      <c r="R147" s="7"/>
      <c r="S147" s="397"/>
      <c r="T147" s="398"/>
      <c r="U147" s="398"/>
      <c r="V147" s="7"/>
      <c r="W147" s="37"/>
      <c r="X147" s="35"/>
      <c r="Y147" s="7"/>
      <c r="Z147" s="391"/>
      <c r="AA147" s="392"/>
      <c r="AB147" s="392"/>
      <c r="AC147" s="7"/>
      <c r="AD147" s="32"/>
      <c r="AE147" s="35"/>
      <c r="AF147" s="7"/>
      <c r="AG147" s="391"/>
      <c r="AH147" s="392"/>
      <c r="AI147" s="392"/>
      <c r="AJ147" s="7"/>
      <c r="AK147" s="32"/>
      <c r="AL147" s="35"/>
      <c r="AM147" s="7"/>
      <c r="AN147" s="11"/>
      <c r="AO147" s="7"/>
      <c r="AP147" s="11"/>
      <c r="AQ147" s="7"/>
      <c r="AR147" s="11"/>
      <c r="AS147" s="7"/>
      <c r="AT147" s="7"/>
      <c r="AU147" s="7"/>
      <c r="AV147" s="7"/>
      <c r="AW147" s="7"/>
      <c r="AX147" s="11" t="s">
        <v>224</v>
      </c>
      <c r="AY147" s="71" t="s">
        <v>224</v>
      </c>
      <c r="AZ147" s="1"/>
      <c r="BA147" s="1"/>
      <c r="BB147" s="1"/>
      <c r="BC147" s="1"/>
      <c r="BD147" s="1"/>
      <c r="BP147" s="16"/>
      <c r="BQ147" s="26" t="str">
        <f t="shared" si="26"/>
        <v/>
      </c>
      <c r="BR147" s="27" t="str">
        <f t="shared" si="25"/>
        <v/>
      </c>
      <c r="BS147" s="27" t="str">
        <f t="shared" si="27"/>
        <v/>
      </c>
      <c r="BT147" s="26" t="str">
        <f t="shared" si="28"/>
        <v/>
      </c>
      <c r="BU147" s="27" t="str">
        <f t="shared" si="29"/>
        <v/>
      </c>
      <c r="BV147" s="26" t="e">
        <f>IF(AND(#REF!="",#REF!="",#REF!="",#REF!=""),"",SUM(#REF!,#REF!,#REF!,#REF!,#REF!))</f>
        <v>#REF!</v>
      </c>
      <c r="BW147" s="27" t="str">
        <f t="shared" si="30"/>
        <v/>
      </c>
      <c r="BX147" s="26" t="str">
        <f t="shared" si="31"/>
        <v/>
      </c>
      <c r="BY147" s="27" t="str">
        <f t="shared" si="32"/>
        <v/>
      </c>
      <c r="BZ147" s="26" t="str">
        <f t="shared" si="33"/>
        <v/>
      </c>
      <c r="CA147" s="27" t="str">
        <f t="shared" si="34"/>
        <v/>
      </c>
      <c r="CB147" s="26" t="e">
        <f>IF(AND(#REF!="",#REF!="",#REF!="",#REF!=""),"",SUM(#REF!,#REF!,#REF!,#REF!,#REF!))</f>
        <v>#REF!</v>
      </c>
      <c r="CC147" s="27" t="str">
        <f t="shared" si="35"/>
        <v/>
      </c>
      <c r="CD147" s="24" t="e">
        <f>IF(AND(#REF!="",#REF!="",#REF!="",#REF!=""),"",SUM(#REF!,#REF!,#REF!,#REF!))</f>
        <v>#REF!</v>
      </c>
      <c r="CE147" s="24" t="str">
        <f t="shared" si="24"/>
        <v/>
      </c>
    </row>
    <row r="148" spans="1:83" ht="24.75" customHeight="1">
      <c r="A148" s="263">
        <v>142</v>
      </c>
      <c r="B148" s="264"/>
      <c r="C148" s="265"/>
      <c r="D148" s="266"/>
      <c r="E148" s="267"/>
      <c r="F148" s="268"/>
      <c r="G148" s="268"/>
      <c r="H148" s="269"/>
      <c r="I148" s="270"/>
      <c r="J148" s="271"/>
      <c r="K148" s="272"/>
      <c r="L148" s="391"/>
      <c r="M148" s="392"/>
      <c r="N148" s="392"/>
      <c r="O148" s="7"/>
      <c r="P148" s="32"/>
      <c r="Q148" s="35"/>
      <c r="R148" s="7"/>
      <c r="S148" s="397"/>
      <c r="T148" s="398"/>
      <c r="U148" s="398"/>
      <c r="V148" s="7"/>
      <c r="W148" s="37"/>
      <c r="X148" s="35"/>
      <c r="Y148" s="7"/>
      <c r="Z148" s="391"/>
      <c r="AA148" s="392"/>
      <c r="AB148" s="392"/>
      <c r="AC148" s="7"/>
      <c r="AD148" s="32"/>
      <c r="AE148" s="35"/>
      <c r="AF148" s="7"/>
      <c r="AG148" s="391"/>
      <c r="AH148" s="392"/>
      <c r="AI148" s="392"/>
      <c r="AJ148" s="7"/>
      <c r="AK148" s="32"/>
      <c r="AL148" s="35"/>
      <c r="AM148" s="7"/>
      <c r="AN148" s="11"/>
      <c r="AO148" s="7"/>
      <c r="AP148" s="11"/>
      <c r="AQ148" s="7"/>
      <c r="AR148" s="11"/>
      <c r="AS148" s="7"/>
      <c r="AT148" s="7"/>
      <c r="AU148" s="7"/>
      <c r="AV148" s="7"/>
      <c r="AW148" s="7"/>
      <c r="AX148" s="11" t="s">
        <v>224</v>
      </c>
      <c r="AY148" s="71" t="s">
        <v>224</v>
      </c>
      <c r="AZ148" s="1"/>
      <c r="BA148" s="1"/>
      <c r="BB148" s="1"/>
      <c r="BC148" s="1"/>
      <c r="BD148" s="1"/>
      <c r="BP148" s="16"/>
      <c r="BQ148" s="26" t="str">
        <f t="shared" si="26"/>
        <v/>
      </c>
      <c r="BR148" s="27" t="str">
        <f t="shared" si="25"/>
        <v/>
      </c>
      <c r="BS148" s="27" t="str">
        <f t="shared" si="27"/>
        <v/>
      </c>
      <c r="BT148" s="26" t="str">
        <f t="shared" si="28"/>
        <v/>
      </c>
      <c r="BU148" s="27" t="str">
        <f t="shared" si="29"/>
        <v/>
      </c>
      <c r="BV148" s="26" t="e">
        <f>IF(AND(#REF!="",#REF!="",#REF!="",#REF!=""),"",SUM(#REF!,#REF!,#REF!,#REF!,#REF!))</f>
        <v>#REF!</v>
      </c>
      <c r="BW148" s="27" t="str">
        <f t="shared" si="30"/>
        <v/>
      </c>
      <c r="BX148" s="26" t="str">
        <f t="shared" si="31"/>
        <v/>
      </c>
      <c r="BY148" s="27" t="str">
        <f t="shared" si="32"/>
        <v/>
      </c>
      <c r="BZ148" s="26" t="str">
        <f t="shared" si="33"/>
        <v/>
      </c>
      <c r="CA148" s="27" t="str">
        <f t="shared" si="34"/>
        <v/>
      </c>
      <c r="CB148" s="26" t="e">
        <f>IF(AND(#REF!="",#REF!="",#REF!="",#REF!=""),"",SUM(#REF!,#REF!,#REF!,#REF!,#REF!))</f>
        <v>#REF!</v>
      </c>
      <c r="CC148" s="27" t="str">
        <f t="shared" si="35"/>
        <v/>
      </c>
      <c r="CD148" s="24" t="e">
        <f>IF(AND(#REF!="",#REF!="",#REF!="",#REF!=""),"",SUM(#REF!,#REF!,#REF!,#REF!))</f>
        <v>#REF!</v>
      </c>
      <c r="CE148" s="24" t="str">
        <f t="shared" si="24"/>
        <v/>
      </c>
    </row>
    <row r="149" spans="1:83" ht="24.75" customHeight="1">
      <c r="A149" s="263">
        <v>143</v>
      </c>
      <c r="B149" s="264"/>
      <c r="C149" s="265"/>
      <c r="D149" s="266"/>
      <c r="E149" s="267"/>
      <c r="F149" s="268"/>
      <c r="G149" s="268"/>
      <c r="H149" s="269"/>
      <c r="I149" s="270"/>
      <c r="J149" s="271"/>
      <c r="K149" s="272"/>
      <c r="L149" s="391"/>
      <c r="M149" s="392"/>
      <c r="N149" s="392"/>
      <c r="O149" s="7"/>
      <c r="P149" s="32"/>
      <c r="Q149" s="35"/>
      <c r="R149" s="7"/>
      <c r="S149" s="397"/>
      <c r="T149" s="398"/>
      <c r="U149" s="398"/>
      <c r="V149" s="7"/>
      <c r="W149" s="37"/>
      <c r="X149" s="35"/>
      <c r="Y149" s="7"/>
      <c r="Z149" s="391"/>
      <c r="AA149" s="392"/>
      <c r="AB149" s="392"/>
      <c r="AC149" s="7"/>
      <c r="AD149" s="32"/>
      <c r="AE149" s="35"/>
      <c r="AF149" s="7"/>
      <c r="AG149" s="391"/>
      <c r="AH149" s="392"/>
      <c r="AI149" s="392"/>
      <c r="AJ149" s="7"/>
      <c r="AK149" s="32"/>
      <c r="AL149" s="35"/>
      <c r="AM149" s="7"/>
      <c r="AN149" s="11"/>
      <c r="AO149" s="7"/>
      <c r="AP149" s="11"/>
      <c r="AQ149" s="7"/>
      <c r="AR149" s="11"/>
      <c r="AS149" s="7"/>
      <c r="AT149" s="7"/>
      <c r="AU149" s="7"/>
      <c r="AV149" s="7"/>
      <c r="AW149" s="7"/>
      <c r="AX149" s="11" t="s">
        <v>224</v>
      </c>
      <c r="AY149" s="71" t="s">
        <v>224</v>
      </c>
      <c r="AZ149" s="1"/>
      <c r="BA149" s="1"/>
      <c r="BB149" s="1"/>
      <c r="BC149" s="1"/>
      <c r="BD149" s="1"/>
      <c r="BP149" s="16"/>
      <c r="BQ149" s="26" t="str">
        <f t="shared" si="26"/>
        <v/>
      </c>
      <c r="BR149" s="27" t="str">
        <f t="shared" si="25"/>
        <v/>
      </c>
      <c r="BS149" s="27" t="str">
        <f t="shared" si="27"/>
        <v/>
      </c>
      <c r="BT149" s="26" t="str">
        <f t="shared" si="28"/>
        <v/>
      </c>
      <c r="BU149" s="27" t="str">
        <f t="shared" si="29"/>
        <v/>
      </c>
      <c r="BV149" s="26" t="e">
        <f>IF(AND(#REF!="",#REF!="",#REF!="",#REF!=""),"",SUM(#REF!,#REF!,#REF!,#REF!,#REF!))</f>
        <v>#REF!</v>
      </c>
      <c r="BW149" s="27" t="str">
        <f t="shared" si="30"/>
        <v/>
      </c>
      <c r="BX149" s="26" t="str">
        <f t="shared" si="31"/>
        <v/>
      </c>
      <c r="BY149" s="27" t="str">
        <f t="shared" si="32"/>
        <v/>
      </c>
      <c r="BZ149" s="26" t="str">
        <f t="shared" si="33"/>
        <v/>
      </c>
      <c r="CA149" s="27" t="str">
        <f t="shared" si="34"/>
        <v/>
      </c>
      <c r="CB149" s="26" t="e">
        <f>IF(AND(#REF!="",#REF!="",#REF!="",#REF!=""),"",SUM(#REF!,#REF!,#REF!,#REF!,#REF!))</f>
        <v>#REF!</v>
      </c>
      <c r="CC149" s="27" t="str">
        <f t="shared" si="35"/>
        <v/>
      </c>
      <c r="CD149" s="24" t="e">
        <f>IF(AND(#REF!="",#REF!="",#REF!="",#REF!=""),"",SUM(#REF!,#REF!,#REF!,#REF!))</f>
        <v>#REF!</v>
      </c>
      <c r="CE149" s="24" t="str">
        <f t="shared" si="24"/>
        <v/>
      </c>
    </row>
    <row r="150" spans="1:83" ht="24.75" customHeight="1">
      <c r="A150" s="263">
        <v>144</v>
      </c>
      <c r="B150" s="264"/>
      <c r="C150" s="265"/>
      <c r="D150" s="266"/>
      <c r="E150" s="267"/>
      <c r="F150" s="268"/>
      <c r="G150" s="268"/>
      <c r="H150" s="269"/>
      <c r="I150" s="270"/>
      <c r="J150" s="271"/>
      <c r="K150" s="272"/>
      <c r="L150" s="391"/>
      <c r="M150" s="392"/>
      <c r="N150" s="392"/>
      <c r="O150" s="7"/>
      <c r="P150" s="32"/>
      <c r="Q150" s="35"/>
      <c r="R150" s="7"/>
      <c r="S150" s="397"/>
      <c r="T150" s="398"/>
      <c r="U150" s="398"/>
      <c r="V150" s="7"/>
      <c r="W150" s="37"/>
      <c r="X150" s="35"/>
      <c r="Y150" s="7"/>
      <c r="Z150" s="391"/>
      <c r="AA150" s="392"/>
      <c r="AB150" s="392"/>
      <c r="AC150" s="7"/>
      <c r="AD150" s="32"/>
      <c r="AE150" s="35"/>
      <c r="AF150" s="7"/>
      <c r="AG150" s="391"/>
      <c r="AH150" s="392"/>
      <c r="AI150" s="392"/>
      <c r="AJ150" s="7"/>
      <c r="AK150" s="32"/>
      <c r="AL150" s="35"/>
      <c r="AM150" s="7"/>
      <c r="AN150" s="11"/>
      <c r="AO150" s="7"/>
      <c r="AP150" s="11"/>
      <c r="AQ150" s="7"/>
      <c r="AR150" s="11"/>
      <c r="AS150" s="7"/>
      <c r="AT150" s="7"/>
      <c r="AU150" s="7"/>
      <c r="AV150" s="7"/>
      <c r="AW150" s="7"/>
      <c r="AX150" s="11" t="s">
        <v>224</v>
      </c>
      <c r="AY150" s="71" t="s">
        <v>224</v>
      </c>
      <c r="AZ150" s="1"/>
      <c r="BA150" s="1"/>
      <c r="BB150" s="1"/>
      <c r="BC150" s="1"/>
      <c r="BD150" s="1"/>
      <c r="BP150" s="16"/>
      <c r="BQ150" s="26" t="str">
        <f t="shared" si="26"/>
        <v/>
      </c>
      <c r="BR150" s="27" t="str">
        <f t="shared" si="25"/>
        <v/>
      </c>
      <c r="BS150" s="27" t="str">
        <f t="shared" si="27"/>
        <v/>
      </c>
      <c r="BT150" s="26" t="str">
        <f t="shared" si="28"/>
        <v/>
      </c>
      <c r="BU150" s="27" t="str">
        <f t="shared" si="29"/>
        <v/>
      </c>
      <c r="BV150" s="26" t="e">
        <f>IF(AND(#REF!="",#REF!="",#REF!="",#REF!=""),"",SUM(#REF!,#REF!,#REF!,#REF!,#REF!))</f>
        <v>#REF!</v>
      </c>
      <c r="BW150" s="27" t="str">
        <f t="shared" si="30"/>
        <v/>
      </c>
      <c r="BX150" s="26" t="str">
        <f t="shared" si="31"/>
        <v/>
      </c>
      <c r="BY150" s="27" t="str">
        <f t="shared" si="32"/>
        <v/>
      </c>
      <c r="BZ150" s="26" t="str">
        <f t="shared" si="33"/>
        <v/>
      </c>
      <c r="CA150" s="27" t="str">
        <f t="shared" si="34"/>
        <v/>
      </c>
      <c r="CB150" s="26" t="e">
        <f>IF(AND(#REF!="",#REF!="",#REF!="",#REF!=""),"",SUM(#REF!,#REF!,#REF!,#REF!,#REF!))</f>
        <v>#REF!</v>
      </c>
      <c r="CC150" s="27" t="str">
        <f t="shared" si="35"/>
        <v/>
      </c>
      <c r="CD150" s="24" t="e">
        <f>IF(AND(#REF!="",#REF!="",#REF!="",#REF!=""),"",SUM(#REF!,#REF!,#REF!,#REF!))</f>
        <v>#REF!</v>
      </c>
      <c r="CE150" s="24" t="str">
        <f t="shared" si="24"/>
        <v/>
      </c>
    </row>
    <row r="151" spans="1:83" ht="24.75" customHeight="1">
      <c r="A151" s="263">
        <v>145</v>
      </c>
      <c r="B151" s="264"/>
      <c r="C151" s="265"/>
      <c r="D151" s="266"/>
      <c r="E151" s="267"/>
      <c r="F151" s="268"/>
      <c r="G151" s="268"/>
      <c r="H151" s="269"/>
      <c r="I151" s="270"/>
      <c r="J151" s="271"/>
      <c r="K151" s="272"/>
      <c r="L151" s="391"/>
      <c r="M151" s="392"/>
      <c r="N151" s="392"/>
      <c r="O151" s="7"/>
      <c r="P151" s="32"/>
      <c r="Q151" s="35"/>
      <c r="R151" s="7"/>
      <c r="S151" s="397"/>
      <c r="T151" s="398"/>
      <c r="U151" s="398"/>
      <c r="V151" s="7"/>
      <c r="W151" s="37"/>
      <c r="X151" s="35"/>
      <c r="Y151" s="7"/>
      <c r="Z151" s="391"/>
      <c r="AA151" s="392"/>
      <c r="AB151" s="392"/>
      <c r="AC151" s="7"/>
      <c r="AD151" s="32"/>
      <c r="AE151" s="35"/>
      <c r="AF151" s="7"/>
      <c r="AG151" s="391"/>
      <c r="AH151" s="392"/>
      <c r="AI151" s="392"/>
      <c r="AJ151" s="7"/>
      <c r="AK151" s="32"/>
      <c r="AL151" s="35"/>
      <c r="AM151" s="7"/>
      <c r="AN151" s="11"/>
      <c r="AO151" s="7"/>
      <c r="AP151" s="11"/>
      <c r="AQ151" s="7"/>
      <c r="AR151" s="11"/>
      <c r="AS151" s="7"/>
      <c r="AT151" s="7"/>
      <c r="AU151" s="7"/>
      <c r="AV151" s="7"/>
      <c r="AW151" s="7"/>
      <c r="AX151" s="11" t="s">
        <v>224</v>
      </c>
      <c r="AY151" s="71" t="s">
        <v>224</v>
      </c>
      <c r="AZ151" s="1"/>
      <c r="BA151" s="1"/>
      <c r="BB151" s="1"/>
      <c r="BC151" s="1"/>
      <c r="BD151" s="1"/>
      <c r="BP151" s="16"/>
      <c r="BQ151" s="26" t="str">
        <f t="shared" si="26"/>
        <v/>
      </c>
      <c r="BR151" s="27" t="str">
        <f t="shared" si="25"/>
        <v/>
      </c>
      <c r="BS151" s="27" t="str">
        <f t="shared" si="27"/>
        <v/>
      </c>
      <c r="BT151" s="26" t="str">
        <f t="shared" si="28"/>
        <v/>
      </c>
      <c r="BU151" s="27" t="str">
        <f t="shared" si="29"/>
        <v/>
      </c>
      <c r="BV151" s="26" t="e">
        <f>IF(AND(#REF!="",#REF!="",#REF!="",#REF!=""),"",SUM(#REF!,#REF!,#REF!,#REF!,#REF!))</f>
        <v>#REF!</v>
      </c>
      <c r="BW151" s="27" t="str">
        <f t="shared" si="30"/>
        <v/>
      </c>
      <c r="BX151" s="26" t="str">
        <f t="shared" si="31"/>
        <v/>
      </c>
      <c r="BY151" s="27" t="str">
        <f t="shared" si="32"/>
        <v/>
      </c>
      <c r="BZ151" s="26" t="str">
        <f t="shared" si="33"/>
        <v/>
      </c>
      <c r="CA151" s="27" t="str">
        <f t="shared" si="34"/>
        <v/>
      </c>
      <c r="CB151" s="26" t="e">
        <f>IF(AND(#REF!="",#REF!="",#REF!="",#REF!=""),"",SUM(#REF!,#REF!,#REF!,#REF!,#REF!))</f>
        <v>#REF!</v>
      </c>
      <c r="CC151" s="27" t="str">
        <f t="shared" si="35"/>
        <v/>
      </c>
      <c r="CD151" s="24" t="e">
        <f>IF(AND(#REF!="",#REF!="",#REF!="",#REF!=""),"",SUM(#REF!,#REF!,#REF!,#REF!))</f>
        <v>#REF!</v>
      </c>
      <c r="CE151" s="24" t="str">
        <f t="shared" si="24"/>
        <v/>
      </c>
    </row>
    <row r="152" spans="1:83" ht="24.75" customHeight="1">
      <c r="A152" s="263">
        <v>146</v>
      </c>
      <c r="B152" s="264"/>
      <c r="C152" s="265"/>
      <c r="D152" s="266"/>
      <c r="E152" s="267"/>
      <c r="F152" s="268"/>
      <c r="G152" s="268"/>
      <c r="H152" s="269"/>
      <c r="I152" s="270"/>
      <c r="J152" s="271"/>
      <c r="K152" s="272"/>
      <c r="L152" s="391"/>
      <c r="M152" s="392"/>
      <c r="N152" s="392"/>
      <c r="O152" s="7"/>
      <c r="P152" s="32"/>
      <c r="Q152" s="35"/>
      <c r="R152" s="7"/>
      <c r="S152" s="397"/>
      <c r="T152" s="398"/>
      <c r="U152" s="398"/>
      <c r="V152" s="7"/>
      <c r="W152" s="37"/>
      <c r="X152" s="35"/>
      <c r="Y152" s="7"/>
      <c r="Z152" s="391"/>
      <c r="AA152" s="392"/>
      <c r="AB152" s="392"/>
      <c r="AC152" s="7"/>
      <c r="AD152" s="32"/>
      <c r="AE152" s="35"/>
      <c r="AF152" s="7"/>
      <c r="AG152" s="391"/>
      <c r="AH152" s="392"/>
      <c r="AI152" s="392"/>
      <c r="AJ152" s="7"/>
      <c r="AK152" s="32"/>
      <c r="AL152" s="35"/>
      <c r="AM152" s="7"/>
      <c r="AN152" s="11"/>
      <c r="AO152" s="7"/>
      <c r="AP152" s="11"/>
      <c r="AQ152" s="7"/>
      <c r="AR152" s="11"/>
      <c r="AS152" s="7"/>
      <c r="AT152" s="7"/>
      <c r="AU152" s="7"/>
      <c r="AV152" s="7"/>
      <c r="AW152" s="7"/>
      <c r="AX152" s="11" t="s">
        <v>224</v>
      </c>
      <c r="AY152" s="71" t="s">
        <v>224</v>
      </c>
      <c r="AZ152" s="1"/>
      <c r="BA152" s="1"/>
      <c r="BB152" s="1"/>
      <c r="BC152" s="1"/>
      <c r="BD152" s="1"/>
      <c r="BP152" s="16"/>
      <c r="BQ152" s="26" t="str">
        <f t="shared" si="26"/>
        <v/>
      </c>
      <c r="BR152" s="27" t="str">
        <f t="shared" si="25"/>
        <v/>
      </c>
      <c r="BS152" s="27" t="str">
        <f t="shared" si="27"/>
        <v/>
      </c>
      <c r="BT152" s="26" t="str">
        <f t="shared" si="28"/>
        <v/>
      </c>
      <c r="BU152" s="27" t="str">
        <f t="shared" si="29"/>
        <v/>
      </c>
      <c r="BV152" s="26" t="e">
        <f>IF(AND(#REF!="",#REF!="",#REF!="",#REF!=""),"",SUM(#REF!,#REF!,#REF!,#REF!,#REF!))</f>
        <v>#REF!</v>
      </c>
      <c r="BW152" s="27" t="str">
        <f t="shared" si="30"/>
        <v/>
      </c>
      <c r="BX152" s="26" t="str">
        <f t="shared" si="31"/>
        <v/>
      </c>
      <c r="BY152" s="27" t="str">
        <f t="shared" si="32"/>
        <v/>
      </c>
      <c r="BZ152" s="26" t="str">
        <f t="shared" si="33"/>
        <v/>
      </c>
      <c r="CA152" s="27" t="str">
        <f t="shared" si="34"/>
        <v/>
      </c>
      <c r="CB152" s="26" t="e">
        <f>IF(AND(#REF!="",#REF!="",#REF!="",#REF!=""),"",SUM(#REF!,#REF!,#REF!,#REF!,#REF!))</f>
        <v>#REF!</v>
      </c>
      <c r="CC152" s="27" t="str">
        <f t="shared" si="35"/>
        <v/>
      </c>
      <c r="CD152" s="24" t="e">
        <f>IF(AND(#REF!="",#REF!="",#REF!="",#REF!=""),"",SUM(#REF!,#REF!,#REF!,#REF!))</f>
        <v>#REF!</v>
      </c>
      <c r="CE152" s="24" t="str">
        <f t="shared" si="24"/>
        <v/>
      </c>
    </row>
    <row r="153" spans="1:83" ht="24.75" customHeight="1">
      <c r="A153" s="263">
        <v>147</v>
      </c>
      <c r="B153" s="264"/>
      <c r="C153" s="265"/>
      <c r="D153" s="266"/>
      <c r="E153" s="267"/>
      <c r="F153" s="268"/>
      <c r="G153" s="268"/>
      <c r="H153" s="269"/>
      <c r="I153" s="270"/>
      <c r="J153" s="271"/>
      <c r="K153" s="272"/>
      <c r="L153" s="391"/>
      <c r="M153" s="392"/>
      <c r="N153" s="392"/>
      <c r="O153" s="7"/>
      <c r="P153" s="32"/>
      <c r="Q153" s="35"/>
      <c r="R153" s="7"/>
      <c r="S153" s="397"/>
      <c r="T153" s="398"/>
      <c r="U153" s="398"/>
      <c r="V153" s="7"/>
      <c r="W153" s="37"/>
      <c r="X153" s="35"/>
      <c r="Y153" s="7"/>
      <c r="Z153" s="391"/>
      <c r="AA153" s="392"/>
      <c r="AB153" s="392"/>
      <c r="AC153" s="7"/>
      <c r="AD153" s="32"/>
      <c r="AE153" s="35"/>
      <c r="AF153" s="7"/>
      <c r="AG153" s="391"/>
      <c r="AH153" s="392"/>
      <c r="AI153" s="392"/>
      <c r="AJ153" s="7"/>
      <c r="AK153" s="32"/>
      <c r="AL153" s="35"/>
      <c r="AM153" s="7"/>
      <c r="AN153" s="11"/>
      <c r="AO153" s="7"/>
      <c r="AP153" s="11"/>
      <c r="AQ153" s="7"/>
      <c r="AR153" s="11"/>
      <c r="AS153" s="7"/>
      <c r="AT153" s="7"/>
      <c r="AU153" s="7"/>
      <c r="AV153" s="7"/>
      <c r="AW153" s="7"/>
      <c r="AX153" s="11" t="s">
        <v>224</v>
      </c>
      <c r="AY153" s="71" t="s">
        <v>224</v>
      </c>
      <c r="AZ153" s="1"/>
      <c r="BA153" s="1"/>
      <c r="BB153" s="1"/>
      <c r="BC153" s="1"/>
      <c r="BD153" s="1"/>
      <c r="BP153" s="16"/>
      <c r="BQ153" s="26" t="str">
        <f t="shared" si="26"/>
        <v/>
      </c>
      <c r="BR153" s="27" t="str">
        <f t="shared" si="25"/>
        <v/>
      </c>
      <c r="BS153" s="27" t="str">
        <f t="shared" si="27"/>
        <v/>
      </c>
      <c r="BT153" s="26" t="str">
        <f t="shared" si="28"/>
        <v/>
      </c>
      <c r="BU153" s="27" t="str">
        <f t="shared" si="29"/>
        <v/>
      </c>
      <c r="BV153" s="26" t="e">
        <f>IF(AND(#REF!="",#REF!="",#REF!="",#REF!=""),"",SUM(#REF!,#REF!,#REF!,#REF!,#REF!))</f>
        <v>#REF!</v>
      </c>
      <c r="BW153" s="27" t="str">
        <f t="shared" si="30"/>
        <v/>
      </c>
      <c r="BX153" s="26" t="str">
        <f t="shared" si="31"/>
        <v/>
      </c>
      <c r="BY153" s="27" t="str">
        <f t="shared" si="32"/>
        <v/>
      </c>
      <c r="BZ153" s="26" t="str">
        <f t="shared" si="33"/>
        <v/>
      </c>
      <c r="CA153" s="27" t="str">
        <f t="shared" si="34"/>
        <v/>
      </c>
      <c r="CB153" s="26" t="e">
        <f>IF(AND(#REF!="",#REF!="",#REF!="",#REF!=""),"",SUM(#REF!,#REF!,#REF!,#REF!,#REF!))</f>
        <v>#REF!</v>
      </c>
      <c r="CC153" s="27" t="str">
        <f t="shared" si="35"/>
        <v/>
      </c>
      <c r="CD153" s="24" t="e">
        <f>IF(AND(#REF!="",#REF!="",#REF!="",#REF!=""),"",SUM(#REF!,#REF!,#REF!,#REF!))</f>
        <v>#REF!</v>
      </c>
      <c r="CE153" s="24" t="str">
        <f t="shared" si="24"/>
        <v/>
      </c>
    </row>
    <row r="154" spans="1:83" ht="24.75" customHeight="1">
      <c r="A154" s="263">
        <v>148</v>
      </c>
      <c r="B154" s="264"/>
      <c r="C154" s="265"/>
      <c r="D154" s="266"/>
      <c r="E154" s="267"/>
      <c r="F154" s="268"/>
      <c r="G154" s="268"/>
      <c r="H154" s="269"/>
      <c r="I154" s="270"/>
      <c r="J154" s="271"/>
      <c r="K154" s="272"/>
      <c r="L154" s="391"/>
      <c r="M154" s="392"/>
      <c r="N154" s="392"/>
      <c r="O154" s="7"/>
      <c r="P154" s="32"/>
      <c r="Q154" s="35"/>
      <c r="R154" s="7"/>
      <c r="S154" s="397"/>
      <c r="T154" s="398"/>
      <c r="U154" s="398"/>
      <c r="V154" s="7"/>
      <c r="W154" s="37"/>
      <c r="X154" s="35"/>
      <c r="Y154" s="7"/>
      <c r="Z154" s="391"/>
      <c r="AA154" s="392"/>
      <c r="AB154" s="392"/>
      <c r="AC154" s="7"/>
      <c r="AD154" s="32"/>
      <c r="AE154" s="35"/>
      <c r="AF154" s="7"/>
      <c r="AG154" s="391"/>
      <c r="AH154" s="392"/>
      <c r="AI154" s="392"/>
      <c r="AJ154" s="7"/>
      <c r="AK154" s="32"/>
      <c r="AL154" s="35"/>
      <c r="AM154" s="7"/>
      <c r="AN154" s="11"/>
      <c r="AO154" s="7"/>
      <c r="AP154" s="11"/>
      <c r="AQ154" s="7"/>
      <c r="AR154" s="11"/>
      <c r="AS154" s="7"/>
      <c r="AT154" s="7"/>
      <c r="AU154" s="7"/>
      <c r="AV154" s="7"/>
      <c r="AW154" s="7"/>
      <c r="AX154" s="11" t="s">
        <v>224</v>
      </c>
      <c r="AY154" s="71" t="s">
        <v>224</v>
      </c>
      <c r="AZ154" s="1"/>
      <c r="BA154" s="1"/>
      <c r="BB154" s="1"/>
      <c r="BC154" s="1"/>
      <c r="BD154" s="1"/>
      <c r="BP154" s="16"/>
      <c r="BQ154" s="26" t="str">
        <f t="shared" si="26"/>
        <v/>
      </c>
      <c r="BR154" s="27" t="str">
        <f t="shared" si="25"/>
        <v/>
      </c>
      <c r="BS154" s="27" t="str">
        <f t="shared" si="27"/>
        <v/>
      </c>
      <c r="BT154" s="26" t="str">
        <f t="shared" si="28"/>
        <v/>
      </c>
      <c r="BU154" s="27" t="str">
        <f t="shared" si="29"/>
        <v/>
      </c>
      <c r="BV154" s="26" t="e">
        <f>IF(AND(#REF!="",#REF!="",#REF!="",#REF!=""),"",SUM(#REF!,#REF!,#REF!,#REF!,#REF!))</f>
        <v>#REF!</v>
      </c>
      <c r="BW154" s="27" t="str">
        <f t="shared" si="30"/>
        <v/>
      </c>
      <c r="BX154" s="26" t="str">
        <f t="shared" si="31"/>
        <v/>
      </c>
      <c r="BY154" s="27" t="str">
        <f t="shared" si="32"/>
        <v/>
      </c>
      <c r="BZ154" s="26" t="str">
        <f t="shared" si="33"/>
        <v/>
      </c>
      <c r="CA154" s="27" t="str">
        <f t="shared" si="34"/>
        <v/>
      </c>
      <c r="CB154" s="26" t="e">
        <f>IF(AND(#REF!="",#REF!="",#REF!="",#REF!=""),"",SUM(#REF!,#REF!,#REF!,#REF!,#REF!))</f>
        <v>#REF!</v>
      </c>
      <c r="CC154" s="27" t="str">
        <f t="shared" si="35"/>
        <v/>
      </c>
      <c r="CD154" s="24" t="e">
        <f>IF(AND(#REF!="",#REF!="",#REF!="",#REF!=""),"",SUM(#REF!,#REF!,#REF!,#REF!))</f>
        <v>#REF!</v>
      </c>
      <c r="CE154" s="24" t="str">
        <f t="shared" si="24"/>
        <v/>
      </c>
    </row>
    <row r="155" spans="1:83" ht="24.75" customHeight="1">
      <c r="A155" s="263">
        <v>149</v>
      </c>
      <c r="B155" s="264"/>
      <c r="C155" s="265"/>
      <c r="D155" s="266"/>
      <c r="E155" s="267"/>
      <c r="F155" s="268"/>
      <c r="G155" s="268"/>
      <c r="H155" s="269"/>
      <c r="I155" s="270"/>
      <c r="J155" s="271"/>
      <c r="K155" s="272"/>
      <c r="L155" s="391"/>
      <c r="M155" s="392"/>
      <c r="N155" s="392"/>
      <c r="O155" s="7"/>
      <c r="P155" s="32"/>
      <c r="Q155" s="35"/>
      <c r="R155" s="7"/>
      <c r="S155" s="397"/>
      <c r="T155" s="398"/>
      <c r="U155" s="398"/>
      <c r="V155" s="7"/>
      <c r="W155" s="37"/>
      <c r="X155" s="35"/>
      <c r="Y155" s="7"/>
      <c r="Z155" s="391"/>
      <c r="AA155" s="392"/>
      <c r="AB155" s="392"/>
      <c r="AC155" s="7"/>
      <c r="AD155" s="32"/>
      <c r="AE155" s="35"/>
      <c r="AF155" s="7"/>
      <c r="AG155" s="391"/>
      <c r="AH155" s="392"/>
      <c r="AI155" s="392"/>
      <c r="AJ155" s="7"/>
      <c r="AK155" s="32"/>
      <c r="AL155" s="35"/>
      <c r="AM155" s="7"/>
      <c r="AN155" s="11"/>
      <c r="AO155" s="7"/>
      <c r="AP155" s="11"/>
      <c r="AQ155" s="7"/>
      <c r="AR155" s="11"/>
      <c r="AS155" s="7"/>
      <c r="AT155" s="7"/>
      <c r="AU155" s="7"/>
      <c r="AV155" s="7"/>
      <c r="AW155" s="7"/>
      <c r="AX155" s="11" t="s">
        <v>224</v>
      </c>
      <c r="AY155" s="71" t="s">
        <v>224</v>
      </c>
      <c r="AZ155" s="1"/>
      <c r="BA155" s="1"/>
      <c r="BB155" s="1"/>
      <c r="BC155" s="1"/>
      <c r="BD155" s="1"/>
      <c r="BP155" s="16"/>
      <c r="BQ155" s="26" t="str">
        <f t="shared" si="26"/>
        <v/>
      </c>
      <c r="BR155" s="27" t="str">
        <f t="shared" si="25"/>
        <v/>
      </c>
      <c r="BS155" s="27" t="str">
        <f t="shared" si="27"/>
        <v/>
      </c>
      <c r="BT155" s="26" t="str">
        <f t="shared" si="28"/>
        <v/>
      </c>
      <c r="BU155" s="27" t="str">
        <f t="shared" si="29"/>
        <v/>
      </c>
      <c r="BV155" s="26" t="e">
        <f>IF(AND(#REF!="",#REF!="",#REF!="",#REF!=""),"",SUM(#REF!,#REF!,#REF!,#REF!,#REF!))</f>
        <v>#REF!</v>
      </c>
      <c r="BW155" s="27" t="str">
        <f t="shared" si="30"/>
        <v/>
      </c>
      <c r="BX155" s="26" t="str">
        <f t="shared" si="31"/>
        <v/>
      </c>
      <c r="BY155" s="27" t="str">
        <f t="shared" si="32"/>
        <v/>
      </c>
      <c r="BZ155" s="26" t="str">
        <f t="shared" si="33"/>
        <v/>
      </c>
      <c r="CA155" s="27" t="str">
        <f t="shared" si="34"/>
        <v/>
      </c>
      <c r="CB155" s="26" t="e">
        <f>IF(AND(#REF!="",#REF!="",#REF!="",#REF!=""),"",SUM(#REF!,#REF!,#REF!,#REF!,#REF!))</f>
        <v>#REF!</v>
      </c>
      <c r="CC155" s="27" t="str">
        <f t="shared" si="35"/>
        <v/>
      </c>
      <c r="CD155" s="24" t="e">
        <f>IF(AND(#REF!="",#REF!="",#REF!="",#REF!=""),"",SUM(#REF!,#REF!,#REF!,#REF!))</f>
        <v>#REF!</v>
      </c>
      <c r="CE155" s="24" t="str">
        <f t="shared" si="24"/>
        <v/>
      </c>
    </row>
    <row r="156" spans="1:83" ht="24.75" customHeight="1">
      <c r="A156" s="263">
        <v>150</v>
      </c>
      <c r="B156" s="264"/>
      <c r="C156" s="265"/>
      <c r="D156" s="266"/>
      <c r="E156" s="267"/>
      <c r="F156" s="268"/>
      <c r="G156" s="268"/>
      <c r="H156" s="269"/>
      <c r="I156" s="270"/>
      <c r="J156" s="271"/>
      <c r="K156" s="272"/>
      <c r="L156" s="391"/>
      <c r="M156" s="392"/>
      <c r="N156" s="392"/>
      <c r="O156" s="7"/>
      <c r="P156" s="32"/>
      <c r="Q156" s="35"/>
      <c r="R156" s="7"/>
      <c r="S156" s="397"/>
      <c r="T156" s="398"/>
      <c r="U156" s="398"/>
      <c r="V156" s="7"/>
      <c r="W156" s="37"/>
      <c r="X156" s="35"/>
      <c r="Y156" s="7"/>
      <c r="Z156" s="391"/>
      <c r="AA156" s="392"/>
      <c r="AB156" s="392"/>
      <c r="AC156" s="7"/>
      <c r="AD156" s="32"/>
      <c r="AE156" s="35"/>
      <c r="AF156" s="7"/>
      <c r="AG156" s="391"/>
      <c r="AH156" s="392"/>
      <c r="AI156" s="392"/>
      <c r="AJ156" s="7"/>
      <c r="AK156" s="32"/>
      <c r="AL156" s="35"/>
      <c r="AM156" s="7"/>
      <c r="AN156" s="11"/>
      <c r="AO156" s="7"/>
      <c r="AP156" s="11"/>
      <c r="AQ156" s="7"/>
      <c r="AR156" s="11"/>
      <c r="AS156" s="7"/>
      <c r="AT156" s="7"/>
      <c r="AU156" s="7"/>
      <c r="AV156" s="7"/>
      <c r="AW156" s="7"/>
      <c r="AX156" s="11" t="s">
        <v>224</v>
      </c>
      <c r="AY156" s="71" t="s">
        <v>224</v>
      </c>
      <c r="AZ156" s="1"/>
      <c r="BA156" s="1"/>
      <c r="BB156" s="1"/>
      <c r="BC156" s="1"/>
      <c r="BD156" s="1"/>
      <c r="BP156" s="16"/>
      <c r="BQ156" s="26" t="str">
        <f t="shared" si="26"/>
        <v/>
      </c>
      <c r="BR156" s="27" t="str">
        <f t="shared" si="25"/>
        <v/>
      </c>
      <c r="BS156" s="27" t="str">
        <f t="shared" si="27"/>
        <v/>
      </c>
      <c r="BT156" s="26" t="str">
        <f t="shared" si="28"/>
        <v/>
      </c>
      <c r="BU156" s="27" t="str">
        <f t="shared" si="29"/>
        <v/>
      </c>
      <c r="BV156" s="26" t="e">
        <f>IF(AND(#REF!="",#REF!="",#REF!="",#REF!=""),"",SUM(#REF!,#REF!,#REF!,#REF!,#REF!))</f>
        <v>#REF!</v>
      </c>
      <c r="BW156" s="27" t="str">
        <f t="shared" si="30"/>
        <v/>
      </c>
      <c r="BX156" s="26" t="str">
        <f t="shared" si="31"/>
        <v/>
      </c>
      <c r="BY156" s="27" t="str">
        <f t="shared" si="32"/>
        <v/>
      </c>
      <c r="BZ156" s="26" t="str">
        <f t="shared" si="33"/>
        <v/>
      </c>
      <c r="CA156" s="27" t="str">
        <f t="shared" si="34"/>
        <v/>
      </c>
      <c r="CB156" s="26" t="e">
        <f>IF(AND(#REF!="",#REF!="",#REF!="",#REF!=""),"",SUM(#REF!,#REF!,#REF!,#REF!,#REF!))</f>
        <v>#REF!</v>
      </c>
      <c r="CC156" s="27" t="str">
        <f t="shared" si="35"/>
        <v/>
      </c>
      <c r="CD156" s="24" t="e">
        <f>IF(AND(#REF!="",#REF!="",#REF!="",#REF!=""),"",SUM(#REF!,#REF!,#REF!,#REF!))</f>
        <v>#REF!</v>
      </c>
      <c r="CE156" s="24" t="str">
        <f t="shared" si="24"/>
        <v/>
      </c>
    </row>
    <row r="157" spans="1:83" ht="24.75" customHeight="1">
      <c r="A157" s="263">
        <v>151</v>
      </c>
      <c r="B157" s="264"/>
      <c r="C157" s="265"/>
      <c r="D157" s="266"/>
      <c r="E157" s="267"/>
      <c r="F157" s="268"/>
      <c r="G157" s="268"/>
      <c r="H157" s="269"/>
      <c r="I157" s="270"/>
      <c r="J157" s="271"/>
      <c r="K157" s="272"/>
      <c r="L157" s="391"/>
      <c r="M157" s="392"/>
      <c r="N157" s="392"/>
      <c r="O157" s="7"/>
      <c r="P157" s="32"/>
      <c r="Q157" s="35"/>
      <c r="R157" s="7"/>
      <c r="S157" s="397"/>
      <c r="T157" s="398"/>
      <c r="U157" s="398"/>
      <c r="V157" s="7"/>
      <c r="W157" s="37"/>
      <c r="X157" s="35"/>
      <c r="Y157" s="7"/>
      <c r="Z157" s="391"/>
      <c r="AA157" s="392"/>
      <c r="AB157" s="392"/>
      <c r="AC157" s="7"/>
      <c r="AD157" s="32"/>
      <c r="AE157" s="35"/>
      <c r="AF157" s="7"/>
      <c r="AG157" s="391"/>
      <c r="AH157" s="392"/>
      <c r="AI157" s="392"/>
      <c r="AJ157" s="7"/>
      <c r="AK157" s="32"/>
      <c r="AL157" s="35"/>
      <c r="AM157" s="7"/>
      <c r="AN157" s="11"/>
      <c r="AO157" s="7"/>
      <c r="AP157" s="11"/>
      <c r="AQ157" s="7"/>
      <c r="AR157" s="11"/>
      <c r="AS157" s="7"/>
      <c r="AT157" s="7"/>
      <c r="AU157" s="7"/>
      <c r="AV157" s="7"/>
      <c r="AW157" s="7"/>
      <c r="AX157" s="11" t="s">
        <v>224</v>
      </c>
      <c r="AY157" s="71" t="s">
        <v>224</v>
      </c>
      <c r="AZ157" s="1"/>
      <c r="BA157" s="1"/>
      <c r="BB157" s="1"/>
      <c r="BC157" s="1"/>
      <c r="BD157" s="1"/>
      <c r="BP157" s="16"/>
      <c r="BQ157" s="26" t="str">
        <f t="shared" si="26"/>
        <v/>
      </c>
      <c r="BR157" s="27" t="str">
        <f t="shared" si="25"/>
        <v/>
      </c>
      <c r="BS157" s="27" t="str">
        <f t="shared" si="27"/>
        <v/>
      </c>
      <c r="BT157" s="26" t="str">
        <f t="shared" si="28"/>
        <v/>
      </c>
      <c r="BU157" s="27" t="str">
        <f t="shared" si="29"/>
        <v/>
      </c>
      <c r="BV157" s="26" t="e">
        <f>IF(AND(#REF!="",#REF!="",#REF!="",#REF!=""),"",SUM(#REF!,#REF!,#REF!,#REF!,#REF!))</f>
        <v>#REF!</v>
      </c>
      <c r="BW157" s="27" t="str">
        <f t="shared" si="30"/>
        <v/>
      </c>
      <c r="BX157" s="26" t="str">
        <f t="shared" si="31"/>
        <v/>
      </c>
      <c r="BY157" s="27" t="str">
        <f t="shared" si="32"/>
        <v/>
      </c>
      <c r="BZ157" s="26" t="str">
        <f t="shared" si="33"/>
        <v/>
      </c>
      <c r="CA157" s="27" t="str">
        <f t="shared" si="34"/>
        <v/>
      </c>
      <c r="CB157" s="26" t="e">
        <f>IF(AND(#REF!="",#REF!="",#REF!="",#REF!=""),"",SUM(#REF!,#REF!,#REF!,#REF!,#REF!))</f>
        <v>#REF!</v>
      </c>
      <c r="CC157" s="27" t="str">
        <f t="shared" si="35"/>
        <v/>
      </c>
      <c r="CD157" s="24" t="e">
        <f>IF(AND(#REF!="",#REF!="",#REF!="",#REF!=""),"",SUM(#REF!,#REF!,#REF!,#REF!))</f>
        <v>#REF!</v>
      </c>
      <c r="CE157" s="24" t="str">
        <f t="shared" si="24"/>
        <v/>
      </c>
    </row>
    <row r="158" spans="1:83" ht="24.75" customHeight="1">
      <c r="A158" s="263">
        <v>152</v>
      </c>
      <c r="B158" s="264"/>
      <c r="C158" s="265"/>
      <c r="D158" s="266"/>
      <c r="E158" s="267"/>
      <c r="F158" s="268"/>
      <c r="G158" s="268"/>
      <c r="H158" s="269"/>
      <c r="I158" s="270"/>
      <c r="J158" s="271"/>
      <c r="K158" s="272"/>
      <c r="L158" s="391"/>
      <c r="M158" s="392"/>
      <c r="N158" s="392"/>
      <c r="O158" s="7"/>
      <c r="P158" s="32"/>
      <c r="Q158" s="35"/>
      <c r="R158" s="7"/>
      <c r="S158" s="397"/>
      <c r="T158" s="398"/>
      <c r="U158" s="398"/>
      <c r="V158" s="7"/>
      <c r="W158" s="37"/>
      <c r="X158" s="35"/>
      <c r="Y158" s="7"/>
      <c r="Z158" s="391"/>
      <c r="AA158" s="392"/>
      <c r="AB158" s="392"/>
      <c r="AC158" s="7"/>
      <c r="AD158" s="32"/>
      <c r="AE158" s="35"/>
      <c r="AF158" s="7"/>
      <c r="AG158" s="391"/>
      <c r="AH158" s="392"/>
      <c r="AI158" s="392"/>
      <c r="AJ158" s="7"/>
      <c r="AK158" s="32"/>
      <c r="AL158" s="35"/>
      <c r="AM158" s="7"/>
      <c r="AN158" s="11"/>
      <c r="AO158" s="7"/>
      <c r="AP158" s="11"/>
      <c r="AQ158" s="7"/>
      <c r="AR158" s="11"/>
      <c r="AS158" s="7"/>
      <c r="AT158" s="7"/>
      <c r="AU158" s="7"/>
      <c r="AV158" s="7"/>
      <c r="AW158" s="7"/>
      <c r="AX158" s="11" t="s">
        <v>224</v>
      </c>
      <c r="AY158" s="71" t="s">
        <v>224</v>
      </c>
      <c r="AZ158" s="1"/>
      <c r="BA158" s="1"/>
      <c r="BB158" s="1"/>
      <c r="BC158" s="1"/>
      <c r="BD158" s="1"/>
      <c r="BP158" s="16"/>
      <c r="BQ158" s="26" t="str">
        <f t="shared" si="26"/>
        <v/>
      </c>
      <c r="BR158" s="27" t="str">
        <f t="shared" si="25"/>
        <v/>
      </c>
      <c r="BS158" s="27" t="str">
        <f t="shared" si="27"/>
        <v/>
      </c>
      <c r="BT158" s="26" t="str">
        <f t="shared" si="28"/>
        <v/>
      </c>
      <c r="BU158" s="27" t="str">
        <f t="shared" si="29"/>
        <v/>
      </c>
      <c r="BV158" s="26" t="e">
        <f>IF(AND(#REF!="",#REF!="",#REF!="",#REF!=""),"",SUM(#REF!,#REF!,#REF!,#REF!,#REF!))</f>
        <v>#REF!</v>
      </c>
      <c r="BW158" s="27" t="str">
        <f t="shared" si="30"/>
        <v/>
      </c>
      <c r="BX158" s="26" t="str">
        <f t="shared" si="31"/>
        <v/>
      </c>
      <c r="BY158" s="27" t="str">
        <f t="shared" si="32"/>
        <v/>
      </c>
      <c r="BZ158" s="26" t="str">
        <f t="shared" si="33"/>
        <v/>
      </c>
      <c r="CA158" s="27" t="str">
        <f t="shared" si="34"/>
        <v/>
      </c>
      <c r="CB158" s="26" t="e">
        <f>IF(AND(#REF!="",#REF!="",#REF!="",#REF!=""),"",SUM(#REF!,#REF!,#REF!,#REF!,#REF!))</f>
        <v>#REF!</v>
      </c>
      <c r="CC158" s="27" t="str">
        <f t="shared" si="35"/>
        <v/>
      </c>
      <c r="CD158" s="24" t="e">
        <f>IF(AND(#REF!="",#REF!="",#REF!="",#REF!=""),"",SUM(#REF!,#REF!,#REF!,#REF!))</f>
        <v>#REF!</v>
      </c>
      <c r="CE158" s="24" t="str">
        <f t="shared" si="24"/>
        <v/>
      </c>
    </row>
    <row r="159" spans="1:83" ht="24.75" customHeight="1">
      <c r="A159" s="263">
        <v>153</v>
      </c>
      <c r="B159" s="264"/>
      <c r="C159" s="265"/>
      <c r="D159" s="266"/>
      <c r="E159" s="267"/>
      <c r="F159" s="268"/>
      <c r="G159" s="268"/>
      <c r="H159" s="269"/>
      <c r="I159" s="270"/>
      <c r="J159" s="271"/>
      <c r="K159" s="272"/>
      <c r="L159" s="391"/>
      <c r="M159" s="392"/>
      <c r="N159" s="392"/>
      <c r="O159" s="7"/>
      <c r="P159" s="32"/>
      <c r="Q159" s="35"/>
      <c r="R159" s="7"/>
      <c r="S159" s="397"/>
      <c r="T159" s="398"/>
      <c r="U159" s="398"/>
      <c r="V159" s="7"/>
      <c r="W159" s="37"/>
      <c r="X159" s="35"/>
      <c r="Y159" s="7"/>
      <c r="Z159" s="391"/>
      <c r="AA159" s="392"/>
      <c r="AB159" s="392"/>
      <c r="AC159" s="7"/>
      <c r="AD159" s="32"/>
      <c r="AE159" s="35"/>
      <c r="AF159" s="7"/>
      <c r="AG159" s="391"/>
      <c r="AH159" s="392"/>
      <c r="AI159" s="392"/>
      <c r="AJ159" s="7"/>
      <c r="AK159" s="32"/>
      <c r="AL159" s="35"/>
      <c r="AM159" s="7"/>
      <c r="AN159" s="11"/>
      <c r="AO159" s="7"/>
      <c r="AP159" s="11"/>
      <c r="AQ159" s="7"/>
      <c r="AR159" s="11"/>
      <c r="AS159" s="7"/>
      <c r="AT159" s="7"/>
      <c r="AU159" s="7"/>
      <c r="AV159" s="7"/>
      <c r="AW159" s="7"/>
      <c r="AX159" s="11" t="s">
        <v>224</v>
      </c>
      <c r="AY159" s="71" t="s">
        <v>224</v>
      </c>
      <c r="AZ159" s="1"/>
      <c r="BA159" s="1"/>
      <c r="BB159" s="1"/>
      <c r="BC159" s="1"/>
      <c r="BD159" s="1"/>
      <c r="BP159" s="16"/>
      <c r="BQ159" s="26" t="str">
        <f t="shared" si="26"/>
        <v/>
      </c>
      <c r="BR159" s="27" t="str">
        <f t="shared" si="25"/>
        <v/>
      </c>
      <c r="BS159" s="27" t="str">
        <f t="shared" si="27"/>
        <v/>
      </c>
      <c r="BT159" s="26" t="str">
        <f t="shared" si="28"/>
        <v/>
      </c>
      <c r="BU159" s="27" t="str">
        <f t="shared" si="29"/>
        <v/>
      </c>
      <c r="BV159" s="26" t="e">
        <f>IF(AND(#REF!="",#REF!="",#REF!="",#REF!=""),"",SUM(#REF!,#REF!,#REF!,#REF!,#REF!))</f>
        <v>#REF!</v>
      </c>
      <c r="BW159" s="27" t="str">
        <f t="shared" si="30"/>
        <v/>
      </c>
      <c r="BX159" s="26" t="str">
        <f t="shared" si="31"/>
        <v/>
      </c>
      <c r="BY159" s="27" t="str">
        <f t="shared" si="32"/>
        <v/>
      </c>
      <c r="BZ159" s="26" t="str">
        <f t="shared" si="33"/>
        <v/>
      </c>
      <c r="CA159" s="27" t="str">
        <f t="shared" si="34"/>
        <v/>
      </c>
      <c r="CB159" s="26" t="e">
        <f>IF(AND(#REF!="",#REF!="",#REF!="",#REF!=""),"",SUM(#REF!,#REF!,#REF!,#REF!,#REF!))</f>
        <v>#REF!</v>
      </c>
      <c r="CC159" s="27" t="str">
        <f t="shared" si="35"/>
        <v/>
      </c>
      <c r="CD159" s="24" t="e">
        <f>IF(AND(#REF!="",#REF!="",#REF!="",#REF!=""),"",SUM(#REF!,#REF!,#REF!,#REF!))</f>
        <v>#REF!</v>
      </c>
      <c r="CE159" s="24" t="str">
        <f t="shared" si="24"/>
        <v/>
      </c>
    </row>
    <row r="160" spans="1:83" ht="24.75" customHeight="1">
      <c r="A160" s="263">
        <v>154</v>
      </c>
      <c r="B160" s="264"/>
      <c r="C160" s="265"/>
      <c r="D160" s="266"/>
      <c r="E160" s="267"/>
      <c r="F160" s="268"/>
      <c r="G160" s="268"/>
      <c r="H160" s="269"/>
      <c r="I160" s="270"/>
      <c r="J160" s="271"/>
      <c r="K160" s="272"/>
      <c r="L160" s="391"/>
      <c r="M160" s="392"/>
      <c r="N160" s="392"/>
      <c r="O160" s="7"/>
      <c r="P160" s="32"/>
      <c r="Q160" s="35"/>
      <c r="R160" s="7"/>
      <c r="S160" s="397"/>
      <c r="T160" s="398"/>
      <c r="U160" s="398"/>
      <c r="V160" s="7"/>
      <c r="W160" s="37"/>
      <c r="X160" s="35"/>
      <c r="Y160" s="7"/>
      <c r="Z160" s="391"/>
      <c r="AA160" s="392"/>
      <c r="AB160" s="392"/>
      <c r="AC160" s="7"/>
      <c r="AD160" s="32"/>
      <c r="AE160" s="35"/>
      <c r="AF160" s="7"/>
      <c r="AG160" s="391"/>
      <c r="AH160" s="392"/>
      <c r="AI160" s="392"/>
      <c r="AJ160" s="7"/>
      <c r="AK160" s="32"/>
      <c r="AL160" s="35"/>
      <c r="AM160" s="7"/>
      <c r="AN160" s="11"/>
      <c r="AO160" s="7"/>
      <c r="AP160" s="11"/>
      <c r="AQ160" s="7"/>
      <c r="AR160" s="11"/>
      <c r="AS160" s="7"/>
      <c r="AT160" s="7"/>
      <c r="AU160" s="7"/>
      <c r="AV160" s="7"/>
      <c r="AW160" s="7"/>
      <c r="AX160" s="11" t="s">
        <v>224</v>
      </c>
      <c r="AY160" s="71" t="s">
        <v>224</v>
      </c>
      <c r="AZ160" s="1"/>
      <c r="BA160" s="1"/>
      <c r="BB160" s="1"/>
      <c r="BC160" s="1"/>
      <c r="BD160" s="1"/>
      <c r="BP160" s="16"/>
      <c r="BQ160" s="26" t="str">
        <f t="shared" si="26"/>
        <v/>
      </c>
      <c r="BR160" s="27" t="str">
        <f t="shared" si="25"/>
        <v/>
      </c>
      <c r="BS160" s="27" t="str">
        <f t="shared" si="27"/>
        <v/>
      </c>
      <c r="BT160" s="26" t="str">
        <f t="shared" si="28"/>
        <v/>
      </c>
      <c r="BU160" s="27" t="str">
        <f t="shared" si="29"/>
        <v/>
      </c>
      <c r="BV160" s="26" t="e">
        <f>IF(AND(#REF!="",#REF!="",#REF!="",#REF!=""),"",SUM(#REF!,#REF!,#REF!,#REF!,#REF!))</f>
        <v>#REF!</v>
      </c>
      <c r="BW160" s="27" t="str">
        <f t="shared" si="30"/>
        <v/>
      </c>
      <c r="BX160" s="26" t="str">
        <f t="shared" si="31"/>
        <v/>
      </c>
      <c r="BY160" s="27" t="str">
        <f t="shared" si="32"/>
        <v/>
      </c>
      <c r="BZ160" s="26" t="str">
        <f t="shared" si="33"/>
        <v/>
      </c>
      <c r="CA160" s="27" t="str">
        <f t="shared" si="34"/>
        <v/>
      </c>
      <c r="CB160" s="26" t="e">
        <f>IF(AND(#REF!="",#REF!="",#REF!="",#REF!=""),"",SUM(#REF!,#REF!,#REF!,#REF!,#REF!))</f>
        <v>#REF!</v>
      </c>
      <c r="CC160" s="27" t="str">
        <f t="shared" si="35"/>
        <v/>
      </c>
      <c r="CD160" s="24" t="e">
        <f>IF(AND(#REF!="",#REF!="",#REF!="",#REF!=""),"",SUM(#REF!,#REF!,#REF!,#REF!))</f>
        <v>#REF!</v>
      </c>
      <c r="CE160" s="24" t="str">
        <f t="shared" si="24"/>
        <v/>
      </c>
    </row>
    <row r="161" spans="1:83" ht="24.75" customHeight="1">
      <c r="A161" s="263">
        <v>155</v>
      </c>
      <c r="B161" s="264"/>
      <c r="C161" s="265"/>
      <c r="D161" s="266"/>
      <c r="E161" s="267"/>
      <c r="F161" s="268"/>
      <c r="G161" s="268"/>
      <c r="H161" s="269"/>
      <c r="I161" s="270"/>
      <c r="J161" s="271"/>
      <c r="K161" s="272"/>
      <c r="L161" s="391"/>
      <c r="M161" s="392"/>
      <c r="N161" s="392"/>
      <c r="O161" s="7"/>
      <c r="P161" s="32"/>
      <c r="Q161" s="35"/>
      <c r="R161" s="7"/>
      <c r="S161" s="397"/>
      <c r="T161" s="398"/>
      <c r="U161" s="398"/>
      <c r="V161" s="7"/>
      <c r="W161" s="37"/>
      <c r="X161" s="35"/>
      <c r="Y161" s="7"/>
      <c r="Z161" s="391"/>
      <c r="AA161" s="392"/>
      <c r="AB161" s="392"/>
      <c r="AC161" s="7"/>
      <c r="AD161" s="32"/>
      <c r="AE161" s="35"/>
      <c r="AF161" s="7"/>
      <c r="AG161" s="391"/>
      <c r="AH161" s="392"/>
      <c r="AI161" s="392"/>
      <c r="AJ161" s="7"/>
      <c r="AK161" s="32"/>
      <c r="AL161" s="35"/>
      <c r="AM161" s="7"/>
      <c r="AN161" s="11"/>
      <c r="AO161" s="7"/>
      <c r="AP161" s="11"/>
      <c r="AQ161" s="7"/>
      <c r="AR161" s="11"/>
      <c r="AS161" s="7"/>
      <c r="AT161" s="7"/>
      <c r="AU161" s="7"/>
      <c r="AV161" s="7"/>
      <c r="AW161" s="7"/>
      <c r="AX161" s="11" t="s">
        <v>224</v>
      </c>
      <c r="AY161" s="71" t="s">
        <v>224</v>
      </c>
      <c r="AZ161" s="1"/>
      <c r="BA161" s="1"/>
      <c r="BB161" s="1"/>
      <c r="BC161" s="1"/>
      <c r="BD161" s="1"/>
      <c r="BP161" s="16"/>
      <c r="BQ161" s="26" t="str">
        <f t="shared" si="26"/>
        <v/>
      </c>
      <c r="BR161" s="27" t="str">
        <f t="shared" si="25"/>
        <v/>
      </c>
      <c r="BS161" s="27" t="str">
        <f t="shared" si="27"/>
        <v/>
      </c>
      <c r="BT161" s="26" t="str">
        <f t="shared" si="28"/>
        <v/>
      </c>
      <c r="BU161" s="27" t="str">
        <f t="shared" si="29"/>
        <v/>
      </c>
      <c r="BV161" s="26" t="e">
        <f>IF(AND(#REF!="",#REF!="",#REF!="",#REF!=""),"",SUM(#REF!,#REF!,#REF!,#REF!,#REF!))</f>
        <v>#REF!</v>
      </c>
      <c r="BW161" s="27" t="str">
        <f t="shared" si="30"/>
        <v/>
      </c>
      <c r="BX161" s="26" t="str">
        <f t="shared" si="31"/>
        <v/>
      </c>
      <c r="BY161" s="27" t="str">
        <f t="shared" si="32"/>
        <v/>
      </c>
      <c r="BZ161" s="26" t="str">
        <f t="shared" si="33"/>
        <v/>
      </c>
      <c r="CA161" s="27" t="str">
        <f t="shared" si="34"/>
        <v/>
      </c>
      <c r="CB161" s="26" t="e">
        <f>IF(AND(#REF!="",#REF!="",#REF!="",#REF!=""),"",SUM(#REF!,#REF!,#REF!,#REF!,#REF!))</f>
        <v>#REF!</v>
      </c>
      <c r="CC161" s="27" t="str">
        <f t="shared" si="35"/>
        <v/>
      </c>
      <c r="CD161" s="24" t="e">
        <f>IF(AND(#REF!="",#REF!="",#REF!="",#REF!=""),"",SUM(#REF!,#REF!,#REF!,#REF!))</f>
        <v>#REF!</v>
      </c>
      <c r="CE161" s="24" t="str">
        <f t="shared" si="24"/>
        <v/>
      </c>
    </row>
    <row r="162" spans="1:83" ht="24.75" customHeight="1">
      <c r="A162" s="263">
        <v>156</v>
      </c>
      <c r="B162" s="264"/>
      <c r="C162" s="265"/>
      <c r="D162" s="266"/>
      <c r="E162" s="267"/>
      <c r="F162" s="268"/>
      <c r="G162" s="268"/>
      <c r="H162" s="269"/>
      <c r="I162" s="270"/>
      <c r="J162" s="271"/>
      <c r="K162" s="272"/>
      <c r="L162" s="391"/>
      <c r="M162" s="392"/>
      <c r="N162" s="392"/>
      <c r="O162" s="7"/>
      <c r="P162" s="32"/>
      <c r="Q162" s="35"/>
      <c r="R162" s="7"/>
      <c r="S162" s="397"/>
      <c r="T162" s="398"/>
      <c r="U162" s="398"/>
      <c r="V162" s="7"/>
      <c r="W162" s="37"/>
      <c r="X162" s="35"/>
      <c r="Y162" s="7"/>
      <c r="Z162" s="391"/>
      <c r="AA162" s="392"/>
      <c r="AB162" s="392"/>
      <c r="AC162" s="7"/>
      <c r="AD162" s="32"/>
      <c r="AE162" s="35"/>
      <c r="AF162" s="7"/>
      <c r="AG162" s="391"/>
      <c r="AH162" s="392"/>
      <c r="AI162" s="392"/>
      <c r="AJ162" s="7"/>
      <c r="AK162" s="32"/>
      <c r="AL162" s="35"/>
      <c r="AM162" s="7"/>
      <c r="AN162" s="11"/>
      <c r="AO162" s="7"/>
      <c r="AP162" s="11"/>
      <c r="AQ162" s="7"/>
      <c r="AR162" s="11"/>
      <c r="AS162" s="7"/>
      <c r="AT162" s="7"/>
      <c r="AU162" s="7"/>
      <c r="AV162" s="7"/>
      <c r="AW162" s="7"/>
      <c r="AX162" s="11" t="s">
        <v>224</v>
      </c>
      <c r="AY162" s="71" t="s">
        <v>224</v>
      </c>
      <c r="AZ162" s="1"/>
      <c r="BA162" s="1"/>
      <c r="BB162" s="1"/>
      <c r="BC162" s="1"/>
      <c r="BD162" s="1"/>
      <c r="BP162" s="16"/>
      <c r="BQ162" s="26" t="str">
        <f t="shared" si="26"/>
        <v/>
      </c>
      <c r="BR162" s="27" t="str">
        <f t="shared" si="25"/>
        <v/>
      </c>
      <c r="BS162" s="27" t="str">
        <f t="shared" si="27"/>
        <v/>
      </c>
      <c r="BT162" s="26" t="str">
        <f t="shared" si="28"/>
        <v/>
      </c>
      <c r="BU162" s="27" t="str">
        <f t="shared" si="29"/>
        <v/>
      </c>
      <c r="BV162" s="26" t="e">
        <f>IF(AND(#REF!="",#REF!="",#REF!="",#REF!=""),"",SUM(#REF!,#REF!,#REF!,#REF!,#REF!))</f>
        <v>#REF!</v>
      </c>
      <c r="BW162" s="27" t="str">
        <f t="shared" si="30"/>
        <v/>
      </c>
      <c r="BX162" s="26" t="str">
        <f t="shared" si="31"/>
        <v/>
      </c>
      <c r="BY162" s="27" t="str">
        <f t="shared" si="32"/>
        <v/>
      </c>
      <c r="BZ162" s="26" t="str">
        <f t="shared" si="33"/>
        <v/>
      </c>
      <c r="CA162" s="27" t="str">
        <f t="shared" si="34"/>
        <v/>
      </c>
      <c r="CB162" s="26" t="e">
        <f>IF(AND(#REF!="",#REF!="",#REF!="",#REF!=""),"",SUM(#REF!,#REF!,#REF!,#REF!,#REF!))</f>
        <v>#REF!</v>
      </c>
      <c r="CC162" s="27" t="str">
        <f t="shared" si="35"/>
        <v/>
      </c>
      <c r="CD162" s="24" t="e">
        <f>IF(AND(#REF!="",#REF!="",#REF!="",#REF!=""),"",SUM(#REF!,#REF!,#REF!,#REF!))</f>
        <v>#REF!</v>
      </c>
      <c r="CE162" s="24" t="str">
        <f t="shared" si="24"/>
        <v/>
      </c>
    </row>
    <row r="163" spans="1:83" ht="24.75" customHeight="1">
      <c r="A163" s="263">
        <v>157</v>
      </c>
      <c r="B163" s="264"/>
      <c r="C163" s="265"/>
      <c r="D163" s="266"/>
      <c r="E163" s="267"/>
      <c r="F163" s="268"/>
      <c r="G163" s="268"/>
      <c r="H163" s="269"/>
      <c r="I163" s="270"/>
      <c r="J163" s="271"/>
      <c r="K163" s="272"/>
      <c r="L163" s="391"/>
      <c r="M163" s="392"/>
      <c r="N163" s="392"/>
      <c r="O163" s="7"/>
      <c r="P163" s="32"/>
      <c r="Q163" s="35"/>
      <c r="R163" s="7"/>
      <c r="S163" s="397"/>
      <c r="T163" s="398"/>
      <c r="U163" s="398"/>
      <c r="V163" s="7"/>
      <c r="W163" s="37"/>
      <c r="X163" s="35"/>
      <c r="Y163" s="7"/>
      <c r="Z163" s="391"/>
      <c r="AA163" s="392"/>
      <c r="AB163" s="392"/>
      <c r="AC163" s="7"/>
      <c r="AD163" s="32"/>
      <c r="AE163" s="35"/>
      <c r="AF163" s="7"/>
      <c r="AG163" s="391"/>
      <c r="AH163" s="392"/>
      <c r="AI163" s="392"/>
      <c r="AJ163" s="7"/>
      <c r="AK163" s="32"/>
      <c r="AL163" s="35"/>
      <c r="AM163" s="7"/>
      <c r="AN163" s="11"/>
      <c r="AO163" s="7"/>
      <c r="AP163" s="11"/>
      <c r="AQ163" s="7"/>
      <c r="AR163" s="11"/>
      <c r="AS163" s="7"/>
      <c r="AT163" s="7"/>
      <c r="AU163" s="7"/>
      <c r="AV163" s="7"/>
      <c r="AW163" s="7"/>
      <c r="AX163" s="11" t="s">
        <v>224</v>
      </c>
      <c r="AY163" s="71" t="s">
        <v>224</v>
      </c>
      <c r="AZ163" s="1"/>
      <c r="BA163" s="1"/>
      <c r="BB163" s="1"/>
      <c r="BC163" s="1"/>
      <c r="BD163" s="1"/>
      <c r="BP163" s="16"/>
      <c r="BQ163" s="26" t="str">
        <f t="shared" si="26"/>
        <v/>
      </c>
      <c r="BR163" s="27" t="str">
        <f t="shared" si="25"/>
        <v/>
      </c>
      <c r="BS163" s="27" t="str">
        <f t="shared" si="27"/>
        <v/>
      </c>
      <c r="BT163" s="26" t="str">
        <f t="shared" si="28"/>
        <v/>
      </c>
      <c r="BU163" s="27" t="str">
        <f t="shared" si="29"/>
        <v/>
      </c>
      <c r="BV163" s="26" t="e">
        <f>IF(AND(#REF!="",#REF!="",#REF!="",#REF!=""),"",SUM(#REF!,#REF!,#REF!,#REF!,#REF!))</f>
        <v>#REF!</v>
      </c>
      <c r="BW163" s="27" t="str">
        <f t="shared" si="30"/>
        <v/>
      </c>
      <c r="BX163" s="26" t="str">
        <f t="shared" si="31"/>
        <v/>
      </c>
      <c r="BY163" s="27" t="str">
        <f t="shared" si="32"/>
        <v/>
      </c>
      <c r="BZ163" s="26" t="str">
        <f t="shared" si="33"/>
        <v/>
      </c>
      <c r="CA163" s="27" t="str">
        <f t="shared" si="34"/>
        <v/>
      </c>
      <c r="CB163" s="26" t="e">
        <f>IF(AND(#REF!="",#REF!="",#REF!="",#REF!=""),"",SUM(#REF!,#REF!,#REF!,#REF!,#REF!))</f>
        <v>#REF!</v>
      </c>
      <c r="CC163" s="27" t="str">
        <f t="shared" si="35"/>
        <v/>
      </c>
      <c r="CD163" s="24" t="e">
        <f>IF(AND(#REF!="",#REF!="",#REF!="",#REF!=""),"",SUM(#REF!,#REF!,#REF!,#REF!))</f>
        <v>#REF!</v>
      </c>
      <c r="CE163" s="24" t="str">
        <f t="shared" si="24"/>
        <v/>
      </c>
    </row>
    <row r="164" spans="1:83" ht="24.75" customHeight="1">
      <c r="A164" s="263">
        <v>158</v>
      </c>
      <c r="B164" s="264"/>
      <c r="C164" s="265"/>
      <c r="D164" s="266"/>
      <c r="E164" s="267"/>
      <c r="F164" s="268"/>
      <c r="G164" s="268"/>
      <c r="H164" s="269"/>
      <c r="I164" s="270"/>
      <c r="J164" s="271"/>
      <c r="K164" s="272"/>
      <c r="L164" s="391"/>
      <c r="M164" s="392"/>
      <c r="N164" s="392"/>
      <c r="O164" s="7"/>
      <c r="P164" s="32"/>
      <c r="Q164" s="35"/>
      <c r="R164" s="7"/>
      <c r="S164" s="397"/>
      <c r="T164" s="398"/>
      <c r="U164" s="398"/>
      <c r="V164" s="7"/>
      <c r="W164" s="37"/>
      <c r="X164" s="35"/>
      <c r="Y164" s="7"/>
      <c r="Z164" s="391"/>
      <c r="AA164" s="392"/>
      <c r="AB164" s="392"/>
      <c r="AC164" s="7"/>
      <c r="AD164" s="32"/>
      <c r="AE164" s="35"/>
      <c r="AF164" s="7"/>
      <c r="AG164" s="391"/>
      <c r="AH164" s="392"/>
      <c r="AI164" s="392"/>
      <c r="AJ164" s="7"/>
      <c r="AK164" s="32"/>
      <c r="AL164" s="35"/>
      <c r="AM164" s="7"/>
      <c r="AN164" s="11"/>
      <c r="AO164" s="7"/>
      <c r="AP164" s="11"/>
      <c r="AQ164" s="7"/>
      <c r="AR164" s="11"/>
      <c r="AS164" s="7"/>
      <c r="AT164" s="7"/>
      <c r="AU164" s="7"/>
      <c r="AV164" s="7"/>
      <c r="AW164" s="7"/>
      <c r="AX164" s="11" t="s">
        <v>224</v>
      </c>
      <c r="AY164" s="71" t="s">
        <v>224</v>
      </c>
      <c r="AZ164" s="1"/>
      <c r="BA164" s="1"/>
      <c r="BB164" s="1"/>
      <c r="BC164" s="1"/>
      <c r="BD164" s="1"/>
      <c r="BP164" s="16"/>
      <c r="BQ164" s="26" t="str">
        <f t="shared" si="26"/>
        <v/>
      </c>
      <c r="BR164" s="27" t="str">
        <f t="shared" si="25"/>
        <v/>
      </c>
      <c r="BS164" s="27" t="str">
        <f t="shared" si="27"/>
        <v/>
      </c>
      <c r="BT164" s="26" t="str">
        <f t="shared" si="28"/>
        <v/>
      </c>
      <c r="BU164" s="27" t="str">
        <f t="shared" si="29"/>
        <v/>
      </c>
      <c r="BV164" s="26" t="e">
        <f>IF(AND(#REF!="",#REF!="",#REF!="",#REF!=""),"",SUM(#REF!,#REF!,#REF!,#REF!,#REF!))</f>
        <v>#REF!</v>
      </c>
      <c r="BW164" s="27" t="str">
        <f t="shared" si="30"/>
        <v/>
      </c>
      <c r="BX164" s="26" t="str">
        <f t="shared" si="31"/>
        <v/>
      </c>
      <c r="BY164" s="27" t="str">
        <f t="shared" si="32"/>
        <v/>
      </c>
      <c r="BZ164" s="26" t="str">
        <f t="shared" si="33"/>
        <v/>
      </c>
      <c r="CA164" s="27" t="str">
        <f t="shared" si="34"/>
        <v/>
      </c>
      <c r="CB164" s="26" t="e">
        <f>IF(AND(#REF!="",#REF!="",#REF!="",#REF!=""),"",SUM(#REF!,#REF!,#REF!,#REF!,#REF!))</f>
        <v>#REF!</v>
      </c>
      <c r="CC164" s="27" t="str">
        <f t="shared" si="35"/>
        <v/>
      </c>
      <c r="CD164" s="24" t="e">
        <f>IF(AND(#REF!="",#REF!="",#REF!="",#REF!=""),"",SUM(#REF!,#REF!,#REF!,#REF!))</f>
        <v>#REF!</v>
      </c>
      <c r="CE164" s="24" t="str">
        <f t="shared" si="24"/>
        <v/>
      </c>
    </row>
    <row r="165" spans="1:83" ht="24.75" customHeight="1">
      <c r="A165" s="263">
        <v>159</v>
      </c>
      <c r="B165" s="264"/>
      <c r="C165" s="265"/>
      <c r="D165" s="266"/>
      <c r="E165" s="267"/>
      <c r="F165" s="268"/>
      <c r="G165" s="268"/>
      <c r="H165" s="269"/>
      <c r="I165" s="270"/>
      <c r="J165" s="271"/>
      <c r="K165" s="272"/>
      <c r="L165" s="391"/>
      <c r="M165" s="392"/>
      <c r="N165" s="392"/>
      <c r="O165" s="7"/>
      <c r="P165" s="32"/>
      <c r="Q165" s="35"/>
      <c r="R165" s="7"/>
      <c r="S165" s="397"/>
      <c r="T165" s="398"/>
      <c r="U165" s="398"/>
      <c r="V165" s="7"/>
      <c r="W165" s="37"/>
      <c r="X165" s="35"/>
      <c r="Y165" s="7"/>
      <c r="Z165" s="391"/>
      <c r="AA165" s="392"/>
      <c r="AB165" s="392"/>
      <c r="AC165" s="7"/>
      <c r="AD165" s="32"/>
      <c r="AE165" s="35"/>
      <c r="AF165" s="7"/>
      <c r="AG165" s="391"/>
      <c r="AH165" s="392"/>
      <c r="AI165" s="392"/>
      <c r="AJ165" s="7"/>
      <c r="AK165" s="32"/>
      <c r="AL165" s="35"/>
      <c r="AM165" s="7"/>
      <c r="AN165" s="11"/>
      <c r="AO165" s="7"/>
      <c r="AP165" s="11"/>
      <c r="AQ165" s="7"/>
      <c r="AR165" s="11"/>
      <c r="AS165" s="7"/>
      <c r="AT165" s="7"/>
      <c r="AU165" s="7"/>
      <c r="AV165" s="7"/>
      <c r="AW165" s="7"/>
      <c r="AX165" s="11" t="s">
        <v>224</v>
      </c>
      <c r="AY165" s="71" t="s">
        <v>224</v>
      </c>
      <c r="AZ165" s="1"/>
      <c r="BA165" s="1"/>
      <c r="BB165" s="1"/>
      <c r="BC165" s="1"/>
      <c r="BD165" s="1"/>
      <c r="BP165" s="16"/>
      <c r="BQ165" s="26" t="str">
        <f t="shared" si="26"/>
        <v/>
      </c>
      <c r="BR165" s="27" t="str">
        <f t="shared" si="25"/>
        <v/>
      </c>
      <c r="BS165" s="27" t="str">
        <f t="shared" si="27"/>
        <v/>
      </c>
      <c r="BT165" s="26" t="str">
        <f t="shared" si="28"/>
        <v/>
      </c>
      <c r="BU165" s="27" t="str">
        <f t="shared" si="29"/>
        <v/>
      </c>
      <c r="BV165" s="26" t="e">
        <f>IF(AND(#REF!="",#REF!="",#REF!="",#REF!=""),"",SUM(#REF!,#REF!,#REF!,#REF!,#REF!))</f>
        <v>#REF!</v>
      </c>
      <c r="BW165" s="27" t="str">
        <f t="shared" si="30"/>
        <v/>
      </c>
      <c r="BX165" s="26" t="str">
        <f t="shared" si="31"/>
        <v/>
      </c>
      <c r="BY165" s="27" t="str">
        <f t="shared" si="32"/>
        <v/>
      </c>
      <c r="BZ165" s="26" t="str">
        <f t="shared" si="33"/>
        <v/>
      </c>
      <c r="CA165" s="27" t="str">
        <f t="shared" si="34"/>
        <v/>
      </c>
      <c r="CB165" s="26" t="e">
        <f>IF(AND(#REF!="",#REF!="",#REF!="",#REF!=""),"",SUM(#REF!,#REF!,#REF!,#REF!,#REF!))</f>
        <v>#REF!</v>
      </c>
      <c r="CC165" s="27" t="str">
        <f t="shared" si="35"/>
        <v/>
      </c>
      <c r="CD165" s="24" t="e">
        <f>IF(AND(#REF!="",#REF!="",#REF!="",#REF!=""),"",SUM(#REF!,#REF!,#REF!,#REF!))</f>
        <v>#REF!</v>
      </c>
      <c r="CE165" s="24" t="str">
        <f t="shared" si="24"/>
        <v/>
      </c>
    </row>
    <row r="166" spans="1:83" ht="24.75" customHeight="1">
      <c r="A166" s="263">
        <v>160</v>
      </c>
      <c r="B166" s="264"/>
      <c r="C166" s="265"/>
      <c r="D166" s="266"/>
      <c r="E166" s="267"/>
      <c r="F166" s="268"/>
      <c r="G166" s="268"/>
      <c r="H166" s="269"/>
      <c r="I166" s="270"/>
      <c r="J166" s="271"/>
      <c r="K166" s="272"/>
      <c r="L166" s="391"/>
      <c r="M166" s="392"/>
      <c r="N166" s="392"/>
      <c r="O166" s="7"/>
      <c r="P166" s="32"/>
      <c r="Q166" s="35"/>
      <c r="R166" s="7"/>
      <c r="S166" s="397"/>
      <c r="T166" s="398"/>
      <c r="U166" s="398"/>
      <c r="V166" s="7"/>
      <c r="W166" s="37"/>
      <c r="X166" s="35"/>
      <c r="Y166" s="7"/>
      <c r="Z166" s="391"/>
      <c r="AA166" s="392"/>
      <c r="AB166" s="392"/>
      <c r="AC166" s="7"/>
      <c r="AD166" s="32"/>
      <c r="AE166" s="35"/>
      <c r="AF166" s="7"/>
      <c r="AG166" s="391"/>
      <c r="AH166" s="392"/>
      <c r="AI166" s="392"/>
      <c r="AJ166" s="7"/>
      <c r="AK166" s="32"/>
      <c r="AL166" s="35"/>
      <c r="AM166" s="7"/>
      <c r="AN166" s="11"/>
      <c r="AO166" s="7"/>
      <c r="AP166" s="11"/>
      <c r="AQ166" s="7"/>
      <c r="AR166" s="11"/>
      <c r="AS166" s="7"/>
      <c r="AT166" s="7"/>
      <c r="AU166" s="7"/>
      <c r="AV166" s="7"/>
      <c r="AW166" s="7"/>
      <c r="AX166" s="11" t="s">
        <v>224</v>
      </c>
      <c r="AY166" s="71" t="s">
        <v>224</v>
      </c>
      <c r="AZ166" s="1"/>
      <c r="BA166" s="1"/>
      <c r="BB166" s="1"/>
      <c r="BC166" s="1"/>
      <c r="BD166" s="1"/>
      <c r="BP166" s="16"/>
      <c r="BQ166" s="26" t="str">
        <f t="shared" si="26"/>
        <v/>
      </c>
      <c r="BR166" s="27" t="str">
        <f t="shared" si="25"/>
        <v/>
      </c>
      <c r="BS166" s="27" t="str">
        <f t="shared" si="27"/>
        <v/>
      </c>
      <c r="BT166" s="26" t="str">
        <f t="shared" si="28"/>
        <v/>
      </c>
      <c r="BU166" s="27" t="str">
        <f t="shared" si="29"/>
        <v/>
      </c>
      <c r="BV166" s="26" t="e">
        <f>IF(AND(#REF!="",#REF!="",#REF!="",#REF!=""),"",SUM(#REF!,#REF!,#REF!,#REF!,#REF!))</f>
        <v>#REF!</v>
      </c>
      <c r="BW166" s="27" t="str">
        <f t="shared" si="30"/>
        <v/>
      </c>
      <c r="BX166" s="26" t="str">
        <f t="shared" si="31"/>
        <v/>
      </c>
      <c r="BY166" s="27" t="str">
        <f t="shared" si="32"/>
        <v/>
      </c>
      <c r="BZ166" s="26" t="str">
        <f t="shared" si="33"/>
        <v/>
      </c>
      <c r="CA166" s="27" t="str">
        <f t="shared" si="34"/>
        <v/>
      </c>
      <c r="CB166" s="26" t="e">
        <f>IF(AND(#REF!="",#REF!="",#REF!="",#REF!=""),"",SUM(#REF!,#REF!,#REF!,#REF!,#REF!))</f>
        <v>#REF!</v>
      </c>
      <c r="CC166" s="27" t="str">
        <f t="shared" si="35"/>
        <v/>
      </c>
      <c r="CD166" s="24" t="e">
        <f>IF(AND(#REF!="",#REF!="",#REF!="",#REF!=""),"",SUM(#REF!,#REF!,#REF!,#REF!))</f>
        <v>#REF!</v>
      </c>
      <c r="CE166" s="24" t="str">
        <f t="shared" si="24"/>
        <v/>
      </c>
    </row>
    <row r="167" spans="1:83" ht="24.75" customHeight="1">
      <c r="A167" s="263">
        <v>161</v>
      </c>
      <c r="B167" s="264"/>
      <c r="C167" s="265"/>
      <c r="D167" s="266"/>
      <c r="E167" s="267"/>
      <c r="F167" s="268"/>
      <c r="G167" s="268"/>
      <c r="H167" s="269"/>
      <c r="I167" s="270"/>
      <c r="J167" s="271"/>
      <c r="K167" s="272"/>
      <c r="L167" s="391"/>
      <c r="M167" s="392"/>
      <c r="N167" s="392"/>
      <c r="O167" s="7"/>
      <c r="P167" s="32"/>
      <c r="Q167" s="35"/>
      <c r="R167" s="7"/>
      <c r="S167" s="397"/>
      <c r="T167" s="398"/>
      <c r="U167" s="398"/>
      <c r="V167" s="7"/>
      <c r="W167" s="37"/>
      <c r="X167" s="35"/>
      <c r="Y167" s="7"/>
      <c r="Z167" s="391"/>
      <c r="AA167" s="392"/>
      <c r="AB167" s="392"/>
      <c r="AC167" s="7"/>
      <c r="AD167" s="32"/>
      <c r="AE167" s="35"/>
      <c r="AF167" s="7"/>
      <c r="AG167" s="391"/>
      <c r="AH167" s="392"/>
      <c r="AI167" s="392"/>
      <c r="AJ167" s="7"/>
      <c r="AK167" s="32"/>
      <c r="AL167" s="35"/>
      <c r="AM167" s="7"/>
      <c r="AN167" s="11"/>
      <c r="AO167" s="7"/>
      <c r="AP167" s="11"/>
      <c r="AQ167" s="7"/>
      <c r="AR167" s="11"/>
      <c r="AS167" s="7"/>
      <c r="AT167" s="7"/>
      <c r="AU167" s="7"/>
      <c r="AV167" s="7"/>
      <c r="AW167" s="7"/>
      <c r="AX167" s="11" t="s">
        <v>224</v>
      </c>
      <c r="AY167" s="71" t="s">
        <v>224</v>
      </c>
      <c r="AZ167" s="1"/>
      <c r="BA167" s="1"/>
      <c r="BB167" s="1"/>
      <c r="BC167" s="1"/>
      <c r="BD167" s="1"/>
      <c r="BP167" s="16"/>
      <c r="BQ167" s="26" t="str">
        <f t="shared" si="26"/>
        <v/>
      </c>
      <c r="BR167" s="27" t="str">
        <f t="shared" ref="BR167:BR198" si="36">IF(AND(L167="",M167="",N167="",P167=""),"",SUM(L167,M167,N167,O167,P167))</f>
        <v/>
      </c>
      <c r="BS167" s="27" t="str">
        <f t="shared" si="27"/>
        <v/>
      </c>
      <c r="BT167" s="26" t="str">
        <f t="shared" si="28"/>
        <v/>
      </c>
      <c r="BU167" s="27" t="str">
        <f t="shared" si="29"/>
        <v/>
      </c>
      <c r="BV167" s="26" t="e">
        <f>IF(AND(#REF!="",#REF!="",#REF!="",#REF!=""),"",SUM(#REF!,#REF!,#REF!,#REF!,#REF!))</f>
        <v>#REF!</v>
      </c>
      <c r="BW167" s="27" t="str">
        <f t="shared" si="30"/>
        <v/>
      </c>
      <c r="BX167" s="26" t="str">
        <f t="shared" si="31"/>
        <v/>
      </c>
      <c r="BY167" s="27" t="str">
        <f t="shared" si="32"/>
        <v/>
      </c>
      <c r="BZ167" s="26" t="str">
        <f t="shared" si="33"/>
        <v/>
      </c>
      <c r="CA167" s="27" t="str">
        <f t="shared" si="34"/>
        <v/>
      </c>
      <c r="CB167" s="26" t="e">
        <f>IF(AND(#REF!="",#REF!="",#REF!="",#REF!=""),"",SUM(#REF!,#REF!,#REF!,#REF!,#REF!))</f>
        <v>#REF!</v>
      </c>
      <c r="CC167" s="27" t="str">
        <f t="shared" si="35"/>
        <v/>
      </c>
      <c r="CD167" s="24" t="e">
        <f>IF(AND(#REF!="",#REF!="",#REF!="",#REF!=""),"",SUM(#REF!,#REF!,#REF!,#REF!))</f>
        <v>#REF!</v>
      </c>
      <c r="CE167" s="24" t="str">
        <f t="shared" si="24"/>
        <v/>
      </c>
    </row>
    <row r="168" spans="1:83" ht="24.75" customHeight="1">
      <c r="A168" s="263">
        <v>162</v>
      </c>
      <c r="B168" s="264"/>
      <c r="C168" s="265"/>
      <c r="D168" s="266"/>
      <c r="E168" s="267"/>
      <c r="F168" s="268"/>
      <c r="G168" s="268"/>
      <c r="H168" s="269"/>
      <c r="I168" s="270"/>
      <c r="J168" s="271"/>
      <c r="K168" s="272"/>
      <c r="L168" s="391"/>
      <c r="M168" s="392"/>
      <c r="N168" s="392"/>
      <c r="O168" s="7"/>
      <c r="P168" s="32"/>
      <c r="Q168" s="35"/>
      <c r="R168" s="7"/>
      <c r="S168" s="397"/>
      <c r="T168" s="398"/>
      <c r="U168" s="398"/>
      <c r="V168" s="7"/>
      <c r="W168" s="37"/>
      <c r="X168" s="35"/>
      <c r="Y168" s="7"/>
      <c r="Z168" s="391"/>
      <c r="AA168" s="392"/>
      <c r="AB168" s="392"/>
      <c r="AC168" s="7"/>
      <c r="AD168" s="32"/>
      <c r="AE168" s="35"/>
      <c r="AF168" s="7"/>
      <c r="AG168" s="391"/>
      <c r="AH168" s="392"/>
      <c r="AI168" s="392"/>
      <c r="AJ168" s="7"/>
      <c r="AK168" s="32"/>
      <c r="AL168" s="35"/>
      <c r="AM168" s="7"/>
      <c r="AN168" s="11"/>
      <c r="AO168" s="7"/>
      <c r="AP168" s="11"/>
      <c r="AQ168" s="7"/>
      <c r="AR168" s="11"/>
      <c r="AS168" s="7"/>
      <c r="AT168" s="7"/>
      <c r="AU168" s="7"/>
      <c r="AV168" s="7"/>
      <c r="AW168" s="7"/>
      <c r="AX168" s="11" t="s">
        <v>224</v>
      </c>
      <c r="AY168" s="71" t="s">
        <v>224</v>
      </c>
      <c r="AZ168" s="1"/>
      <c r="BA168" s="1"/>
      <c r="BB168" s="1"/>
      <c r="BC168" s="1"/>
      <c r="BD168" s="1"/>
      <c r="BP168" s="16"/>
      <c r="BQ168" s="26" t="str">
        <f t="shared" si="26"/>
        <v/>
      </c>
      <c r="BR168" s="27" t="str">
        <f t="shared" si="36"/>
        <v/>
      </c>
      <c r="BS168" s="27" t="str">
        <f t="shared" si="27"/>
        <v/>
      </c>
      <c r="BT168" s="26" t="str">
        <f t="shared" si="28"/>
        <v/>
      </c>
      <c r="BU168" s="27" t="str">
        <f t="shared" si="29"/>
        <v/>
      </c>
      <c r="BV168" s="26" t="e">
        <f>IF(AND(#REF!="",#REF!="",#REF!="",#REF!=""),"",SUM(#REF!,#REF!,#REF!,#REF!,#REF!))</f>
        <v>#REF!</v>
      </c>
      <c r="BW168" s="27" t="str">
        <f t="shared" si="30"/>
        <v/>
      </c>
      <c r="BX168" s="26" t="str">
        <f t="shared" si="31"/>
        <v/>
      </c>
      <c r="BY168" s="27" t="str">
        <f t="shared" si="32"/>
        <v/>
      </c>
      <c r="BZ168" s="26" t="str">
        <f t="shared" si="33"/>
        <v/>
      </c>
      <c r="CA168" s="27" t="str">
        <f t="shared" si="34"/>
        <v/>
      </c>
      <c r="CB168" s="26" t="e">
        <f>IF(AND(#REF!="",#REF!="",#REF!="",#REF!=""),"",SUM(#REF!,#REF!,#REF!,#REF!,#REF!))</f>
        <v>#REF!</v>
      </c>
      <c r="CC168" s="27" t="str">
        <f t="shared" si="35"/>
        <v/>
      </c>
      <c r="CD168" s="24" t="e">
        <f>IF(AND(#REF!="",#REF!="",#REF!="",#REF!=""),"",SUM(#REF!,#REF!,#REF!,#REF!))</f>
        <v>#REF!</v>
      </c>
      <c r="CE168" s="24" t="str">
        <f t="shared" si="24"/>
        <v/>
      </c>
    </row>
    <row r="169" spans="1:83" ht="24.75" customHeight="1">
      <c r="A169" s="263">
        <v>163</v>
      </c>
      <c r="B169" s="264"/>
      <c r="C169" s="265"/>
      <c r="D169" s="266"/>
      <c r="E169" s="267"/>
      <c r="F169" s="268"/>
      <c r="G169" s="268"/>
      <c r="H169" s="269"/>
      <c r="I169" s="270"/>
      <c r="J169" s="271"/>
      <c r="K169" s="272"/>
      <c r="L169" s="391"/>
      <c r="M169" s="392"/>
      <c r="N169" s="392"/>
      <c r="O169" s="7"/>
      <c r="P169" s="32"/>
      <c r="Q169" s="35"/>
      <c r="R169" s="7"/>
      <c r="S169" s="397"/>
      <c r="T169" s="398"/>
      <c r="U169" s="398"/>
      <c r="V169" s="7"/>
      <c r="W169" s="37"/>
      <c r="X169" s="35"/>
      <c r="Y169" s="7"/>
      <c r="Z169" s="391"/>
      <c r="AA169" s="392"/>
      <c r="AB169" s="392"/>
      <c r="AC169" s="7"/>
      <c r="AD169" s="32"/>
      <c r="AE169" s="35"/>
      <c r="AF169" s="7"/>
      <c r="AG169" s="391"/>
      <c r="AH169" s="392"/>
      <c r="AI169" s="392"/>
      <c r="AJ169" s="7"/>
      <c r="AK169" s="32"/>
      <c r="AL169" s="35"/>
      <c r="AM169" s="7"/>
      <c r="AN169" s="11"/>
      <c r="AO169" s="7"/>
      <c r="AP169" s="11"/>
      <c r="AQ169" s="7"/>
      <c r="AR169" s="11"/>
      <c r="AS169" s="7"/>
      <c r="AT169" s="7"/>
      <c r="AU169" s="7"/>
      <c r="AV169" s="7"/>
      <c r="AW169" s="7"/>
      <c r="AX169" s="11" t="s">
        <v>224</v>
      </c>
      <c r="AY169" s="71" t="s">
        <v>224</v>
      </c>
      <c r="AZ169" s="1"/>
      <c r="BA169" s="1"/>
      <c r="BB169" s="1"/>
      <c r="BC169" s="1"/>
      <c r="BD169" s="1"/>
      <c r="BP169" s="16"/>
      <c r="BQ169" s="26" t="str">
        <f t="shared" si="26"/>
        <v/>
      </c>
      <c r="BR169" s="27" t="str">
        <f t="shared" si="36"/>
        <v/>
      </c>
      <c r="BS169" s="27" t="str">
        <f t="shared" si="27"/>
        <v/>
      </c>
      <c r="BT169" s="26" t="str">
        <f t="shared" si="28"/>
        <v/>
      </c>
      <c r="BU169" s="27" t="str">
        <f t="shared" si="29"/>
        <v/>
      </c>
      <c r="BV169" s="26" t="e">
        <f>IF(AND(#REF!="",#REF!="",#REF!="",#REF!=""),"",SUM(#REF!,#REF!,#REF!,#REF!,#REF!))</f>
        <v>#REF!</v>
      </c>
      <c r="BW169" s="27" t="str">
        <f t="shared" si="30"/>
        <v/>
      </c>
      <c r="BX169" s="26" t="str">
        <f t="shared" si="31"/>
        <v/>
      </c>
      <c r="BY169" s="27" t="str">
        <f t="shared" si="32"/>
        <v/>
      </c>
      <c r="BZ169" s="26" t="str">
        <f t="shared" si="33"/>
        <v/>
      </c>
      <c r="CA169" s="27" t="str">
        <f t="shared" si="34"/>
        <v/>
      </c>
      <c r="CB169" s="26" t="e">
        <f>IF(AND(#REF!="",#REF!="",#REF!="",#REF!=""),"",SUM(#REF!,#REF!,#REF!,#REF!,#REF!))</f>
        <v>#REF!</v>
      </c>
      <c r="CC169" s="27" t="str">
        <f t="shared" si="35"/>
        <v/>
      </c>
      <c r="CD169" s="24" t="e">
        <f>IF(AND(#REF!="",#REF!="",#REF!="",#REF!=""),"",SUM(#REF!,#REF!,#REF!,#REF!))</f>
        <v>#REF!</v>
      </c>
      <c r="CE169" s="24" t="str">
        <f t="shared" si="24"/>
        <v/>
      </c>
    </row>
    <row r="170" spans="1:83" ht="24.75" customHeight="1">
      <c r="A170" s="263">
        <v>164</v>
      </c>
      <c r="B170" s="264"/>
      <c r="C170" s="265"/>
      <c r="D170" s="266"/>
      <c r="E170" s="267"/>
      <c r="F170" s="268"/>
      <c r="G170" s="268"/>
      <c r="H170" s="269"/>
      <c r="I170" s="270"/>
      <c r="J170" s="271"/>
      <c r="K170" s="272"/>
      <c r="L170" s="391"/>
      <c r="M170" s="392"/>
      <c r="N170" s="392"/>
      <c r="O170" s="7"/>
      <c r="P170" s="32"/>
      <c r="Q170" s="35"/>
      <c r="R170" s="7"/>
      <c r="S170" s="397"/>
      <c r="T170" s="398"/>
      <c r="U170" s="398"/>
      <c r="V170" s="7"/>
      <c r="W170" s="37"/>
      <c r="X170" s="35"/>
      <c r="Y170" s="7"/>
      <c r="Z170" s="391"/>
      <c r="AA170" s="392"/>
      <c r="AB170" s="392"/>
      <c r="AC170" s="7"/>
      <c r="AD170" s="32"/>
      <c r="AE170" s="35"/>
      <c r="AF170" s="7"/>
      <c r="AG170" s="391"/>
      <c r="AH170" s="392"/>
      <c r="AI170" s="392"/>
      <c r="AJ170" s="7"/>
      <c r="AK170" s="32"/>
      <c r="AL170" s="35"/>
      <c r="AM170" s="7"/>
      <c r="AN170" s="11"/>
      <c r="AO170" s="7"/>
      <c r="AP170" s="11"/>
      <c r="AQ170" s="7"/>
      <c r="AR170" s="11"/>
      <c r="AS170" s="7"/>
      <c r="AT170" s="7"/>
      <c r="AU170" s="7"/>
      <c r="AV170" s="7"/>
      <c r="AW170" s="7"/>
      <c r="AX170" s="11" t="s">
        <v>224</v>
      </c>
      <c r="AY170" s="71" t="s">
        <v>224</v>
      </c>
      <c r="AZ170" s="1"/>
      <c r="BA170" s="1"/>
      <c r="BB170" s="1"/>
      <c r="BC170" s="1"/>
      <c r="BD170" s="1"/>
      <c r="BP170" s="16"/>
      <c r="BQ170" s="26" t="str">
        <f t="shared" si="26"/>
        <v/>
      </c>
      <c r="BR170" s="27" t="str">
        <f t="shared" si="36"/>
        <v/>
      </c>
      <c r="BS170" s="27" t="str">
        <f t="shared" si="27"/>
        <v/>
      </c>
      <c r="BT170" s="26" t="str">
        <f t="shared" si="28"/>
        <v/>
      </c>
      <c r="BU170" s="27" t="str">
        <f t="shared" si="29"/>
        <v/>
      </c>
      <c r="BV170" s="26" t="e">
        <f>IF(AND(#REF!="",#REF!="",#REF!="",#REF!=""),"",SUM(#REF!,#REF!,#REF!,#REF!,#REF!))</f>
        <v>#REF!</v>
      </c>
      <c r="BW170" s="27" t="str">
        <f t="shared" si="30"/>
        <v/>
      </c>
      <c r="BX170" s="26" t="str">
        <f t="shared" si="31"/>
        <v/>
      </c>
      <c r="BY170" s="27" t="str">
        <f t="shared" si="32"/>
        <v/>
      </c>
      <c r="BZ170" s="26" t="str">
        <f t="shared" si="33"/>
        <v/>
      </c>
      <c r="CA170" s="27" t="str">
        <f t="shared" si="34"/>
        <v/>
      </c>
      <c r="CB170" s="26" t="e">
        <f>IF(AND(#REF!="",#REF!="",#REF!="",#REF!=""),"",SUM(#REF!,#REF!,#REF!,#REF!,#REF!))</f>
        <v>#REF!</v>
      </c>
      <c r="CC170" s="27" t="str">
        <f t="shared" si="35"/>
        <v/>
      </c>
      <c r="CD170" s="24" t="e">
        <f>IF(AND(#REF!="",#REF!="",#REF!="",#REF!=""),"",SUM(#REF!,#REF!,#REF!,#REF!))</f>
        <v>#REF!</v>
      </c>
      <c r="CE170" s="24" t="str">
        <f t="shared" si="24"/>
        <v/>
      </c>
    </row>
    <row r="171" spans="1:83" ht="24.75" customHeight="1">
      <c r="A171" s="263">
        <v>165</v>
      </c>
      <c r="B171" s="264"/>
      <c r="C171" s="265"/>
      <c r="D171" s="266"/>
      <c r="E171" s="267"/>
      <c r="F171" s="268"/>
      <c r="G171" s="268"/>
      <c r="H171" s="269"/>
      <c r="I171" s="270"/>
      <c r="J171" s="271"/>
      <c r="K171" s="272"/>
      <c r="L171" s="391"/>
      <c r="M171" s="392"/>
      <c r="N171" s="392"/>
      <c r="O171" s="7"/>
      <c r="P171" s="32"/>
      <c r="Q171" s="35"/>
      <c r="R171" s="7"/>
      <c r="S171" s="397"/>
      <c r="T171" s="398"/>
      <c r="U171" s="398"/>
      <c r="V171" s="7"/>
      <c r="W171" s="37"/>
      <c r="X171" s="35"/>
      <c r="Y171" s="7"/>
      <c r="Z171" s="391"/>
      <c r="AA171" s="392"/>
      <c r="AB171" s="392"/>
      <c r="AC171" s="7"/>
      <c r="AD171" s="32"/>
      <c r="AE171" s="35"/>
      <c r="AF171" s="7"/>
      <c r="AG171" s="391"/>
      <c r="AH171" s="392"/>
      <c r="AI171" s="392"/>
      <c r="AJ171" s="7"/>
      <c r="AK171" s="32"/>
      <c r="AL171" s="35"/>
      <c r="AM171" s="7"/>
      <c r="AN171" s="11"/>
      <c r="AO171" s="7"/>
      <c r="AP171" s="11"/>
      <c r="AQ171" s="7"/>
      <c r="AR171" s="11"/>
      <c r="AS171" s="7"/>
      <c r="AT171" s="7"/>
      <c r="AU171" s="7"/>
      <c r="AV171" s="7"/>
      <c r="AW171" s="7"/>
      <c r="AX171" s="11" t="s">
        <v>224</v>
      </c>
      <c r="AY171" s="71" t="s">
        <v>224</v>
      </c>
      <c r="AZ171" s="1"/>
      <c r="BA171" s="1"/>
      <c r="BB171" s="1"/>
      <c r="BC171" s="1"/>
      <c r="BD171" s="1"/>
      <c r="BP171" s="16"/>
      <c r="BQ171" s="26" t="str">
        <f t="shared" si="26"/>
        <v/>
      </c>
      <c r="BR171" s="27" t="str">
        <f t="shared" si="36"/>
        <v/>
      </c>
      <c r="BS171" s="27" t="str">
        <f t="shared" si="27"/>
        <v/>
      </c>
      <c r="BT171" s="26" t="str">
        <f t="shared" si="28"/>
        <v/>
      </c>
      <c r="BU171" s="27" t="str">
        <f t="shared" si="29"/>
        <v/>
      </c>
      <c r="BV171" s="26" t="e">
        <f>IF(AND(#REF!="",#REF!="",#REF!="",#REF!=""),"",SUM(#REF!,#REF!,#REF!,#REF!,#REF!))</f>
        <v>#REF!</v>
      </c>
      <c r="BW171" s="27" t="str">
        <f t="shared" si="30"/>
        <v/>
      </c>
      <c r="BX171" s="26" t="str">
        <f t="shared" si="31"/>
        <v/>
      </c>
      <c r="BY171" s="27" t="str">
        <f t="shared" si="32"/>
        <v/>
      </c>
      <c r="BZ171" s="26" t="str">
        <f t="shared" si="33"/>
        <v/>
      </c>
      <c r="CA171" s="27" t="str">
        <f t="shared" si="34"/>
        <v/>
      </c>
      <c r="CB171" s="26" t="e">
        <f>IF(AND(#REF!="",#REF!="",#REF!="",#REF!=""),"",SUM(#REF!,#REF!,#REF!,#REF!,#REF!))</f>
        <v>#REF!</v>
      </c>
      <c r="CC171" s="27" t="str">
        <f t="shared" si="35"/>
        <v/>
      </c>
      <c r="CD171" s="24" t="e">
        <f>IF(AND(#REF!="",#REF!="",#REF!="",#REF!=""),"",SUM(#REF!,#REF!,#REF!,#REF!))</f>
        <v>#REF!</v>
      </c>
      <c r="CE171" s="24" t="str">
        <f t="shared" si="24"/>
        <v/>
      </c>
    </row>
    <row r="172" spans="1:83" ht="24.75" customHeight="1">
      <c r="A172" s="263">
        <v>166</v>
      </c>
      <c r="B172" s="264"/>
      <c r="C172" s="265"/>
      <c r="D172" s="266"/>
      <c r="E172" s="267"/>
      <c r="F172" s="268"/>
      <c r="G172" s="268"/>
      <c r="H172" s="269"/>
      <c r="I172" s="270"/>
      <c r="J172" s="271"/>
      <c r="K172" s="272"/>
      <c r="L172" s="391"/>
      <c r="M172" s="392"/>
      <c r="N172" s="392"/>
      <c r="O172" s="7"/>
      <c r="P172" s="32"/>
      <c r="Q172" s="35"/>
      <c r="R172" s="7"/>
      <c r="S172" s="397"/>
      <c r="T172" s="398"/>
      <c r="U172" s="398"/>
      <c r="V172" s="7"/>
      <c r="W172" s="37"/>
      <c r="X172" s="35"/>
      <c r="Y172" s="7"/>
      <c r="Z172" s="391"/>
      <c r="AA172" s="392"/>
      <c r="AB172" s="392"/>
      <c r="AC172" s="7"/>
      <c r="AD172" s="32"/>
      <c r="AE172" s="35"/>
      <c r="AF172" s="7"/>
      <c r="AG172" s="391"/>
      <c r="AH172" s="392"/>
      <c r="AI172" s="392"/>
      <c r="AJ172" s="7"/>
      <c r="AK172" s="32"/>
      <c r="AL172" s="35"/>
      <c r="AM172" s="7"/>
      <c r="AN172" s="11"/>
      <c r="AO172" s="7"/>
      <c r="AP172" s="11"/>
      <c r="AQ172" s="7"/>
      <c r="AR172" s="11"/>
      <c r="AS172" s="7"/>
      <c r="AT172" s="7"/>
      <c r="AU172" s="7"/>
      <c r="AV172" s="7"/>
      <c r="AW172" s="7"/>
      <c r="AX172" s="11" t="s">
        <v>224</v>
      </c>
      <c r="AY172" s="71" t="s">
        <v>224</v>
      </c>
      <c r="AZ172" s="1"/>
      <c r="BA172" s="1"/>
      <c r="BB172" s="1"/>
      <c r="BC172" s="1"/>
      <c r="BD172" s="1"/>
      <c r="BP172" s="16"/>
      <c r="BQ172" s="26" t="str">
        <f t="shared" si="26"/>
        <v/>
      </c>
      <c r="BR172" s="27" t="str">
        <f t="shared" si="36"/>
        <v/>
      </c>
      <c r="BS172" s="27" t="str">
        <f t="shared" si="27"/>
        <v/>
      </c>
      <c r="BT172" s="26" t="str">
        <f t="shared" si="28"/>
        <v/>
      </c>
      <c r="BU172" s="27" t="str">
        <f t="shared" si="29"/>
        <v/>
      </c>
      <c r="BV172" s="26" t="e">
        <f>IF(AND(#REF!="",#REF!="",#REF!="",#REF!=""),"",SUM(#REF!,#REF!,#REF!,#REF!,#REF!))</f>
        <v>#REF!</v>
      </c>
      <c r="BW172" s="27" t="str">
        <f t="shared" si="30"/>
        <v/>
      </c>
      <c r="BX172" s="26" t="str">
        <f t="shared" si="31"/>
        <v/>
      </c>
      <c r="BY172" s="27" t="str">
        <f t="shared" si="32"/>
        <v/>
      </c>
      <c r="BZ172" s="26" t="str">
        <f t="shared" si="33"/>
        <v/>
      </c>
      <c r="CA172" s="27" t="str">
        <f t="shared" si="34"/>
        <v/>
      </c>
      <c r="CB172" s="26" t="e">
        <f>IF(AND(#REF!="",#REF!="",#REF!="",#REF!=""),"",SUM(#REF!,#REF!,#REF!,#REF!,#REF!))</f>
        <v>#REF!</v>
      </c>
      <c r="CC172" s="27" t="str">
        <f t="shared" si="35"/>
        <v/>
      </c>
      <c r="CD172" s="24" t="e">
        <f>IF(AND(#REF!="",#REF!="",#REF!="",#REF!=""),"",SUM(#REF!,#REF!,#REF!,#REF!))</f>
        <v>#REF!</v>
      </c>
      <c r="CE172" s="24" t="str">
        <f t="shared" si="24"/>
        <v/>
      </c>
    </row>
    <row r="173" spans="1:83" ht="24.75" customHeight="1">
      <c r="A173" s="263">
        <v>167</v>
      </c>
      <c r="B173" s="264"/>
      <c r="C173" s="265"/>
      <c r="D173" s="266"/>
      <c r="E173" s="267"/>
      <c r="F173" s="268"/>
      <c r="G173" s="268"/>
      <c r="H173" s="269"/>
      <c r="I173" s="270"/>
      <c r="J173" s="271"/>
      <c r="K173" s="272"/>
      <c r="L173" s="391"/>
      <c r="M173" s="392"/>
      <c r="N173" s="392"/>
      <c r="O173" s="7"/>
      <c r="P173" s="32"/>
      <c r="Q173" s="35"/>
      <c r="R173" s="7"/>
      <c r="S173" s="397"/>
      <c r="T173" s="398"/>
      <c r="U173" s="398"/>
      <c r="V173" s="7"/>
      <c r="W173" s="37"/>
      <c r="X173" s="35"/>
      <c r="Y173" s="7"/>
      <c r="Z173" s="391"/>
      <c r="AA173" s="392"/>
      <c r="AB173" s="392"/>
      <c r="AC173" s="7"/>
      <c r="AD173" s="32"/>
      <c r="AE173" s="35"/>
      <c r="AF173" s="7"/>
      <c r="AG173" s="391"/>
      <c r="AH173" s="392"/>
      <c r="AI173" s="392"/>
      <c r="AJ173" s="7"/>
      <c r="AK173" s="32"/>
      <c r="AL173" s="35"/>
      <c r="AM173" s="7"/>
      <c r="AN173" s="11"/>
      <c r="AO173" s="7"/>
      <c r="AP173" s="11"/>
      <c r="AQ173" s="7"/>
      <c r="AR173" s="11"/>
      <c r="AS173" s="7"/>
      <c r="AT173" s="7"/>
      <c r="AU173" s="7"/>
      <c r="AV173" s="7"/>
      <c r="AW173" s="7"/>
      <c r="AX173" s="11" t="s">
        <v>224</v>
      </c>
      <c r="AY173" s="71" t="s">
        <v>224</v>
      </c>
      <c r="AZ173" s="1"/>
      <c r="BA173" s="1"/>
      <c r="BB173" s="1"/>
      <c r="BC173" s="1"/>
      <c r="BD173" s="1"/>
      <c r="BP173" s="16"/>
      <c r="BQ173" s="26" t="str">
        <f t="shared" si="26"/>
        <v/>
      </c>
      <c r="BR173" s="27" t="str">
        <f t="shared" si="36"/>
        <v/>
      </c>
      <c r="BS173" s="27" t="str">
        <f t="shared" si="27"/>
        <v/>
      </c>
      <c r="BT173" s="26" t="str">
        <f t="shared" si="28"/>
        <v/>
      </c>
      <c r="BU173" s="27" t="str">
        <f t="shared" si="29"/>
        <v/>
      </c>
      <c r="BV173" s="26" t="e">
        <f>IF(AND(#REF!="",#REF!="",#REF!="",#REF!=""),"",SUM(#REF!,#REF!,#REF!,#REF!,#REF!))</f>
        <v>#REF!</v>
      </c>
      <c r="BW173" s="27" t="str">
        <f t="shared" si="30"/>
        <v/>
      </c>
      <c r="BX173" s="26" t="str">
        <f t="shared" si="31"/>
        <v/>
      </c>
      <c r="BY173" s="27" t="str">
        <f t="shared" si="32"/>
        <v/>
      </c>
      <c r="BZ173" s="26" t="str">
        <f t="shared" si="33"/>
        <v/>
      </c>
      <c r="CA173" s="27" t="str">
        <f t="shared" si="34"/>
        <v/>
      </c>
      <c r="CB173" s="26" t="e">
        <f>IF(AND(#REF!="",#REF!="",#REF!="",#REF!=""),"",SUM(#REF!,#REF!,#REF!,#REF!,#REF!))</f>
        <v>#REF!</v>
      </c>
      <c r="CC173" s="27" t="str">
        <f t="shared" si="35"/>
        <v/>
      </c>
      <c r="CD173" s="24" t="e">
        <f>IF(AND(#REF!="",#REF!="",#REF!="",#REF!=""),"",SUM(#REF!,#REF!,#REF!,#REF!))</f>
        <v>#REF!</v>
      </c>
      <c r="CE173" s="24" t="str">
        <f t="shared" si="24"/>
        <v/>
      </c>
    </row>
    <row r="174" spans="1:83" ht="24.75" customHeight="1">
      <c r="A174" s="263">
        <v>168</v>
      </c>
      <c r="B174" s="264"/>
      <c r="C174" s="265"/>
      <c r="D174" s="266"/>
      <c r="E174" s="267"/>
      <c r="F174" s="268"/>
      <c r="G174" s="268"/>
      <c r="H174" s="269"/>
      <c r="I174" s="270"/>
      <c r="J174" s="271"/>
      <c r="K174" s="272"/>
      <c r="L174" s="391"/>
      <c r="M174" s="392"/>
      <c r="N174" s="392"/>
      <c r="O174" s="7"/>
      <c r="P174" s="32"/>
      <c r="Q174" s="35"/>
      <c r="R174" s="7"/>
      <c r="S174" s="397"/>
      <c r="T174" s="398"/>
      <c r="U174" s="398"/>
      <c r="V174" s="7"/>
      <c r="W174" s="37"/>
      <c r="X174" s="35"/>
      <c r="Y174" s="7"/>
      <c r="Z174" s="391"/>
      <c r="AA174" s="392"/>
      <c r="AB174" s="392"/>
      <c r="AC174" s="7"/>
      <c r="AD174" s="32"/>
      <c r="AE174" s="35"/>
      <c r="AF174" s="7"/>
      <c r="AG174" s="391"/>
      <c r="AH174" s="392"/>
      <c r="AI174" s="392"/>
      <c r="AJ174" s="7"/>
      <c r="AK174" s="32"/>
      <c r="AL174" s="35"/>
      <c r="AM174" s="7"/>
      <c r="AN174" s="11"/>
      <c r="AO174" s="7"/>
      <c r="AP174" s="11"/>
      <c r="AQ174" s="7"/>
      <c r="AR174" s="11"/>
      <c r="AS174" s="7"/>
      <c r="AT174" s="7"/>
      <c r="AU174" s="7"/>
      <c r="AV174" s="7"/>
      <c r="AW174" s="7"/>
      <c r="AX174" s="11" t="s">
        <v>224</v>
      </c>
      <c r="AY174" s="71" t="s">
        <v>224</v>
      </c>
      <c r="AZ174" s="1"/>
      <c r="BA174" s="1"/>
      <c r="BB174" s="1"/>
      <c r="BC174" s="1"/>
      <c r="BD174" s="1"/>
      <c r="BP174" s="16"/>
      <c r="BQ174" s="26" t="str">
        <f t="shared" si="26"/>
        <v/>
      </c>
      <c r="BR174" s="27" t="str">
        <f t="shared" si="36"/>
        <v/>
      </c>
      <c r="BS174" s="27" t="str">
        <f t="shared" si="27"/>
        <v/>
      </c>
      <c r="BT174" s="26" t="str">
        <f t="shared" si="28"/>
        <v/>
      </c>
      <c r="BU174" s="27" t="str">
        <f t="shared" si="29"/>
        <v/>
      </c>
      <c r="BV174" s="26" t="e">
        <f>IF(AND(#REF!="",#REF!="",#REF!="",#REF!=""),"",SUM(#REF!,#REF!,#REF!,#REF!,#REF!))</f>
        <v>#REF!</v>
      </c>
      <c r="BW174" s="27" t="str">
        <f t="shared" si="30"/>
        <v/>
      </c>
      <c r="BX174" s="26" t="str">
        <f t="shared" si="31"/>
        <v/>
      </c>
      <c r="BY174" s="27" t="str">
        <f t="shared" si="32"/>
        <v/>
      </c>
      <c r="BZ174" s="26" t="str">
        <f t="shared" si="33"/>
        <v/>
      </c>
      <c r="CA174" s="27" t="str">
        <f t="shared" si="34"/>
        <v/>
      </c>
      <c r="CB174" s="26" t="e">
        <f>IF(AND(#REF!="",#REF!="",#REF!="",#REF!=""),"",SUM(#REF!,#REF!,#REF!,#REF!,#REF!))</f>
        <v>#REF!</v>
      </c>
      <c r="CC174" s="27" t="str">
        <f t="shared" si="35"/>
        <v/>
      </c>
      <c r="CD174" s="24" t="e">
        <f>IF(AND(#REF!="",#REF!="",#REF!="",#REF!=""),"",SUM(#REF!,#REF!,#REF!,#REF!))</f>
        <v>#REF!</v>
      </c>
      <c r="CE174" s="24" t="str">
        <f t="shared" si="24"/>
        <v/>
      </c>
    </row>
    <row r="175" spans="1:83" ht="24.75" customHeight="1">
      <c r="A175" s="263">
        <v>169</v>
      </c>
      <c r="B175" s="264"/>
      <c r="C175" s="265"/>
      <c r="D175" s="266"/>
      <c r="E175" s="267"/>
      <c r="F175" s="268"/>
      <c r="G175" s="268"/>
      <c r="H175" s="269"/>
      <c r="I175" s="270"/>
      <c r="J175" s="271"/>
      <c r="K175" s="272"/>
      <c r="L175" s="391"/>
      <c r="M175" s="392"/>
      <c r="N175" s="392"/>
      <c r="O175" s="7"/>
      <c r="P175" s="32"/>
      <c r="Q175" s="35"/>
      <c r="R175" s="7"/>
      <c r="S175" s="397"/>
      <c r="T175" s="398"/>
      <c r="U175" s="398"/>
      <c r="V175" s="7"/>
      <c r="W175" s="37"/>
      <c r="X175" s="35"/>
      <c r="Y175" s="7"/>
      <c r="Z175" s="391"/>
      <c r="AA175" s="392"/>
      <c r="AB175" s="392"/>
      <c r="AC175" s="7"/>
      <c r="AD175" s="32"/>
      <c r="AE175" s="35"/>
      <c r="AF175" s="7"/>
      <c r="AG175" s="391"/>
      <c r="AH175" s="392"/>
      <c r="AI175" s="392"/>
      <c r="AJ175" s="7"/>
      <c r="AK175" s="32"/>
      <c r="AL175" s="35"/>
      <c r="AM175" s="7"/>
      <c r="AN175" s="11"/>
      <c r="AO175" s="7"/>
      <c r="AP175" s="11"/>
      <c r="AQ175" s="7"/>
      <c r="AR175" s="11"/>
      <c r="AS175" s="7"/>
      <c r="AT175" s="7"/>
      <c r="AU175" s="7"/>
      <c r="AV175" s="7"/>
      <c r="AW175" s="7"/>
      <c r="AX175" s="11" t="s">
        <v>224</v>
      </c>
      <c r="AY175" s="71" t="s">
        <v>224</v>
      </c>
      <c r="AZ175" s="1"/>
      <c r="BA175" s="1"/>
      <c r="BB175" s="1"/>
      <c r="BC175" s="1"/>
      <c r="BD175" s="1"/>
      <c r="BP175" s="16"/>
      <c r="BQ175" s="26" t="str">
        <f t="shared" si="26"/>
        <v/>
      </c>
      <c r="BR175" s="27" t="str">
        <f t="shared" si="36"/>
        <v/>
      </c>
      <c r="BS175" s="27" t="str">
        <f t="shared" si="27"/>
        <v/>
      </c>
      <c r="BT175" s="26" t="str">
        <f t="shared" si="28"/>
        <v/>
      </c>
      <c r="BU175" s="27" t="str">
        <f t="shared" si="29"/>
        <v/>
      </c>
      <c r="BV175" s="26" t="e">
        <f>IF(AND(#REF!="",#REF!="",#REF!="",#REF!=""),"",SUM(#REF!,#REF!,#REF!,#REF!,#REF!))</f>
        <v>#REF!</v>
      </c>
      <c r="BW175" s="27" t="str">
        <f t="shared" si="30"/>
        <v/>
      </c>
      <c r="BX175" s="26" t="str">
        <f t="shared" si="31"/>
        <v/>
      </c>
      <c r="BY175" s="27" t="str">
        <f t="shared" si="32"/>
        <v/>
      </c>
      <c r="BZ175" s="26" t="str">
        <f t="shared" si="33"/>
        <v/>
      </c>
      <c r="CA175" s="27" t="str">
        <f t="shared" si="34"/>
        <v/>
      </c>
      <c r="CB175" s="26" t="e">
        <f>IF(AND(#REF!="",#REF!="",#REF!="",#REF!=""),"",SUM(#REF!,#REF!,#REF!,#REF!,#REF!))</f>
        <v>#REF!</v>
      </c>
      <c r="CC175" s="27" t="str">
        <f t="shared" si="35"/>
        <v/>
      </c>
      <c r="CD175" s="24" t="e">
        <f>IF(AND(#REF!="",#REF!="",#REF!="",#REF!=""),"",SUM(#REF!,#REF!,#REF!,#REF!))</f>
        <v>#REF!</v>
      </c>
      <c r="CE175" s="24" t="str">
        <f t="shared" si="24"/>
        <v/>
      </c>
    </row>
    <row r="176" spans="1:83" ht="24.75" customHeight="1">
      <c r="A176" s="263">
        <v>170</v>
      </c>
      <c r="B176" s="264"/>
      <c r="C176" s="265"/>
      <c r="D176" s="266"/>
      <c r="E176" s="267"/>
      <c r="F176" s="268"/>
      <c r="G176" s="268"/>
      <c r="H176" s="269"/>
      <c r="I176" s="270"/>
      <c r="J176" s="271"/>
      <c r="K176" s="272"/>
      <c r="L176" s="391"/>
      <c r="M176" s="392"/>
      <c r="N176" s="392"/>
      <c r="O176" s="7"/>
      <c r="P176" s="32"/>
      <c r="Q176" s="35"/>
      <c r="R176" s="7"/>
      <c r="S176" s="397"/>
      <c r="T176" s="398"/>
      <c r="U176" s="398"/>
      <c r="V176" s="7"/>
      <c r="W176" s="37"/>
      <c r="X176" s="35"/>
      <c r="Y176" s="7"/>
      <c r="Z176" s="391"/>
      <c r="AA176" s="392"/>
      <c r="AB176" s="392"/>
      <c r="AC176" s="7"/>
      <c r="AD176" s="32"/>
      <c r="AE176" s="35"/>
      <c r="AF176" s="7"/>
      <c r="AG176" s="391"/>
      <c r="AH176" s="392"/>
      <c r="AI176" s="392"/>
      <c r="AJ176" s="7"/>
      <c r="AK176" s="32"/>
      <c r="AL176" s="35"/>
      <c r="AM176" s="7"/>
      <c r="AN176" s="11"/>
      <c r="AO176" s="7"/>
      <c r="AP176" s="11"/>
      <c r="AQ176" s="7"/>
      <c r="AR176" s="11"/>
      <c r="AS176" s="7"/>
      <c r="AT176" s="7"/>
      <c r="AU176" s="7"/>
      <c r="AV176" s="7"/>
      <c r="AW176" s="7"/>
      <c r="AX176" s="11" t="s">
        <v>224</v>
      </c>
      <c r="AY176" s="71" t="s">
        <v>224</v>
      </c>
      <c r="AZ176" s="1"/>
      <c r="BA176" s="1"/>
      <c r="BB176" s="1"/>
      <c r="BC176" s="1"/>
      <c r="BD176" s="1"/>
      <c r="BP176" s="16"/>
      <c r="BQ176" s="26" t="str">
        <f t="shared" si="26"/>
        <v/>
      </c>
      <c r="BR176" s="27" t="str">
        <f t="shared" si="36"/>
        <v/>
      </c>
      <c r="BS176" s="27" t="str">
        <f t="shared" si="27"/>
        <v/>
      </c>
      <c r="BT176" s="26" t="str">
        <f t="shared" si="28"/>
        <v/>
      </c>
      <c r="BU176" s="27" t="str">
        <f t="shared" si="29"/>
        <v/>
      </c>
      <c r="BV176" s="26" t="e">
        <f>IF(AND(#REF!="",#REF!="",#REF!="",#REF!=""),"",SUM(#REF!,#REF!,#REF!,#REF!,#REF!))</f>
        <v>#REF!</v>
      </c>
      <c r="BW176" s="27" t="str">
        <f t="shared" si="30"/>
        <v/>
      </c>
      <c r="BX176" s="26" t="str">
        <f t="shared" si="31"/>
        <v/>
      </c>
      <c r="BY176" s="27" t="str">
        <f t="shared" si="32"/>
        <v/>
      </c>
      <c r="BZ176" s="26" t="str">
        <f t="shared" si="33"/>
        <v/>
      </c>
      <c r="CA176" s="27" t="str">
        <f t="shared" si="34"/>
        <v/>
      </c>
      <c r="CB176" s="26" t="e">
        <f>IF(AND(#REF!="",#REF!="",#REF!="",#REF!=""),"",SUM(#REF!,#REF!,#REF!,#REF!,#REF!))</f>
        <v>#REF!</v>
      </c>
      <c r="CC176" s="27" t="str">
        <f t="shared" si="35"/>
        <v/>
      </c>
      <c r="CD176" s="24" t="e">
        <f>IF(AND(#REF!="",#REF!="",#REF!="",#REF!=""),"",SUM(#REF!,#REF!,#REF!,#REF!))</f>
        <v>#REF!</v>
      </c>
      <c r="CE176" s="24" t="str">
        <f t="shared" si="24"/>
        <v/>
      </c>
    </row>
    <row r="177" spans="1:83" ht="24.75" customHeight="1">
      <c r="A177" s="263">
        <v>171</v>
      </c>
      <c r="B177" s="264"/>
      <c r="C177" s="265"/>
      <c r="D177" s="266"/>
      <c r="E177" s="267"/>
      <c r="F177" s="268"/>
      <c r="G177" s="268"/>
      <c r="H177" s="269"/>
      <c r="I177" s="270"/>
      <c r="J177" s="271"/>
      <c r="K177" s="272"/>
      <c r="L177" s="391"/>
      <c r="M177" s="392"/>
      <c r="N177" s="392"/>
      <c r="O177" s="7"/>
      <c r="P177" s="32"/>
      <c r="Q177" s="35"/>
      <c r="R177" s="7"/>
      <c r="S177" s="397"/>
      <c r="T177" s="398"/>
      <c r="U177" s="398"/>
      <c r="V177" s="7"/>
      <c r="W177" s="37"/>
      <c r="X177" s="35"/>
      <c r="Y177" s="7"/>
      <c r="Z177" s="391"/>
      <c r="AA177" s="392"/>
      <c r="AB177" s="392"/>
      <c r="AC177" s="7"/>
      <c r="AD177" s="32"/>
      <c r="AE177" s="35"/>
      <c r="AF177" s="7"/>
      <c r="AG177" s="391"/>
      <c r="AH177" s="392"/>
      <c r="AI177" s="392"/>
      <c r="AJ177" s="7"/>
      <c r="AK177" s="32"/>
      <c r="AL177" s="35"/>
      <c r="AM177" s="7"/>
      <c r="AN177" s="11"/>
      <c r="AO177" s="7"/>
      <c r="AP177" s="11"/>
      <c r="AQ177" s="7"/>
      <c r="AR177" s="11"/>
      <c r="AS177" s="7"/>
      <c r="AT177" s="7"/>
      <c r="AU177" s="7"/>
      <c r="AV177" s="7"/>
      <c r="AW177" s="7"/>
      <c r="AX177" s="11" t="s">
        <v>224</v>
      </c>
      <c r="AY177" s="71" t="s">
        <v>224</v>
      </c>
      <c r="AZ177" s="1"/>
      <c r="BA177" s="1"/>
      <c r="BB177" s="1"/>
      <c r="BC177" s="1"/>
      <c r="BD177" s="1"/>
      <c r="BP177" s="16"/>
      <c r="BQ177" s="26" t="str">
        <f t="shared" si="26"/>
        <v/>
      </c>
      <c r="BR177" s="27" t="str">
        <f t="shared" si="36"/>
        <v/>
      </c>
      <c r="BS177" s="27" t="str">
        <f t="shared" si="27"/>
        <v/>
      </c>
      <c r="BT177" s="26" t="str">
        <f t="shared" si="28"/>
        <v/>
      </c>
      <c r="BU177" s="27" t="str">
        <f t="shared" si="29"/>
        <v/>
      </c>
      <c r="BV177" s="26" t="e">
        <f>IF(AND(#REF!="",#REF!="",#REF!="",#REF!=""),"",SUM(#REF!,#REF!,#REF!,#REF!,#REF!))</f>
        <v>#REF!</v>
      </c>
      <c r="BW177" s="27" t="str">
        <f t="shared" si="30"/>
        <v/>
      </c>
      <c r="BX177" s="26" t="str">
        <f t="shared" si="31"/>
        <v/>
      </c>
      <c r="BY177" s="27" t="str">
        <f t="shared" si="32"/>
        <v/>
      </c>
      <c r="BZ177" s="26" t="str">
        <f t="shared" si="33"/>
        <v/>
      </c>
      <c r="CA177" s="27" t="str">
        <f t="shared" si="34"/>
        <v/>
      </c>
      <c r="CB177" s="26" t="e">
        <f>IF(AND(#REF!="",#REF!="",#REF!="",#REF!=""),"",SUM(#REF!,#REF!,#REF!,#REF!,#REF!))</f>
        <v>#REF!</v>
      </c>
      <c r="CC177" s="27" t="str">
        <f t="shared" si="35"/>
        <v/>
      </c>
      <c r="CD177" s="24" t="e">
        <f>IF(AND(#REF!="",#REF!="",#REF!="",#REF!=""),"",SUM(#REF!,#REF!,#REF!,#REF!))</f>
        <v>#REF!</v>
      </c>
      <c r="CE177" s="24" t="str">
        <f t="shared" si="24"/>
        <v/>
      </c>
    </row>
    <row r="178" spans="1:83" ht="24.75" customHeight="1">
      <c r="A178" s="263">
        <v>172</v>
      </c>
      <c r="B178" s="264"/>
      <c r="C178" s="265"/>
      <c r="D178" s="266"/>
      <c r="E178" s="267"/>
      <c r="F178" s="268"/>
      <c r="G178" s="268"/>
      <c r="H178" s="269"/>
      <c r="I178" s="270"/>
      <c r="J178" s="271"/>
      <c r="K178" s="272"/>
      <c r="L178" s="391"/>
      <c r="M178" s="392"/>
      <c r="N178" s="392"/>
      <c r="O178" s="7"/>
      <c r="P178" s="32"/>
      <c r="Q178" s="35"/>
      <c r="R178" s="7"/>
      <c r="S178" s="397"/>
      <c r="T178" s="398"/>
      <c r="U178" s="398"/>
      <c r="V178" s="7"/>
      <c r="W178" s="37"/>
      <c r="X178" s="35"/>
      <c r="Y178" s="7"/>
      <c r="Z178" s="391"/>
      <c r="AA178" s="392"/>
      <c r="AB178" s="392"/>
      <c r="AC178" s="7"/>
      <c r="AD178" s="32"/>
      <c r="AE178" s="35"/>
      <c r="AF178" s="7"/>
      <c r="AG178" s="391"/>
      <c r="AH178" s="392"/>
      <c r="AI178" s="392"/>
      <c r="AJ178" s="7"/>
      <c r="AK178" s="32"/>
      <c r="AL178" s="35"/>
      <c r="AM178" s="7"/>
      <c r="AN178" s="11"/>
      <c r="AO178" s="7"/>
      <c r="AP178" s="11"/>
      <c r="AQ178" s="7"/>
      <c r="AR178" s="11"/>
      <c r="AS178" s="7"/>
      <c r="AT178" s="7"/>
      <c r="AU178" s="7"/>
      <c r="AV178" s="7"/>
      <c r="AW178" s="7"/>
      <c r="AX178" s="11" t="s">
        <v>224</v>
      </c>
      <c r="AY178" s="71" t="s">
        <v>224</v>
      </c>
      <c r="AZ178" s="1"/>
      <c r="BA178" s="1"/>
      <c r="BB178" s="1"/>
      <c r="BC178" s="1"/>
      <c r="BD178" s="1"/>
      <c r="BP178" s="16"/>
      <c r="BQ178" s="26" t="str">
        <f t="shared" si="26"/>
        <v/>
      </c>
      <c r="BR178" s="27" t="str">
        <f t="shared" si="36"/>
        <v/>
      </c>
      <c r="BS178" s="27" t="str">
        <f t="shared" si="27"/>
        <v/>
      </c>
      <c r="BT178" s="26" t="str">
        <f t="shared" si="28"/>
        <v/>
      </c>
      <c r="BU178" s="27" t="str">
        <f t="shared" si="29"/>
        <v/>
      </c>
      <c r="BV178" s="26" t="e">
        <f>IF(AND(#REF!="",#REF!="",#REF!="",#REF!=""),"",SUM(#REF!,#REF!,#REF!,#REF!,#REF!))</f>
        <v>#REF!</v>
      </c>
      <c r="BW178" s="27" t="str">
        <f t="shared" si="30"/>
        <v/>
      </c>
      <c r="BX178" s="26" t="str">
        <f t="shared" si="31"/>
        <v/>
      </c>
      <c r="BY178" s="27" t="str">
        <f t="shared" si="32"/>
        <v/>
      </c>
      <c r="BZ178" s="26" t="str">
        <f t="shared" si="33"/>
        <v/>
      </c>
      <c r="CA178" s="27" t="str">
        <f t="shared" si="34"/>
        <v/>
      </c>
      <c r="CB178" s="26" t="e">
        <f>IF(AND(#REF!="",#REF!="",#REF!="",#REF!=""),"",SUM(#REF!,#REF!,#REF!,#REF!,#REF!))</f>
        <v>#REF!</v>
      </c>
      <c r="CC178" s="27" t="str">
        <f t="shared" si="35"/>
        <v/>
      </c>
      <c r="CD178" s="24" t="e">
        <f>IF(AND(#REF!="",#REF!="",#REF!="",#REF!=""),"",SUM(#REF!,#REF!,#REF!,#REF!))</f>
        <v>#REF!</v>
      </c>
      <c r="CE178" s="24" t="str">
        <f t="shared" si="24"/>
        <v/>
      </c>
    </row>
    <row r="179" spans="1:83" ht="24.75" customHeight="1">
      <c r="A179" s="263">
        <v>173</v>
      </c>
      <c r="B179" s="264"/>
      <c r="C179" s="265"/>
      <c r="D179" s="266"/>
      <c r="E179" s="267"/>
      <c r="F179" s="268"/>
      <c r="G179" s="268"/>
      <c r="H179" s="269"/>
      <c r="I179" s="270"/>
      <c r="J179" s="271"/>
      <c r="K179" s="272"/>
      <c r="L179" s="391"/>
      <c r="M179" s="392"/>
      <c r="N179" s="392"/>
      <c r="O179" s="7"/>
      <c r="P179" s="32"/>
      <c r="Q179" s="35"/>
      <c r="R179" s="7"/>
      <c r="S179" s="397"/>
      <c r="T179" s="398"/>
      <c r="U179" s="398"/>
      <c r="V179" s="7"/>
      <c r="W179" s="37"/>
      <c r="X179" s="35"/>
      <c r="Y179" s="7"/>
      <c r="Z179" s="391"/>
      <c r="AA179" s="392"/>
      <c r="AB179" s="392"/>
      <c r="AC179" s="7"/>
      <c r="AD179" s="32"/>
      <c r="AE179" s="35"/>
      <c r="AF179" s="7"/>
      <c r="AG179" s="391"/>
      <c r="AH179" s="392"/>
      <c r="AI179" s="392"/>
      <c r="AJ179" s="7"/>
      <c r="AK179" s="32"/>
      <c r="AL179" s="35"/>
      <c r="AM179" s="7"/>
      <c r="AN179" s="11"/>
      <c r="AO179" s="7"/>
      <c r="AP179" s="11"/>
      <c r="AQ179" s="7"/>
      <c r="AR179" s="11"/>
      <c r="AS179" s="7"/>
      <c r="AT179" s="7"/>
      <c r="AU179" s="7"/>
      <c r="AV179" s="7"/>
      <c r="AW179" s="7"/>
      <c r="AX179" s="11" t="s">
        <v>224</v>
      </c>
      <c r="AY179" s="71" t="s">
        <v>224</v>
      </c>
      <c r="AZ179" s="1"/>
      <c r="BA179" s="1"/>
      <c r="BB179" s="1"/>
      <c r="BC179" s="1"/>
      <c r="BD179" s="1"/>
      <c r="BP179" s="16"/>
      <c r="BQ179" s="26" t="str">
        <f t="shared" si="26"/>
        <v/>
      </c>
      <c r="BR179" s="27" t="str">
        <f t="shared" si="36"/>
        <v/>
      </c>
      <c r="BS179" s="27" t="str">
        <f t="shared" si="27"/>
        <v/>
      </c>
      <c r="BT179" s="26" t="str">
        <f t="shared" si="28"/>
        <v/>
      </c>
      <c r="BU179" s="27" t="str">
        <f t="shared" si="29"/>
        <v/>
      </c>
      <c r="BV179" s="26" t="e">
        <f>IF(AND(#REF!="",#REF!="",#REF!="",#REF!=""),"",SUM(#REF!,#REF!,#REF!,#REF!,#REF!))</f>
        <v>#REF!</v>
      </c>
      <c r="BW179" s="27" t="str">
        <f t="shared" si="30"/>
        <v/>
      </c>
      <c r="BX179" s="26" t="str">
        <f t="shared" si="31"/>
        <v/>
      </c>
      <c r="BY179" s="27" t="str">
        <f t="shared" si="32"/>
        <v/>
      </c>
      <c r="BZ179" s="26" t="str">
        <f t="shared" si="33"/>
        <v/>
      </c>
      <c r="CA179" s="27" t="str">
        <f t="shared" si="34"/>
        <v/>
      </c>
      <c r="CB179" s="26" t="e">
        <f>IF(AND(#REF!="",#REF!="",#REF!="",#REF!=""),"",SUM(#REF!,#REF!,#REF!,#REF!,#REF!))</f>
        <v>#REF!</v>
      </c>
      <c r="CC179" s="27" t="str">
        <f t="shared" si="35"/>
        <v/>
      </c>
      <c r="CD179" s="24" t="e">
        <f>IF(AND(#REF!="",#REF!="",#REF!="",#REF!=""),"",SUM(#REF!,#REF!,#REF!,#REF!))</f>
        <v>#REF!</v>
      </c>
      <c r="CE179" s="24" t="str">
        <f t="shared" si="24"/>
        <v/>
      </c>
    </row>
    <row r="180" spans="1:83" ht="24.75" customHeight="1">
      <c r="A180" s="263">
        <v>174</v>
      </c>
      <c r="B180" s="264"/>
      <c r="C180" s="265"/>
      <c r="D180" s="266"/>
      <c r="E180" s="267"/>
      <c r="F180" s="268"/>
      <c r="G180" s="268"/>
      <c r="H180" s="269"/>
      <c r="I180" s="270"/>
      <c r="J180" s="271"/>
      <c r="K180" s="272"/>
      <c r="L180" s="391"/>
      <c r="M180" s="392"/>
      <c r="N180" s="392"/>
      <c r="O180" s="7"/>
      <c r="P180" s="32"/>
      <c r="Q180" s="35"/>
      <c r="R180" s="7"/>
      <c r="S180" s="397"/>
      <c r="T180" s="398"/>
      <c r="U180" s="398"/>
      <c r="V180" s="7"/>
      <c r="W180" s="37"/>
      <c r="X180" s="35"/>
      <c r="Y180" s="7"/>
      <c r="Z180" s="391"/>
      <c r="AA180" s="392"/>
      <c r="AB180" s="392"/>
      <c r="AC180" s="7"/>
      <c r="AD180" s="32"/>
      <c r="AE180" s="35"/>
      <c r="AF180" s="7"/>
      <c r="AG180" s="391"/>
      <c r="AH180" s="392"/>
      <c r="AI180" s="392"/>
      <c r="AJ180" s="7"/>
      <c r="AK180" s="32"/>
      <c r="AL180" s="35"/>
      <c r="AM180" s="7"/>
      <c r="AN180" s="11"/>
      <c r="AO180" s="7"/>
      <c r="AP180" s="11"/>
      <c r="AQ180" s="7"/>
      <c r="AR180" s="11"/>
      <c r="AS180" s="7"/>
      <c r="AT180" s="7"/>
      <c r="AU180" s="7"/>
      <c r="AV180" s="7"/>
      <c r="AW180" s="7"/>
      <c r="AX180" s="11" t="s">
        <v>224</v>
      </c>
      <c r="AY180" s="71" t="s">
        <v>224</v>
      </c>
      <c r="AZ180" s="1"/>
      <c r="BA180" s="1"/>
      <c r="BB180" s="1"/>
      <c r="BC180" s="1"/>
      <c r="BD180" s="1"/>
      <c r="BP180" s="16"/>
      <c r="BQ180" s="26" t="str">
        <f t="shared" si="26"/>
        <v/>
      </c>
      <c r="BR180" s="27" t="str">
        <f t="shared" si="36"/>
        <v/>
      </c>
      <c r="BS180" s="27" t="str">
        <f t="shared" si="27"/>
        <v/>
      </c>
      <c r="BT180" s="26" t="str">
        <f t="shared" si="28"/>
        <v/>
      </c>
      <c r="BU180" s="27" t="str">
        <f t="shared" si="29"/>
        <v/>
      </c>
      <c r="BV180" s="26" t="e">
        <f>IF(AND(#REF!="",#REF!="",#REF!="",#REF!=""),"",SUM(#REF!,#REF!,#REF!,#REF!,#REF!))</f>
        <v>#REF!</v>
      </c>
      <c r="BW180" s="27" t="str">
        <f t="shared" si="30"/>
        <v/>
      </c>
      <c r="BX180" s="26" t="str">
        <f t="shared" si="31"/>
        <v/>
      </c>
      <c r="BY180" s="27" t="str">
        <f t="shared" si="32"/>
        <v/>
      </c>
      <c r="BZ180" s="26" t="str">
        <f t="shared" si="33"/>
        <v/>
      </c>
      <c r="CA180" s="27" t="str">
        <f t="shared" si="34"/>
        <v/>
      </c>
      <c r="CB180" s="26" t="e">
        <f>IF(AND(#REF!="",#REF!="",#REF!="",#REF!=""),"",SUM(#REF!,#REF!,#REF!,#REF!,#REF!))</f>
        <v>#REF!</v>
      </c>
      <c r="CC180" s="27" t="str">
        <f t="shared" si="35"/>
        <v/>
      </c>
      <c r="CD180" s="24" t="e">
        <f>IF(AND(#REF!="",#REF!="",#REF!="",#REF!=""),"",SUM(#REF!,#REF!,#REF!,#REF!))</f>
        <v>#REF!</v>
      </c>
      <c r="CE180" s="24" t="str">
        <f t="shared" si="24"/>
        <v/>
      </c>
    </row>
    <row r="181" spans="1:83" ht="24.75" customHeight="1">
      <c r="A181" s="263">
        <v>175</v>
      </c>
      <c r="B181" s="264"/>
      <c r="C181" s="265"/>
      <c r="D181" s="266"/>
      <c r="E181" s="267"/>
      <c r="F181" s="268"/>
      <c r="G181" s="268"/>
      <c r="H181" s="269"/>
      <c r="I181" s="270"/>
      <c r="J181" s="271"/>
      <c r="K181" s="272"/>
      <c r="L181" s="391"/>
      <c r="M181" s="392"/>
      <c r="N181" s="392"/>
      <c r="O181" s="7"/>
      <c r="P181" s="32"/>
      <c r="Q181" s="35"/>
      <c r="R181" s="7"/>
      <c r="S181" s="397"/>
      <c r="T181" s="398"/>
      <c r="U181" s="398"/>
      <c r="V181" s="7"/>
      <c r="W181" s="37"/>
      <c r="X181" s="35"/>
      <c r="Y181" s="7"/>
      <c r="Z181" s="391"/>
      <c r="AA181" s="392"/>
      <c r="AB181" s="392"/>
      <c r="AC181" s="7"/>
      <c r="AD181" s="32"/>
      <c r="AE181" s="35"/>
      <c r="AF181" s="7"/>
      <c r="AG181" s="391"/>
      <c r="AH181" s="392"/>
      <c r="AI181" s="392"/>
      <c r="AJ181" s="7"/>
      <c r="AK181" s="32"/>
      <c r="AL181" s="35"/>
      <c r="AM181" s="7"/>
      <c r="AN181" s="11"/>
      <c r="AO181" s="7"/>
      <c r="AP181" s="11"/>
      <c r="AQ181" s="7"/>
      <c r="AR181" s="11"/>
      <c r="AS181" s="7"/>
      <c r="AT181" s="7"/>
      <c r="AU181" s="7"/>
      <c r="AV181" s="7"/>
      <c r="AW181" s="7"/>
      <c r="AX181" s="11" t="s">
        <v>224</v>
      </c>
      <c r="AY181" s="71" t="s">
        <v>224</v>
      </c>
      <c r="AZ181" s="1"/>
      <c r="BA181" s="1"/>
      <c r="BB181" s="1"/>
      <c r="BC181" s="1"/>
      <c r="BD181" s="1"/>
      <c r="BP181" s="16"/>
      <c r="BQ181" s="26" t="str">
        <f t="shared" si="26"/>
        <v/>
      </c>
      <c r="BR181" s="27" t="str">
        <f t="shared" si="36"/>
        <v/>
      </c>
      <c r="BS181" s="27" t="str">
        <f t="shared" si="27"/>
        <v/>
      </c>
      <c r="BT181" s="26" t="str">
        <f t="shared" si="28"/>
        <v/>
      </c>
      <c r="BU181" s="27" t="str">
        <f t="shared" si="29"/>
        <v/>
      </c>
      <c r="BV181" s="26" t="e">
        <f>IF(AND(#REF!="",#REF!="",#REF!="",#REF!=""),"",SUM(#REF!,#REF!,#REF!,#REF!,#REF!))</f>
        <v>#REF!</v>
      </c>
      <c r="BW181" s="27" t="str">
        <f t="shared" si="30"/>
        <v/>
      </c>
      <c r="BX181" s="26" t="str">
        <f t="shared" si="31"/>
        <v/>
      </c>
      <c r="BY181" s="27" t="str">
        <f t="shared" si="32"/>
        <v/>
      </c>
      <c r="BZ181" s="26" t="str">
        <f t="shared" si="33"/>
        <v/>
      </c>
      <c r="CA181" s="27" t="str">
        <f t="shared" si="34"/>
        <v/>
      </c>
      <c r="CB181" s="26" t="e">
        <f>IF(AND(#REF!="",#REF!="",#REF!="",#REF!=""),"",SUM(#REF!,#REF!,#REF!,#REF!,#REF!))</f>
        <v>#REF!</v>
      </c>
      <c r="CC181" s="27" t="str">
        <f t="shared" si="35"/>
        <v/>
      </c>
      <c r="CD181" s="24" t="e">
        <f>IF(AND(#REF!="",#REF!="",#REF!="",#REF!=""),"",SUM(#REF!,#REF!,#REF!,#REF!))</f>
        <v>#REF!</v>
      </c>
      <c r="CE181" s="24" t="str">
        <f t="shared" si="24"/>
        <v/>
      </c>
    </row>
    <row r="182" spans="1:83" ht="24.75" customHeight="1">
      <c r="A182" s="263">
        <v>176</v>
      </c>
      <c r="B182" s="264"/>
      <c r="C182" s="265"/>
      <c r="D182" s="266"/>
      <c r="E182" s="267"/>
      <c r="F182" s="268"/>
      <c r="G182" s="268"/>
      <c r="H182" s="269"/>
      <c r="I182" s="270"/>
      <c r="J182" s="271"/>
      <c r="K182" s="272"/>
      <c r="L182" s="391"/>
      <c r="M182" s="392"/>
      <c r="N182" s="392"/>
      <c r="O182" s="7"/>
      <c r="P182" s="32"/>
      <c r="Q182" s="35"/>
      <c r="R182" s="7"/>
      <c r="S182" s="397"/>
      <c r="T182" s="398"/>
      <c r="U182" s="398"/>
      <c r="V182" s="7"/>
      <c r="W182" s="37"/>
      <c r="X182" s="35"/>
      <c r="Y182" s="7"/>
      <c r="Z182" s="391"/>
      <c r="AA182" s="392"/>
      <c r="AB182" s="392"/>
      <c r="AC182" s="7"/>
      <c r="AD182" s="32"/>
      <c r="AE182" s="35"/>
      <c r="AF182" s="7"/>
      <c r="AG182" s="391"/>
      <c r="AH182" s="392"/>
      <c r="AI182" s="392"/>
      <c r="AJ182" s="7"/>
      <c r="AK182" s="32"/>
      <c r="AL182" s="35"/>
      <c r="AM182" s="7"/>
      <c r="AN182" s="11"/>
      <c r="AO182" s="7"/>
      <c r="AP182" s="11"/>
      <c r="AQ182" s="7"/>
      <c r="AR182" s="11"/>
      <c r="AS182" s="7"/>
      <c r="AT182" s="7"/>
      <c r="AU182" s="7"/>
      <c r="AV182" s="7"/>
      <c r="AW182" s="7"/>
      <c r="AX182" s="11" t="s">
        <v>224</v>
      </c>
      <c r="AY182" s="71" t="s">
        <v>224</v>
      </c>
      <c r="AZ182" s="1"/>
      <c r="BA182" s="1"/>
      <c r="BB182" s="1"/>
      <c r="BC182" s="1"/>
      <c r="BD182" s="1"/>
      <c r="BP182" s="16"/>
      <c r="BQ182" s="26" t="str">
        <f t="shared" si="26"/>
        <v/>
      </c>
      <c r="BR182" s="27" t="str">
        <f t="shared" si="36"/>
        <v/>
      </c>
      <c r="BS182" s="27" t="str">
        <f t="shared" si="27"/>
        <v/>
      </c>
      <c r="BT182" s="26" t="str">
        <f t="shared" si="28"/>
        <v/>
      </c>
      <c r="BU182" s="27" t="str">
        <f t="shared" si="29"/>
        <v/>
      </c>
      <c r="BV182" s="26" t="e">
        <f>IF(AND(#REF!="",#REF!="",#REF!="",#REF!=""),"",SUM(#REF!,#REF!,#REF!,#REF!,#REF!))</f>
        <v>#REF!</v>
      </c>
      <c r="BW182" s="27" t="str">
        <f t="shared" si="30"/>
        <v/>
      </c>
      <c r="BX182" s="26" t="str">
        <f t="shared" si="31"/>
        <v/>
      </c>
      <c r="BY182" s="27" t="str">
        <f t="shared" si="32"/>
        <v/>
      </c>
      <c r="BZ182" s="26" t="str">
        <f t="shared" si="33"/>
        <v/>
      </c>
      <c r="CA182" s="27" t="str">
        <f t="shared" si="34"/>
        <v/>
      </c>
      <c r="CB182" s="26" t="e">
        <f>IF(AND(#REF!="",#REF!="",#REF!="",#REF!=""),"",SUM(#REF!,#REF!,#REF!,#REF!,#REF!))</f>
        <v>#REF!</v>
      </c>
      <c r="CC182" s="27" t="str">
        <f t="shared" si="35"/>
        <v/>
      </c>
      <c r="CD182" s="24" t="e">
        <f>IF(AND(#REF!="",#REF!="",#REF!="",#REF!=""),"",SUM(#REF!,#REF!,#REF!,#REF!))</f>
        <v>#REF!</v>
      </c>
      <c r="CE182" s="24" t="str">
        <f t="shared" si="24"/>
        <v/>
      </c>
    </row>
    <row r="183" spans="1:83" ht="24.75" customHeight="1">
      <c r="A183" s="263">
        <v>177</v>
      </c>
      <c r="B183" s="264"/>
      <c r="C183" s="265"/>
      <c r="D183" s="266"/>
      <c r="E183" s="267"/>
      <c r="F183" s="268"/>
      <c r="G183" s="268"/>
      <c r="H183" s="269"/>
      <c r="I183" s="270"/>
      <c r="J183" s="271"/>
      <c r="K183" s="272"/>
      <c r="L183" s="391"/>
      <c r="M183" s="392"/>
      <c r="N183" s="392"/>
      <c r="O183" s="7"/>
      <c r="P183" s="32"/>
      <c r="Q183" s="35"/>
      <c r="R183" s="7"/>
      <c r="S183" s="397"/>
      <c r="T183" s="398"/>
      <c r="U183" s="398"/>
      <c r="V183" s="7"/>
      <c r="W183" s="37"/>
      <c r="X183" s="35"/>
      <c r="Y183" s="7"/>
      <c r="Z183" s="391"/>
      <c r="AA183" s="392"/>
      <c r="AB183" s="392"/>
      <c r="AC183" s="7"/>
      <c r="AD183" s="32"/>
      <c r="AE183" s="35"/>
      <c r="AF183" s="7"/>
      <c r="AG183" s="391"/>
      <c r="AH183" s="392"/>
      <c r="AI183" s="392"/>
      <c r="AJ183" s="7"/>
      <c r="AK183" s="32"/>
      <c r="AL183" s="35"/>
      <c r="AM183" s="7"/>
      <c r="AN183" s="11"/>
      <c r="AO183" s="7"/>
      <c r="AP183" s="11"/>
      <c r="AQ183" s="7"/>
      <c r="AR183" s="11"/>
      <c r="AS183" s="7"/>
      <c r="AT183" s="7"/>
      <c r="AU183" s="7"/>
      <c r="AV183" s="7"/>
      <c r="AW183" s="7"/>
      <c r="AX183" s="11" t="s">
        <v>224</v>
      </c>
      <c r="AY183" s="71" t="s">
        <v>224</v>
      </c>
      <c r="AZ183" s="1"/>
      <c r="BA183" s="1"/>
      <c r="BB183" s="1"/>
      <c r="BC183" s="1"/>
      <c r="BD183" s="1"/>
      <c r="BP183" s="16"/>
      <c r="BQ183" s="26" t="str">
        <f t="shared" si="26"/>
        <v/>
      </c>
      <c r="BR183" s="27" t="str">
        <f t="shared" si="36"/>
        <v/>
      </c>
      <c r="BS183" s="27" t="str">
        <f t="shared" si="27"/>
        <v/>
      </c>
      <c r="BT183" s="26" t="str">
        <f t="shared" si="28"/>
        <v/>
      </c>
      <c r="BU183" s="27" t="str">
        <f t="shared" si="29"/>
        <v/>
      </c>
      <c r="BV183" s="26" t="e">
        <f>IF(AND(#REF!="",#REF!="",#REF!="",#REF!=""),"",SUM(#REF!,#REF!,#REF!,#REF!,#REF!))</f>
        <v>#REF!</v>
      </c>
      <c r="BW183" s="27" t="str">
        <f t="shared" si="30"/>
        <v/>
      </c>
      <c r="BX183" s="26" t="str">
        <f t="shared" si="31"/>
        <v/>
      </c>
      <c r="BY183" s="27" t="str">
        <f t="shared" si="32"/>
        <v/>
      </c>
      <c r="BZ183" s="26" t="str">
        <f t="shared" si="33"/>
        <v/>
      </c>
      <c r="CA183" s="27" t="str">
        <f t="shared" si="34"/>
        <v/>
      </c>
      <c r="CB183" s="26" t="e">
        <f>IF(AND(#REF!="",#REF!="",#REF!="",#REF!=""),"",SUM(#REF!,#REF!,#REF!,#REF!,#REF!))</f>
        <v>#REF!</v>
      </c>
      <c r="CC183" s="27" t="str">
        <f t="shared" si="35"/>
        <v/>
      </c>
      <c r="CD183" s="24" t="e">
        <f>IF(AND(#REF!="",#REF!="",#REF!="",#REF!=""),"",SUM(#REF!,#REF!,#REF!,#REF!))</f>
        <v>#REF!</v>
      </c>
      <c r="CE183" s="24" t="str">
        <f t="shared" si="24"/>
        <v/>
      </c>
    </row>
    <row r="184" spans="1:83" ht="24.75" customHeight="1">
      <c r="A184" s="263">
        <v>178</v>
      </c>
      <c r="B184" s="264"/>
      <c r="C184" s="265"/>
      <c r="D184" s="266"/>
      <c r="E184" s="267"/>
      <c r="F184" s="268"/>
      <c r="G184" s="268"/>
      <c r="H184" s="269"/>
      <c r="I184" s="270"/>
      <c r="J184" s="271"/>
      <c r="K184" s="272"/>
      <c r="L184" s="391"/>
      <c r="M184" s="392"/>
      <c r="N184" s="392"/>
      <c r="O184" s="7"/>
      <c r="P184" s="32"/>
      <c r="Q184" s="35"/>
      <c r="R184" s="7"/>
      <c r="S184" s="397"/>
      <c r="T184" s="398"/>
      <c r="U184" s="398"/>
      <c r="V184" s="7"/>
      <c r="W184" s="37"/>
      <c r="X184" s="35"/>
      <c r="Y184" s="7"/>
      <c r="Z184" s="391"/>
      <c r="AA184" s="392"/>
      <c r="AB184" s="392"/>
      <c r="AC184" s="7"/>
      <c r="AD184" s="32"/>
      <c r="AE184" s="35"/>
      <c r="AF184" s="7"/>
      <c r="AG184" s="391"/>
      <c r="AH184" s="392"/>
      <c r="AI184" s="392"/>
      <c r="AJ184" s="7"/>
      <c r="AK184" s="32"/>
      <c r="AL184" s="35"/>
      <c r="AM184" s="7"/>
      <c r="AN184" s="11"/>
      <c r="AO184" s="7"/>
      <c r="AP184" s="11"/>
      <c r="AQ184" s="7"/>
      <c r="AR184" s="11"/>
      <c r="AS184" s="7"/>
      <c r="AT184" s="7"/>
      <c r="AU184" s="7"/>
      <c r="AV184" s="7"/>
      <c r="AW184" s="7"/>
      <c r="AX184" s="11" t="s">
        <v>224</v>
      </c>
      <c r="AY184" s="71" t="s">
        <v>224</v>
      </c>
      <c r="AZ184" s="1"/>
      <c r="BA184" s="1"/>
      <c r="BB184" s="1"/>
      <c r="BC184" s="1"/>
      <c r="BD184" s="1"/>
      <c r="BP184" s="16"/>
      <c r="BQ184" s="26" t="str">
        <f t="shared" si="26"/>
        <v/>
      </c>
      <c r="BR184" s="27" t="str">
        <f t="shared" si="36"/>
        <v/>
      </c>
      <c r="BS184" s="27" t="str">
        <f t="shared" si="27"/>
        <v/>
      </c>
      <c r="BT184" s="26" t="str">
        <f t="shared" si="28"/>
        <v/>
      </c>
      <c r="BU184" s="27" t="str">
        <f t="shared" si="29"/>
        <v/>
      </c>
      <c r="BV184" s="26" t="e">
        <f>IF(AND(#REF!="",#REF!="",#REF!="",#REF!=""),"",SUM(#REF!,#REF!,#REF!,#REF!,#REF!))</f>
        <v>#REF!</v>
      </c>
      <c r="BW184" s="27" t="str">
        <f t="shared" si="30"/>
        <v/>
      </c>
      <c r="BX184" s="26" t="str">
        <f t="shared" si="31"/>
        <v/>
      </c>
      <c r="BY184" s="27" t="str">
        <f t="shared" si="32"/>
        <v/>
      </c>
      <c r="BZ184" s="26" t="str">
        <f t="shared" si="33"/>
        <v/>
      </c>
      <c r="CA184" s="27" t="str">
        <f t="shared" si="34"/>
        <v/>
      </c>
      <c r="CB184" s="26" t="e">
        <f>IF(AND(#REF!="",#REF!="",#REF!="",#REF!=""),"",SUM(#REF!,#REF!,#REF!,#REF!,#REF!))</f>
        <v>#REF!</v>
      </c>
      <c r="CC184" s="27" t="str">
        <f t="shared" si="35"/>
        <v/>
      </c>
      <c r="CD184" s="24" t="e">
        <f>IF(AND(#REF!="",#REF!="",#REF!="",#REF!=""),"",SUM(#REF!,#REF!,#REF!,#REF!))</f>
        <v>#REF!</v>
      </c>
      <c r="CE184" s="24" t="str">
        <f t="shared" si="24"/>
        <v/>
      </c>
    </row>
    <row r="185" spans="1:83" ht="24.75" customHeight="1">
      <c r="A185" s="263">
        <v>179</v>
      </c>
      <c r="B185" s="264"/>
      <c r="C185" s="265"/>
      <c r="D185" s="266"/>
      <c r="E185" s="267"/>
      <c r="F185" s="268"/>
      <c r="G185" s="268"/>
      <c r="H185" s="269"/>
      <c r="I185" s="270"/>
      <c r="J185" s="271"/>
      <c r="K185" s="272"/>
      <c r="L185" s="391"/>
      <c r="M185" s="392"/>
      <c r="N185" s="392"/>
      <c r="O185" s="7"/>
      <c r="P185" s="32"/>
      <c r="Q185" s="35"/>
      <c r="R185" s="7"/>
      <c r="S185" s="397"/>
      <c r="T185" s="398"/>
      <c r="U185" s="398"/>
      <c r="V185" s="7"/>
      <c r="W185" s="37"/>
      <c r="X185" s="35"/>
      <c r="Y185" s="7"/>
      <c r="Z185" s="391"/>
      <c r="AA185" s="392"/>
      <c r="AB185" s="392"/>
      <c r="AC185" s="7"/>
      <c r="AD185" s="32"/>
      <c r="AE185" s="35"/>
      <c r="AF185" s="7"/>
      <c r="AG185" s="391"/>
      <c r="AH185" s="392"/>
      <c r="AI185" s="392"/>
      <c r="AJ185" s="7"/>
      <c r="AK185" s="32"/>
      <c r="AL185" s="35"/>
      <c r="AM185" s="7"/>
      <c r="AN185" s="11"/>
      <c r="AO185" s="7"/>
      <c r="AP185" s="11"/>
      <c r="AQ185" s="7"/>
      <c r="AR185" s="11"/>
      <c r="AS185" s="7"/>
      <c r="AT185" s="7"/>
      <c r="AU185" s="7"/>
      <c r="AV185" s="7"/>
      <c r="AW185" s="7"/>
      <c r="AX185" s="11" t="s">
        <v>224</v>
      </c>
      <c r="AY185" s="71" t="s">
        <v>224</v>
      </c>
      <c r="AZ185" s="1"/>
      <c r="BA185" s="1"/>
      <c r="BB185" s="1"/>
      <c r="BC185" s="1"/>
      <c r="BD185" s="1"/>
      <c r="BP185" s="16"/>
      <c r="BQ185" s="26" t="str">
        <f t="shared" si="26"/>
        <v/>
      </c>
      <c r="BR185" s="27" t="str">
        <f t="shared" si="36"/>
        <v/>
      </c>
      <c r="BS185" s="27" t="str">
        <f t="shared" si="27"/>
        <v/>
      </c>
      <c r="BT185" s="26" t="str">
        <f t="shared" si="28"/>
        <v/>
      </c>
      <c r="BU185" s="27" t="str">
        <f t="shared" si="29"/>
        <v/>
      </c>
      <c r="BV185" s="26" t="e">
        <f>IF(AND(#REF!="",#REF!="",#REF!="",#REF!=""),"",SUM(#REF!,#REF!,#REF!,#REF!,#REF!))</f>
        <v>#REF!</v>
      </c>
      <c r="BW185" s="27" t="str">
        <f t="shared" si="30"/>
        <v/>
      </c>
      <c r="BX185" s="26" t="str">
        <f t="shared" si="31"/>
        <v/>
      </c>
      <c r="BY185" s="27" t="str">
        <f t="shared" si="32"/>
        <v/>
      </c>
      <c r="BZ185" s="26" t="str">
        <f t="shared" si="33"/>
        <v/>
      </c>
      <c r="CA185" s="27" t="str">
        <f t="shared" si="34"/>
        <v/>
      </c>
      <c r="CB185" s="26" t="e">
        <f>IF(AND(#REF!="",#REF!="",#REF!="",#REF!=""),"",SUM(#REF!,#REF!,#REF!,#REF!,#REF!))</f>
        <v>#REF!</v>
      </c>
      <c r="CC185" s="27" t="str">
        <f t="shared" si="35"/>
        <v/>
      </c>
      <c r="CD185" s="24" t="e">
        <f>IF(AND(#REF!="",#REF!="",#REF!="",#REF!=""),"",SUM(#REF!,#REF!,#REF!,#REF!))</f>
        <v>#REF!</v>
      </c>
      <c r="CE185" s="24" t="str">
        <f t="shared" si="24"/>
        <v/>
      </c>
    </row>
    <row r="186" spans="1:83" ht="24.75" customHeight="1">
      <c r="A186" s="263">
        <v>180</v>
      </c>
      <c r="B186" s="264"/>
      <c r="C186" s="265"/>
      <c r="D186" s="266"/>
      <c r="E186" s="267"/>
      <c r="F186" s="268"/>
      <c r="G186" s="268"/>
      <c r="H186" s="269"/>
      <c r="I186" s="270"/>
      <c r="J186" s="271"/>
      <c r="K186" s="272"/>
      <c r="L186" s="391"/>
      <c r="M186" s="392"/>
      <c r="N186" s="392"/>
      <c r="O186" s="7"/>
      <c r="P186" s="32"/>
      <c r="Q186" s="35"/>
      <c r="R186" s="7"/>
      <c r="S186" s="397"/>
      <c r="T186" s="398"/>
      <c r="U186" s="398"/>
      <c r="V186" s="7"/>
      <c r="W186" s="37"/>
      <c r="X186" s="35"/>
      <c r="Y186" s="7"/>
      <c r="Z186" s="391"/>
      <c r="AA186" s="392"/>
      <c r="AB186" s="392"/>
      <c r="AC186" s="7"/>
      <c r="AD186" s="32"/>
      <c r="AE186" s="35"/>
      <c r="AF186" s="7"/>
      <c r="AG186" s="391"/>
      <c r="AH186" s="392"/>
      <c r="AI186" s="392"/>
      <c r="AJ186" s="7"/>
      <c r="AK186" s="32"/>
      <c r="AL186" s="35"/>
      <c r="AM186" s="7"/>
      <c r="AN186" s="11"/>
      <c r="AO186" s="7"/>
      <c r="AP186" s="11"/>
      <c r="AQ186" s="7"/>
      <c r="AR186" s="11"/>
      <c r="AS186" s="7"/>
      <c r="AT186" s="7"/>
      <c r="AU186" s="7"/>
      <c r="AV186" s="7"/>
      <c r="AW186" s="7"/>
      <c r="AX186" s="11" t="s">
        <v>224</v>
      </c>
      <c r="AY186" s="71" t="s">
        <v>224</v>
      </c>
      <c r="AZ186" s="1"/>
      <c r="BA186" s="1"/>
      <c r="BB186" s="1"/>
      <c r="BC186" s="1"/>
      <c r="BD186" s="1"/>
      <c r="BP186" s="16"/>
      <c r="BQ186" s="26" t="str">
        <f t="shared" si="26"/>
        <v/>
      </c>
      <c r="BR186" s="27" t="str">
        <f t="shared" si="36"/>
        <v/>
      </c>
      <c r="BS186" s="27" t="str">
        <f t="shared" si="27"/>
        <v/>
      </c>
      <c r="BT186" s="26" t="str">
        <f t="shared" si="28"/>
        <v/>
      </c>
      <c r="BU186" s="27" t="str">
        <f t="shared" si="29"/>
        <v/>
      </c>
      <c r="BV186" s="26" t="e">
        <f>IF(AND(#REF!="",#REF!="",#REF!="",#REF!=""),"",SUM(#REF!,#REF!,#REF!,#REF!,#REF!))</f>
        <v>#REF!</v>
      </c>
      <c r="BW186" s="27" t="str">
        <f t="shared" si="30"/>
        <v/>
      </c>
      <c r="BX186" s="26" t="str">
        <f t="shared" si="31"/>
        <v/>
      </c>
      <c r="BY186" s="27" t="str">
        <f t="shared" si="32"/>
        <v/>
      </c>
      <c r="BZ186" s="26" t="str">
        <f t="shared" si="33"/>
        <v/>
      </c>
      <c r="CA186" s="27" t="str">
        <f t="shared" si="34"/>
        <v/>
      </c>
      <c r="CB186" s="26" t="e">
        <f>IF(AND(#REF!="",#REF!="",#REF!="",#REF!=""),"",SUM(#REF!,#REF!,#REF!,#REF!,#REF!))</f>
        <v>#REF!</v>
      </c>
      <c r="CC186" s="27" t="str">
        <f t="shared" si="35"/>
        <v/>
      </c>
      <c r="CD186" s="24" t="e">
        <f>IF(AND(#REF!="",#REF!="",#REF!="",#REF!=""),"",SUM(#REF!,#REF!,#REF!,#REF!))</f>
        <v>#REF!</v>
      </c>
      <c r="CE186" s="24" t="str">
        <f t="shared" si="24"/>
        <v/>
      </c>
    </row>
    <row r="187" spans="1:83" ht="24.75" customHeight="1">
      <c r="A187" s="263">
        <v>181</v>
      </c>
      <c r="B187" s="264"/>
      <c r="C187" s="265"/>
      <c r="D187" s="266"/>
      <c r="E187" s="267"/>
      <c r="F187" s="268"/>
      <c r="G187" s="268"/>
      <c r="H187" s="269"/>
      <c r="I187" s="270"/>
      <c r="J187" s="271"/>
      <c r="K187" s="272"/>
      <c r="L187" s="391"/>
      <c r="M187" s="392"/>
      <c r="N187" s="392"/>
      <c r="O187" s="7"/>
      <c r="P187" s="32"/>
      <c r="Q187" s="35"/>
      <c r="R187" s="7"/>
      <c r="S187" s="397"/>
      <c r="T187" s="398"/>
      <c r="U187" s="398"/>
      <c r="V187" s="7"/>
      <c r="W187" s="37"/>
      <c r="X187" s="35"/>
      <c r="Y187" s="7"/>
      <c r="Z187" s="391"/>
      <c r="AA187" s="392"/>
      <c r="AB187" s="392"/>
      <c r="AC187" s="7"/>
      <c r="AD187" s="32"/>
      <c r="AE187" s="35"/>
      <c r="AF187" s="7"/>
      <c r="AG187" s="391"/>
      <c r="AH187" s="392"/>
      <c r="AI187" s="392"/>
      <c r="AJ187" s="7"/>
      <c r="AK187" s="32"/>
      <c r="AL187" s="35"/>
      <c r="AM187" s="7"/>
      <c r="AN187" s="11"/>
      <c r="AO187" s="7"/>
      <c r="AP187" s="11"/>
      <c r="AQ187" s="7"/>
      <c r="AR187" s="11"/>
      <c r="AS187" s="7"/>
      <c r="AT187" s="7"/>
      <c r="AU187" s="7"/>
      <c r="AV187" s="7"/>
      <c r="AW187" s="7"/>
      <c r="AX187" s="11" t="s">
        <v>224</v>
      </c>
      <c r="AY187" s="71" t="s">
        <v>224</v>
      </c>
      <c r="AZ187" s="1"/>
      <c r="BA187" s="1"/>
      <c r="BB187" s="1"/>
      <c r="BC187" s="1"/>
      <c r="BD187" s="1"/>
      <c r="BP187" s="16"/>
      <c r="BQ187" s="26" t="str">
        <f t="shared" si="26"/>
        <v/>
      </c>
      <c r="BR187" s="27" t="str">
        <f t="shared" si="36"/>
        <v/>
      </c>
      <c r="BS187" s="27" t="str">
        <f t="shared" si="27"/>
        <v/>
      </c>
      <c r="BT187" s="26" t="str">
        <f t="shared" si="28"/>
        <v/>
      </c>
      <c r="BU187" s="27" t="str">
        <f t="shared" si="29"/>
        <v/>
      </c>
      <c r="BV187" s="26" t="e">
        <f>IF(AND(#REF!="",#REF!="",#REF!="",#REF!=""),"",SUM(#REF!,#REF!,#REF!,#REF!,#REF!))</f>
        <v>#REF!</v>
      </c>
      <c r="BW187" s="27" t="str">
        <f t="shared" si="30"/>
        <v/>
      </c>
      <c r="BX187" s="26" t="str">
        <f t="shared" si="31"/>
        <v/>
      </c>
      <c r="BY187" s="27" t="str">
        <f t="shared" si="32"/>
        <v/>
      </c>
      <c r="BZ187" s="26" t="str">
        <f t="shared" si="33"/>
        <v/>
      </c>
      <c r="CA187" s="27" t="str">
        <f t="shared" si="34"/>
        <v/>
      </c>
      <c r="CB187" s="26" t="e">
        <f>IF(AND(#REF!="",#REF!="",#REF!="",#REF!=""),"",SUM(#REF!,#REF!,#REF!,#REF!,#REF!))</f>
        <v>#REF!</v>
      </c>
      <c r="CC187" s="27" t="str">
        <f t="shared" si="35"/>
        <v/>
      </c>
      <c r="CD187" s="24" t="e">
        <f>IF(AND(#REF!="",#REF!="",#REF!="",#REF!=""),"",SUM(#REF!,#REF!,#REF!,#REF!))</f>
        <v>#REF!</v>
      </c>
      <c r="CE187" s="24" t="str">
        <f t="shared" si="24"/>
        <v/>
      </c>
    </row>
    <row r="188" spans="1:83" ht="24.75" customHeight="1">
      <c r="A188" s="263">
        <v>182</v>
      </c>
      <c r="B188" s="264"/>
      <c r="C188" s="265"/>
      <c r="D188" s="266"/>
      <c r="E188" s="267"/>
      <c r="F188" s="268"/>
      <c r="G188" s="268"/>
      <c r="H188" s="269"/>
      <c r="I188" s="270"/>
      <c r="J188" s="271"/>
      <c r="K188" s="272"/>
      <c r="L188" s="391"/>
      <c r="M188" s="392"/>
      <c r="N188" s="392"/>
      <c r="O188" s="7"/>
      <c r="P188" s="32"/>
      <c r="Q188" s="35"/>
      <c r="R188" s="7"/>
      <c r="S188" s="397"/>
      <c r="T188" s="398"/>
      <c r="U188" s="398"/>
      <c r="V188" s="7"/>
      <c r="W188" s="37"/>
      <c r="X188" s="35"/>
      <c r="Y188" s="7"/>
      <c r="Z188" s="391"/>
      <c r="AA188" s="392"/>
      <c r="AB188" s="392"/>
      <c r="AC188" s="7"/>
      <c r="AD188" s="32"/>
      <c r="AE188" s="35"/>
      <c r="AF188" s="7"/>
      <c r="AG188" s="391"/>
      <c r="AH188" s="392"/>
      <c r="AI188" s="392"/>
      <c r="AJ188" s="7"/>
      <c r="AK188" s="32"/>
      <c r="AL188" s="35"/>
      <c r="AM188" s="7"/>
      <c r="AN188" s="11"/>
      <c r="AO188" s="7"/>
      <c r="AP188" s="11"/>
      <c r="AQ188" s="7"/>
      <c r="AR188" s="11"/>
      <c r="AS188" s="7"/>
      <c r="AT188" s="7"/>
      <c r="AU188" s="7"/>
      <c r="AV188" s="7"/>
      <c r="AW188" s="7"/>
      <c r="AX188" s="11" t="s">
        <v>224</v>
      </c>
      <c r="AY188" s="71" t="s">
        <v>224</v>
      </c>
      <c r="AZ188" s="1"/>
      <c r="BA188" s="1"/>
      <c r="BB188" s="1"/>
      <c r="BC188" s="1"/>
      <c r="BD188" s="1"/>
      <c r="BP188" s="16"/>
      <c r="BQ188" s="26" t="str">
        <f t="shared" si="26"/>
        <v/>
      </c>
      <c r="BR188" s="27" t="str">
        <f t="shared" si="36"/>
        <v/>
      </c>
      <c r="BS188" s="27" t="str">
        <f t="shared" si="27"/>
        <v/>
      </c>
      <c r="BT188" s="26" t="str">
        <f t="shared" si="28"/>
        <v/>
      </c>
      <c r="BU188" s="27" t="str">
        <f t="shared" si="29"/>
        <v/>
      </c>
      <c r="BV188" s="26" t="e">
        <f>IF(AND(#REF!="",#REF!="",#REF!="",#REF!=""),"",SUM(#REF!,#REF!,#REF!,#REF!,#REF!))</f>
        <v>#REF!</v>
      </c>
      <c r="BW188" s="27" t="str">
        <f t="shared" si="30"/>
        <v/>
      </c>
      <c r="BX188" s="26" t="str">
        <f t="shared" si="31"/>
        <v/>
      </c>
      <c r="BY188" s="27" t="str">
        <f t="shared" si="32"/>
        <v/>
      </c>
      <c r="BZ188" s="26" t="str">
        <f t="shared" si="33"/>
        <v/>
      </c>
      <c r="CA188" s="27" t="str">
        <f t="shared" si="34"/>
        <v/>
      </c>
      <c r="CB188" s="26" t="e">
        <f>IF(AND(#REF!="",#REF!="",#REF!="",#REF!=""),"",SUM(#REF!,#REF!,#REF!,#REF!,#REF!))</f>
        <v>#REF!</v>
      </c>
      <c r="CC188" s="27" t="str">
        <f t="shared" si="35"/>
        <v/>
      </c>
      <c r="CD188" s="24" t="e">
        <f>IF(AND(#REF!="",#REF!="",#REF!="",#REF!=""),"",SUM(#REF!,#REF!,#REF!,#REF!))</f>
        <v>#REF!</v>
      </c>
      <c r="CE188" s="24" t="str">
        <f t="shared" si="24"/>
        <v/>
      </c>
    </row>
    <row r="189" spans="1:83" ht="24.75" customHeight="1">
      <c r="A189" s="263">
        <v>183</v>
      </c>
      <c r="B189" s="264"/>
      <c r="C189" s="265"/>
      <c r="D189" s="266"/>
      <c r="E189" s="267"/>
      <c r="F189" s="268"/>
      <c r="G189" s="268"/>
      <c r="H189" s="269"/>
      <c r="I189" s="270"/>
      <c r="J189" s="271"/>
      <c r="K189" s="272"/>
      <c r="L189" s="391"/>
      <c r="M189" s="392"/>
      <c r="N189" s="392"/>
      <c r="O189" s="7"/>
      <c r="P189" s="32"/>
      <c r="Q189" s="35"/>
      <c r="R189" s="7"/>
      <c r="S189" s="397"/>
      <c r="T189" s="398"/>
      <c r="U189" s="398"/>
      <c r="V189" s="7"/>
      <c r="W189" s="37"/>
      <c r="X189" s="35"/>
      <c r="Y189" s="7"/>
      <c r="Z189" s="391"/>
      <c r="AA189" s="392"/>
      <c r="AB189" s="392"/>
      <c r="AC189" s="7"/>
      <c r="AD189" s="32"/>
      <c r="AE189" s="35"/>
      <c r="AF189" s="7"/>
      <c r="AG189" s="391"/>
      <c r="AH189" s="392"/>
      <c r="AI189" s="392"/>
      <c r="AJ189" s="7"/>
      <c r="AK189" s="32"/>
      <c r="AL189" s="35"/>
      <c r="AM189" s="7"/>
      <c r="AN189" s="11"/>
      <c r="AO189" s="7"/>
      <c r="AP189" s="11"/>
      <c r="AQ189" s="7"/>
      <c r="AR189" s="11"/>
      <c r="AS189" s="7"/>
      <c r="AT189" s="7"/>
      <c r="AU189" s="7"/>
      <c r="AV189" s="7"/>
      <c r="AW189" s="7"/>
      <c r="AX189" s="11" t="s">
        <v>224</v>
      </c>
      <c r="AY189" s="71" t="s">
        <v>224</v>
      </c>
      <c r="AZ189" s="1"/>
      <c r="BA189" s="1"/>
      <c r="BB189" s="1"/>
      <c r="BC189" s="1"/>
      <c r="BD189" s="1"/>
      <c r="BP189" s="16"/>
      <c r="BQ189" s="26" t="str">
        <f t="shared" si="26"/>
        <v/>
      </c>
      <c r="BR189" s="27" t="str">
        <f t="shared" si="36"/>
        <v/>
      </c>
      <c r="BS189" s="27" t="str">
        <f t="shared" si="27"/>
        <v/>
      </c>
      <c r="BT189" s="26" t="str">
        <f t="shared" si="28"/>
        <v/>
      </c>
      <c r="BU189" s="27" t="str">
        <f t="shared" si="29"/>
        <v/>
      </c>
      <c r="BV189" s="26" t="e">
        <f>IF(AND(#REF!="",#REF!="",#REF!="",#REF!=""),"",SUM(#REF!,#REF!,#REF!,#REF!,#REF!))</f>
        <v>#REF!</v>
      </c>
      <c r="BW189" s="27" t="str">
        <f t="shared" si="30"/>
        <v/>
      </c>
      <c r="BX189" s="26" t="str">
        <f t="shared" si="31"/>
        <v/>
      </c>
      <c r="BY189" s="27" t="str">
        <f t="shared" si="32"/>
        <v/>
      </c>
      <c r="BZ189" s="26" t="str">
        <f t="shared" si="33"/>
        <v/>
      </c>
      <c r="CA189" s="27" t="str">
        <f t="shared" si="34"/>
        <v/>
      </c>
      <c r="CB189" s="26" t="e">
        <f>IF(AND(#REF!="",#REF!="",#REF!="",#REF!=""),"",SUM(#REF!,#REF!,#REF!,#REF!,#REF!))</f>
        <v>#REF!</v>
      </c>
      <c r="CC189" s="27" t="str">
        <f t="shared" si="35"/>
        <v/>
      </c>
      <c r="CD189" s="24" t="e">
        <f>IF(AND(#REF!="",#REF!="",#REF!="",#REF!=""),"",SUM(#REF!,#REF!,#REF!,#REF!))</f>
        <v>#REF!</v>
      </c>
      <c r="CE189" s="24" t="str">
        <f t="shared" si="24"/>
        <v/>
      </c>
    </row>
    <row r="190" spans="1:83" ht="24.75" customHeight="1">
      <c r="A190" s="263">
        <v>184</v>
      </c>
      <c r="B190" s="264"/>
      <c r="C190" s="265"/>
      <c r="D190" s="266"/>
      <c r="E190" s="267"/>
      <c r="F190" s="268"/>
      <c r="G190" s="268"/>
      <c r="H190" s="269"/>
      <c r="I190" s="270"/>
      <c r="J190" s="271"/>
      <c r="K190" s="272"/>
      <c r="L190" s="391"/>
      <c r="M190" s="392"/>
      <c r="N190" s="392"/>
      <c r="O190" s="7"/>
      <c r="P190" s="32"/>
      <c r="Q190" s="35"/>
      <c r="R190" s="7"/>
      <c r="S190" s="397"/>
      <c r="T190" s="398"/>
      <c r="U190" s="398"/>
      <c r="V190" s="7"/>
      <c r="W190" s="37"/>
      <c r="X190" s="35"/>
      <c r="Y190" s="7"/>
      <c r="Z190" s="391"/>
      <c r="AA190" s="392"/>
      <c r="AB190" s="392"/>
      <c r="AC190" s="7"/>
      <c r="AD190" s="32"/>
      <c r="AE190" s="35"/>
      <c r="AF190" s="7"/>
      <c r="AG190" s="391"/>
      <c r="AH190" s="392"/>
      <c r="AI190" s="392"/>
      <c r="AJ190" s="7"/>
      <c r="AK190" s="32"/>
      <c r="AL190" s="35"/>
      <c r="AM190" s="7"/>
      <c r="AN190" s="11"/>
      <c r="AO190" s="7"/>
      <c r="AP190" s="11"/>
      <c r="AQ190" s="7"/>
      <c r="AR190" s="11"/>
      <c r="AS190" s="7"/>
      <c r="AT190" s="7"/>
      <c r="AU190" s="7"/>
      <c r="AV190" s="7"/>
      <c r="AW190" s="7"/>
      <c r="AX190" s="11" t="s">
        <v>224</v>
      </c>
      <c r="AY190" s="71" t="s">
        <v>224</v>
      </c>
      <c r="AZ190" s="1"/>
      <c r="BA190" s="1"/>
      <c r="BB190" s="1"/>
      <c r="BC190" s="1"/>
      <c r="BD190" s="1"/>
      <c r="BP190" s="16"/>
      <c r="BQ190" s="26" t="str">
        <f t="shared" si="26"/>
        <v/>
      </c>
      <c r="BR190" s="27" t="str">
        <f t="shared" si="36"/>
        <v/>
      </c>
      <c r="BS190" s="27" t="str">
        <f t="shared" si="27"/>
        <v/>
      </c>
      <c r="BT190" s="26" t="str">
        <f t="shared" si="28"/>
        <v/>
      </c>
      <c r="BU190" s="27" t="str">
        <f t="shared" si="29"/>
        <v/>
      </c>
      <c r="BV190" s="26" t="e">
        <f>IF(AND(#REF!="",#REF!="",#REF!="",#REF!=""),"",SUM(#REF!,#REF!,#REF!,#REF!,#REF!))</f>
        <v>#REF!</v>
      </c>
      <c r="BW190" s="27" t="str">
        <f t="shared" si="30"/>
        <v/>
      </c>
      <c r="BX190" s="26" t="str">
        <f t="shared" si="31"/>
        <v/>
      </c>
      <c r="BY190" s="27" t="str">
        <f t="shared" si="32"/>
        <v/>
      </c>
      <c r="BZ190" s="26" t="str">
        <f t="shared" si="33"/>
        <v/>
      </c>
      <c r="CA190" s="27" t="str">
        <f t="shared" si="34"/>
        <v/>
      </c>
      <c r="CB190" s="26" t="e">
        <f>IF(AND(#REF!="",#REF!="",#REF!="",#REF!=""),"",SUM(#REF!,#REF!,#REF!,#REF!,#REF!))</f>
        <v>#REF!</v>
      </c>
      <c r="CC190" s="27" t="str">
        <f t="shared" si="35"/>
        <v/>
      </c>
      <c r="CD190" s="24" t="e">
        <f>IF(AND(#REF!="",#REF!="",#REF!="",#REF!=""),"",SUM(#REF!,#REF!,#REF!,#REF!))</f>
        <v>#REF!</v>
      </c>
      <c r="CE190" s="24" t="str">
        <f t="shared" si="24"/>
        <v/>
      </c>
    </row>
    <row r="191" spans="1:83" ht="24.75" customHeight="1">
      <c r="A191" s="263">
        <v>185</v>
      </c>
      <c r="B191" s="264"/>
      <c r="C191" s="265"/>
      <c r="D191" s="266"/>
      <c r="E191" s="267"/>
      <c r="F191" s="268"/>
      <c r="G191" s="268"/>
      <c r="H191" s="269"/>
      <c r="I191" s="270"/>
      <c r="J191" s="271"/>
      <c r="K191" s="272"/>
      <c r="L191" s="391"/>
      <c r="M191" s="392"/>
      <c r="N191" s="392"/>
      <c r="O191" s="7"/>
      <c r="P191" s="32"/>
      <c r="Q191" s="35"/>
      <c r="R191" s="7"/>
      <c r="S191" s="397"/>
      <c r="T191" s="398"/>
      <c r="U191" s="398"/>
      <c r="V191" s="7"/>
      <c r="W191" s="37"/>
      <c r="X191" s="35"/>
      <c r="Y191" s="7"/>
      <c r="Z191" s="391"/>
      <c r="AA191" s="392"/>
      <c r="AB191" s="392"/>
      <c r="AC191" s="7"/>
      <c r="AD191" s="32"/>
      <c r="AE191" s="35"/>
      <c r="AF191" s="7"/>
      <c r="AG191" s="391"/>
      <c r="AH191" s="392"/>
      <c r="AI191" s="392"/>
      <c r="AJ191" s="7"/>
      <c r="AK191" s="32"/>
      <c r="AL191" s="35"/>
      <c r="AM191" s="7"/>
      <c r="AN191" s="11"/>
      <c r="AO191" s="7"/>
      <c r="AP191" s="11"/>
      <c r="AQ191" s="7"/>
      <c r="AR191" s="11"/>
      <c r="AS191" s="7"/>
      <c r="AT191" s="7"/>
      <c r="AU191" s="7"/>
      <c r="AV191" s="7"/>
      <c r="AW191" s="7"/>
      <c r="AX191" s="11" t="s">
        <v>224</v>
      </c>
      <c r="AY191" s="71" t="s">
        <v>224</v>
      </c>
      <c r="AZ191" s="1"/>
      <c r="BA191" s="1"/>
      <c r="BB191" s="1"/>
      <c r="BC191" s="1"/>
      <c r="BD191" s="1"/>
      <c r="BP191" s="16"/>
      <c r="BQ191" s="26" t="str">
        <f t="shared" si="26"/>
        <v/>
      </c>
      <c r="BR191" s="27" t="str">
        <f t="shared" si="36"/>
        <v/>
      </c>
      <c r="BS191" s="27" t="str">
        <f t="shared" si="27"/>
        <v/>
      </c>
      <c r="BT191" s="26" t="str">
        <f t="shared" si="28"/>
        <v/>
      </c>
      <c r="BU191" s="27" t="str">
        <f t="shared" si="29"/>
        <v/>
      </c>
      <c r="BV191" s="26" t="e">
        <f>IF(AND(#REF!="",#REF!="",#REF!="",#REF!=""),"",SUM(#REF!,#REF!,#REF!,#REF!,#REF!))</f>
        <v>#REF!</v>
      </c>
      <c r="BW191" s="27" t="str">
        <f t="shared" si="30"/>
        <v/>
      </c>
      <c r="BX191" s="26" t="str">
        <f t="shared" si="31"/>
        <v/>
      </c>
      <c r="BY191" s="27" t="str">
        <f t="shared" si="32"/>
        <v/>
      </c>
      <c r="BZ191" s="26" t="str">
        <f t="shared" si="33"/>
        <v/>
      </c>
      <c r="CA191" s="27" t="str">
        <f t="shared" si="34"/>
        <v/>
      </c>
      <c r="CB191" s="26" t="e">
        <f>IF(AND(#REF!="",#REF!="",#REF!="",#REF!=""),"",SUM(#REF!,#REF!,#REF!,#REF!,#REF!))</f>
        <v>#REF!</v>
      </c>
      <c r="CC191" s="27" t="str">
        <f t="shared" si="35"/>
        <v/>
      </c>
      <c r="CD191" s="24" t="e">
        <f>IF(AND(#REF!="",#REF!="",#REF!="",#REF!=""),"",SUM(#REF!,#REF!,#REF!,#REF!))</f>
        <v>#REF!</v>
      </c>
      <c r="CE191" s="24" t="str">
        <f t="shared" ref="CE191:CE206" si="37">IFERROR(IF(CD191="","",IF($CD$5=100,ROUNDUP(CD191*20%,0),IF($CD$5=86,ROUNDUP((CD191/$CD$5)*$CE$5,0),IF($CD$5=66,ROUNDUP((CD191/$CD$5)*$CE$5,0),"")))),"")</f>
        <v/>
      </c>
    </row>
    <row r="192" spans="1:83" ht="24.75" customHeight="1">
      <c r="A192" s="263">
        <v>186</v>
      </c>
      <c r="B192" s="264"/>
      <c r="C192" s="265"/>
      <c r="D192" s="266"/>
      <c r="E192" s="267"/>
      <c r="F192" s="268"/>
      <c r="G192" s="268"/>
      <c r="H192" s="269"/>
      <c r="I192" s="270"/>
      <c r="J192" s="271"/>
      <c r="K192" s="272"/>
      <c r="L192" s="391"/>
      <c r="M192" s="392"/>
      <c r="N192" s="392"/>
      <c r="O192" s="7"/>
      <c r="P192" s="32"/>
      <c r="Q192" s="35"/>
      <c r="R192" s="7"/>
      <c r="S192" s="397"/>
      <c r="T192" s="398"/>
      <c r="U192" s="398"/>
      <c r="V192" s="7"/>
      <c r="W192" s="37"/>
      <c r="X192" s="35"/>
      <c r="Y192" s="7"/>
      <c r="Z192" s="391"/>
      <c r="AA192" s="392"/>
      <c r="AB192" s="392"/>
      <c r="AC192" s="7"/>
      <c r="AD192" s="32"/>
      <c r="AE192" s="35"/>
      <c r="AF192" s="7"/>
      <c r="AG192" s="391"/>
      <c r="AH192" s="392"/>
      <c r="AI192" s="392"/>
      <c r="AJ192" s="7"/>
      <c r="AK192" s="32"/>
      <c r="AL192" s="35"/>
      <c r="AM192" s="7"/>
      <c r="AN192" s="11"/>
      <c r="AO192" s="7"/>
      <c r="AP192" s="11"/>
      <c r="AQ192" s="7"/>
      <c r="AR192" s="11"/>
      <c r="AS192" s="7"/>
      <c r="AT192" s="7"/>
      <c r="AU192" s="7"/>
      <c r="AV192" s="7"/>
      <c r="AW192" s="7"/>
      <c r="AX192" s="11" t="s">
        <v>224</v>
      </c>
      <c r="AY192" s="71" t="s">
        <v>224</v>
      </c>
      <c r="AZ192" s="1"/>
      <c r="BA192" s="1"/>
      <c r="BB192" s="1"/>
      <c r="BC192" s="1"/>
      <c r="BD192" s="1"/>
      <c r="BP192" s="16"/>
      <c r="BQ192" s="26" t="str">
        <f t="shared" si="26"/>
        <v/>
      </c>
      <c r="BR192" s="27" t="str">
        <f t="shared" si="36"/>
        <v/>
      </c>
      <c r="BS192" s="27" t="str">
        <f t="shared" si="27"/>
        <v/>
      </c>
      <c r="BT192" s="26" t="str">
        <f t="shared" si="28"/>
        <v/>
      </c>
      <c r="BU192" s="27" t="str">
        <f t="shared" si="29"/>
        <v/>
      </c>
      <c r="BV192" s="26" t="e">
        <f>IF(AND(#REF!="",#REF!="",#REF!="",#REF!=""),"",SUM(#REF!,#REF!,#REF!,#REF!,#REF!))</f>
        <v>#REF!</v>
      </c>
      <c r="BW192" s="27" t="str">
        <f t="shared" si="30"/>
        <v/>
      </c>
      <c r="BX192" s="26" t="str">
        <f t="shared" si="31"/>
        <v/>
      </c>
      <c r="BY192" s="27" t="str">
        <f t="shared" si="32"/>
        <v/>
      </c>
      <c r="BZ192" s="26" t="str">
        <f t="shared" si="33"/>
        <v/>
      </c>
      <c r="CA192" s="27" t="str">
        <f t="shared" si="34"/>
        <v/>
      </c>
      <c r="CB192" s="26" t="e">
        <f>IF(AND(#REF!="",#REF!="",#REF!="",#REF!=""),"",SUM(#REF!,#REF!,#REF!,#REF!,#REF!))</f>
        <v>#REF!</v>
      </c>
      <c r="CC192" s="27" t="str">
        <f t="shared" si="35"/>
        <v/>
      </c>
      <c r="CD192" s="24" t="e">
        <f>IF(AND(#REF!="",#REF!="",#REF!="",#REF!=""),"",SUM(#REF!,#REF!,#REF!,#REF!))</f>
        <v>#REF!</v>
      </c>
      <c r="CE192" s="24" t="str">
        <f t="shared" si="37"/>
        <v/>
      </c>
    </row>
    <row r="193" spans="1:83" ht="24.75" customHeight="1">
      <c r="A193" s="263">
        <v>187</v>
      </c>
      <c r="B193" s="264"/>
      <c r="C193" s="265"/>
      <c r="D193" s="266"/>
      <c r="E193" s="267"/>
      <c r="F193" s="268"/>
      <c r="G193" s="268"/>
      <c r="H193" s="269"/>
      <c r="I193" s="270"/>
      <c r="J193" s="271"/>
      <c r="K193" s="272"/>
      <c r="L193" s="391"/>
      <c r="M193" s="392"/>
      <c r="N193" s="392"/>
      <c r="O193" s="7"/>
      <c r="P193" s="32"/>
      <c r="Q193" s="35"/>
      <c r="R193" s="7"/>
      <c r="S193" s="397"/>
      <c r="T193" s="398"/>
      <c r="U193" s="398"/>
      <c r="V193" s="7"/>
      <c r="W193" s="37"/>
      <c r="X193" s="35"/>
      <c r="Y193" s="7"/>
      <c r="Z193" s="391"/>
      <c r="AA193" s="392"/>
      <c r="AB193" s="392"/>
      <c r="AC193" s="7"/>
      <c r="AD193" s="32"/>
      <c r="AE193" s="35"/>
      <c r="AF193" s="7"/>
      <c r="AG193" s="391"/>
      <c r="AH193" s="392"/>
      <c r="AI193" s="392"/>
      <c r="AJ193" s="7"/>
      <c r="AK193" s="32"/>
      <c r="AL193" s="35"/>
      <c r="AM193" s="7"/>
      <c r="AN193" s="11"/>
      <c r="AO193" s="7"/>
      <c r="AP193" s="11"/>
      <c r="AQ193" s="7"/>
      <c r="AR193" s="11"/>
      <c r="AS193" s="7"/>
      <c r="AT193" s="7"/>
      <c r="AU193" s="7"/>
      <c r="AV193" s="7"/>
      <c r="AW193" s="7"/>
      <c r="AX193" s="11" t="s">
        <v>224</v>
      </c>
      <c r="AY193" s="71" t="s">
        <v>224</v>
      </c>
      <c r="AZ193" s="1"/>
      <c r="BA193" s="1"/>
      <c r="BB193" s="1"/>
      <c r="BC193" s="1"/>
      <c r="BD193" s="1"/>
      <c r="BP193" s="16"/>
      <c r="BQ193" s="26" t="str">
        <f t="shared" si="26"/>
        <v/>
      </c>
      <c r="BR193" s="27" t="str">
        <f t="shared" si="36"/>
        <v/>
      </c>
      <c r="BS193" s="27" t="str">
        <f t="shared" si="27"/>
        <v/>
      </c>
      <c r="BT193" s="26" t="str">
        <f t="shared" si="28"/>
        <v/>
      </c>
      <c r="BU193" s="27" t="str">
        <f t="shared" si="29"/>
        <v/>
      </c>
      <c r="BV193" s="26" t="e">
        <f>IF(AND(#REF!="",#REF!="",#REF!="",#REF!=""),"",SUM(#REF!,#REF!,#REF!,#REF!,#REF!))</f>
        <v>#REF!</v>
      </c>
      <c r="BW193" s="27" t="str">
        <f t="shared" si="30"/>
        <v/>
      </c>
      <c r="BX193" s="26" t="str">
        <f t="shared" si="31"/>
        <v/>
      </c>
      <c r="BY193" s="27" t="str">
        <f t="shared" si="32"/>
        <v/>
      </c>
      <c r="BZ193" s="26" t="str">
        <f t="shared" si="33"/>
        <v/>
      </c>
      <c r="CA193" s="27" t="str">
        <f t="shared" si="34"/>
        <v/>
      </c>
      <c r="CB193" s="26" t="e">
        <f>IF(AND(#REF!="",#REF!="",#REF!="",#REF!=""),"",SUM(#REF!,#REF!,#REF!,#REF!,#REF!))</f>
        <v>#REF!</v>
      </c>
      <c r="CC193" s="27" t="str">
        <f t="shared" si="35"/>
        <v/>
      </c>
      <c r="CD193" s="24" t="e">
        <f>IF(AND(#REF!="",#REF!="",#REF!="",#REF!=""),"",SUM(#REF!,#REF!,#REF!,#REF!))</f>
        <v>#REF!</v>
      </c>
      <c r="CE193" s="24" t="str">
        <f t="shared" si="37"/>
        <v/>
      </c>
    </row>
    <row r="194" spans="1:83" ht="24.75" customHeight="1">
      <c r="A194" s="263">
        <v>188</v>
      </c>
      <c r="B194" s="264"/>
      <c r="C194" s="265"/>
      <c r="D194" s="266"/>
      <c r="E194" s="267"/>
      <c r="F194" s="268"/>
      <c r="G194" s="268"/>
      <c r="H194" s="269"/>
      <c r="I194" s="270"/>
      <c r="J194" s="271"/>
      <c r="K194" s="272"/>
      <c r="L194" s="391"/>
      <c r="M194" s="392"/>
      <c r="N194" s="392"/>
      <c r="O194" s="7"/>
      <c r="P194" s="32"/>
      <c r="Q194" s="35"/>
      <c r="R194" s="7"/>
      <c r="S194" s="397"/>
      <c r="T194" s="398"/>
      <c r="U194" s="398"/>
      <c r="V194" s="7"/>
      <c r="W194" s="37"/>
      <c r="X194" s="35"/>
      <c r="Y194" s="7"/>
      <c r="Z194" s="391"/>
      <c r="AA194" s="392"/>
      <c r="AB194" s="392"/>
      <c r="AC194" s="7"/>
      <c r="AD194" s="32"/>
      <c r="AE194" s="35"/>
      <c r="AF194" s="7"/>
      <c r="AG194" s="391"/>
      <c r="AH194" s="392"/>
      <c r="AI194" s="392"/>
      <c r="AJ194" s="7"/>
      <c r="AK194" s="32"/>
      <c r="AL194" s="35"/>
      <c r="AM194" s="7"/>
      <c r="AN194" s="11"/>
      <c r="AO194" s="7"/>
      <c r="AP194" s="11"/>
      <c r="AQ194" s="7"/>
      <c r="AR194" s="11"/>
      <c r="AS194" s="7"/>
      <c r="AT194" s="7"/>
      <c r="AU194" s="7"/>
      <c r="AV194" s="7"/>
      <c r="AW194" s="7"/>
      <c r="AX194" s="11" t="s">
        <v>224</v>
      </c>
      <c r="AY194" s="71" t="s">
        <v>224</v>
      </c>
      <c r="AZ194" s="1"/>
      <c r="BA194" s="1"/>
      <c r="BB194" s="1"/>
      <c r="BC194" s="1"/>
      <c r="BD194" s="1"/>
      <c r="BP194" s="16"/>
      <c r="BQ194" s="26" t="str">
        <f t="shared" si="26"/>
        <v/>
      </c>
      <c r="BR194" s="27" t="str">
        <f t="shared" si="36"/>
        <v/>
      </c>
      <c r="BS194" s="27" t="str">
        <f t="shared" si="27"/>
        <v/>
      </c>
      <c r="BT194" s="26" t="str">
        <f t="shared" si="28"/>
        <v/>
      </c>
      <c r="BU194" s="27" t="str">
        <f t="shared" si="29"/>
        <v/>
      </c>
      <c r="BV194" s="26" t="e">
        <f>IF(AND(#REF!="",#REF!="",#REF!="",#REF!=""),"",SUM(#REF!,#REF!,#REF!,#REF!,#REF!))</f>
        <v>#REF!</v>
      </c>
      <c r="BW194" s="27" t="str">
        <f t="shared" si="30"/>
        <v/>
      </c>
      <c r="BX194" s="26" t="str">
        <f t="shared" si="31"/>
        <v/>
      </c>
      <c r="BY194" s="27" t="str">
        <f t="shared" si="32"/>
        <v/>
      </c>
      <c r="BZ194" s="26" t="str">
        <f t="shared" si="33"/>
        <v/>
      </c>
      <c r="CA194" s="27" t="str">
        <f t="shared" si="34"/>
        <v/>
      </c>
      <c r="CB194" s="26" t="e">
        <f>IF(AND(#REF!="",#REF!="",#REF!="",#REF!=""),"",SUM(#REF!,#REF!,#REF!,#REF!,#REF!))</f>
        <v>#REF!</v>
      </c>
      <c r="CC194" s="27" t="str">
        <f t="shared" si="35"/>
        <v/>
      </c>
      <c r="CD194" s="24" t="e">
        <f>IF(AND(#REF!="",#REF!="",#REF!="",#REF!=""),"",SUM(#REF!,#REF!,#REF!,#REF!))</f>
        <v>#REF!</v>
      </c>
      <c r="CE194" s="24" t="str">
        <f t="shared" si="37"/>
        <v/>
      </c>
    </row>
    <row r="195" spans="1:83" ht="24.75" customHeight="1">
      <c r="A195" s="263">
        <v>189</v>
      </c>
      <c r="B195" s="264"/>
      <c r="C195" s="265"/>
      <c r="D195" s="266"/>
      <c r="E195" s="267"/>
      <c r="F195" s="268"/>
      <c r="G195" s="268"/>
      <c r="H195" s="269"/>
      <c r="I195" s="270"/>
      <c r="J195" s="271"/>
      <c r="K195" s="272"/>
      <c r="L195" s="391"/>
      <c r="M195" s="392"/>
      <c r="N195" s="392"/>
      <c r="O195" s="7"/>
      <c r="P195" s="32"/>
      <c r="Q195" s="35"/>
      <c r="R195" s="7"/>
      <c r="S195" s="397"/>
      <c r="T195" s="398"/>
      <c r="U195" s="398"/>
      <c r="V195" s="7"/>
      <c r="W195" s="37"/>
      <c r="X195" s="35"/>
      <c r="Y195" s="7"/>
      <c r="Z195" s="391"/>
      <c r="AA195" s="392"/>
      <c r="AB195" s="392"/>
      <c r="AC195" s="7"/>
      <c r="AD195" s="32"/>
      <c r="AE195" s="35"/>
      <c r="AF195" s="7"/>
      <c r="AG195" s="391"/>
      <c r="AH195" s="392"/>
      <c r="AI195" s="392"/>
      <c r="AJ195" s="7"/>
      <c r="AK195" s="32"/>
      <c r="AL195" s="35"/>
      <c r="AM195" s="7"/>
      <c r="AN195" s="11"/>
      <c r="AO195" s="7"/>
      <c r="AP195" s="11"/>
      <c r="AQ195" s="7"/>
      <c r="AR195" s="11"/>
      <c r="AS195" s="7"/>
      <c r="AT195" s="7"/>
      <c r="AU195" s="7"/>
      <c r="AV195" s="7"/>
      <c r="AW195" s="7"/>
      <c r="AX195" s="11" t="s">
        <v>224</v>
      </c>
      <c r="AY195" s="71" t="s">
        <v>224</v>
      </c>
      <c r="AZ195" s="1"/>
      <c r="BA195" s="1"/>
      <c r="BB195" s="1"/>
      <c r="BC195" s="1"/>
      <c r="BD195" s="1"/>
      <c r="BP195" s="16"/>
      <c r="BQ195" s="26" t="str">
        <f t="shared" si="26"/>
        <v/>
      </c>
      <c r="BR195" s="27" t="str">
        <f t="shared" si="36"/>
        <v/>
      </c>
      <c r="BS195" s="27" t="str">
        <f t="shared" si="27"/>
        <v/>
      </c>
      <c r="BT195" s="26" t="str">
        <f t="shared" si="28"/>
        <v/>
      </c>
      <c r="BU195" s="27" t="str">
        <f t="shared" si="29"/>
        <v/>
      </c>
      <c r="BV195" s="26" t="e">
        <f>IF(AND(#REF!="",#REF!="",#REF!="",#REF!=""),"",SUM(#REF!,#REF!,#REF!,#REF!,#REF!))</f>
        <v>#REF!</v>
      </c>
      <c r="BW195" s="27" t="str">
        <f t="shared" si="30"/>
        <v/>
      </c>
      <c r="BX195" s="26" t="str">
        <f t="shared" si="31"/>
        <v/>
      </c>
      <c r="BY195" s="27" t="str">
        <f t="shared" si="32"/>
        <v/>
      </c>
      <c r="BZ195" s="26" t="str">
        <f t="shared" si="33"/>
        <v/>
      </c>
      <c r="CA195" s="27" t="str">
        <f t="shared" si="34"/>
        <v/>
      </c>
      <c r="CB195" s="26" t="e">
        <f>IF(AND(#REF!="",#REF!="",#REF!="",#REF!=""),"",SUM(#REF!,#REF!,#REF!,#REF!,#REF!))</f>
        <v>#REF!</v>
      </c>
      <c r="CC195" s="27" t="str">
        <f t="shared" si="35"/>
        <v/>
      </c>
      <c r="CD195" s="24" t="e">
        <f>IF(AND(#REF!="",#REF!="",#REF!="",#REF!=""),"",SUM(#REF!,#REF!,#REF!,#REF!))</f>
        <v>#REF!</v>
      </c>
      <c r="CE195" s="24" t="str">
        <f t="shared" si="37"/>
        <v/>
      </c>
    </row>
    <row r="196" spans="1:83" ht="24.75" customHeight="1">
      <c r="A196" s="263">
        <v>190</v>
      </c>
      <c r="B196" s="264"/>
      <c r="C196" s="265"/>
      <c r="D196" s="266"/>
      <c r="E196" s="267"/>
      <c r="F196" s="268"/>
      <c r="G196" s="268"/>
      <c r="H196" s="269"/>
      <c r="I196" s="270"/>
      <c r="J196" s="271"/>
      <c r="K196" s="272"/>
      <c r="L196" s="391"/>
      <c r="M196" s="392"/>
      <c r="N196" s="392"/>
      <c r="O196" s="7"/>
      <c r="P196" s="32"/>
      <c r="Q196" s="35"/>
      <c r="R196" s="7"/>
      <c r="S196" s="397"/>
      <c r="T196" s="398"/>
      <c r="U196" s="398"/>
      <c r="V196" s="7"/>
      <c r="W196" s="37"/>
      <c r="X196" s="35"/>
      <c r="Y196" s="7"/>
      <c r="Z196" s="391"/>
      <c r="AA196" s="392"/>
      <c r="AB196" s="392"/>
      <c r="AC196" s="7"/>
      <c r="AD196" s="32"/>
      <c r="AE196" s="35"/>
      <c r="AF196" s="7"/>
      <c r="AG196" s="391"/>
      <c r="AH196" s="392"/>
      <c r="AI196" s="392"/>
      <c r="AJ196" s="7"/>
      <c r="AK196" s="32"/>
      <c r="AL196" s="35"/>
      <c r="AM196" s="7"/>
      <c r="AN196" s="11"/>
      <c r="AO196" s="7"/>
      <c r="AP196" s="11"/>
      <c r="AQ196" s="7"/>
      <c r="AR196" s="11"/>
      <c r="AS196" s="7"/>
      <c r="AT196" s="7"/>
      <c r="AU196" s="7"/>
      <c r="AV196" s="7"/>
      <c r="AW196" s="7"/>
      <c r="AX196" s="11" t="s">
        <v>224</v>
      </c>
      <c r="AY196" s="71" t="s">
        <v>224</v>
      </c>
      <c r="AZ196" s="1"/>
      <c r="BA196" s="1"/>
      <c r="BB196" s="1"/>
      <c r="BC196" s="1"/>
      <c r="BD196" s="1"/>
      <c r="BP196" s="16"/>
      <c r="BQ196" s="26" t="str">
        <f t="shared" si="26"/>
        <v/>
      </c>
      <c r="BR196" s="27" t="str">
        <f t="shared" si="36"/>
        <v/>
      </c>
      <c r="BS196" s="27" t="str">
        <f t="shared" si="27"/>
        <v/>
      </c>
      <c r="BT196" s="26" t="str">
        <f t="shared" si="28"/>
        <v/>
      </c>
      <c r="BU196" s="27" t="str">
        <f t="shared" si="29"/>
        <v/>
      </c>
      <c r="BV196" s="26" t="e">
        <f>IF(AND(#REF!="",#REF!="",#REF!="",#REF!=""),"",SUM(#REF!,#REF!,#REF!,#REF!,#REF!))</f>
        <v>#REF!</v>
      </c>
      <c r="BW196" s="27" t="str">
        <f t="shared" si="30"/>
        <v/>
      </c>
      <c r="BX196" s="26" t="str">
        <f t="shared" si="31"/>
        <v/>
      </c>
      <c r="BY196" s="27" t="str">
        <f t="shared" si="32"/>
        <v/>
      </c>
      <c r="BZ196" s="26" t="str">
        <f t="shared" si="33"/>
        <v/>
      </c>
      <c r="CA196" s="27" t="str">
        <f t="shared" si="34"/>
        <v/>
      </c>
      <c r="CB196" s="26" t="e">
        <f>IF(AND(#REF!="",#REF!="",#REF!="",#REF!=""),"",SUM(#REF!,#REF!,#REF!,#REF!,#REF!))</f>
        <v>#REF!</v>
      </c>
      <c r="CC196" s="27" t="str">
        <f t="shared" si="35"/>
        <v/>
      </c>
      <c r="CD196" s="24" t="e">
        <f>IF(AND(#REF!="",#REF!="",#REF!="",#REF!=""),"",SUM(#REF!,#REF!,#REF!,#REF!))</f>
        <v>#REF!</v>
      </c>
      <c r="CE196" s="24" t="str">
        <f t="shared" si="37"/>
        <v/>
      </c>
    </row>
    <row r="197" spans="1:83" ht="24.75" customHeight="1">
      <c r="A197" s="263">
        <v>191</v>
      </c>
      <c r="B197" s="264"/>
      <c r="C197" s="265"/>
      <c r="D197" s="266"/>
      <c r="E197" s="267"/>
      <c r="F197" s="268"/>
      <c r="G197" s="268"/>
      <c r="H197" s="269"/>
      <c r="I197" s="270"/>
      <c r="J197" s="271"/>
      <c r="K197" s="272"/>
      <c r="L197" s="391"/>
      <c r="M197" s="392"/>
      <c r="N197" s="392"/>
      <c r="O197" s="7"/>
      <c r="P197" s="32"/>
      <c r="Q197" s="35"/>
      <c r="R197" s="7"/>
      <c r="S197" s="397"/>
      <c r="T197" s="398"/>
      <c r="U197" s="398"/>
      <c r="V197" s="7"/>
      <c r="W197" s="37"/>
      <c r="X197" s="35"/>
      <c r="Y197" s="7"/>
      <c r="Z197" s="391"/>
      <c r="AA197" s="392"/>
      <c r="AB197" s="392"/>
      <c r="AC197" s="7"/>
      <c r="AD197" s="32"/>
      <c r="AE197" s="35"/>
      <c r="AF197" s="7"/>
      <c r="AG197" s="391"/>
      <c r="AH197" s="392"/>
      <c r="AI197" s="392"/>
      <c r="AJ197" s="7"/>
      <c r="AK197" s="32"/>
      <c r="AL197" s="35"/>
      <c r="AM197" s="7"/>
      <c r="AN197" s="11"/>
      <c r="AO197" s="7"/>
      <c r="AP197" s="11"/>
      <c r="AQ197" s="7"/>
      <c r="AR197" s="11"/>
      <c r="AS197" s="7"/>
      <c r="AT197" s="7"/>
      <c r="AU197" s="7"/>
      <c r="AV197" s="7"/>
      <c r="AW197" s="7"/>
      <c r="AX197" s="11" t="s">
        <v>224</v>
      </c>
      <c r="AY197" s="71" t="s">
        <v>224</v>
      </c>
      <c r="AZ197" s="1"/>
      <c r="BA197" s="1"/>
      <c r="BB197" s="1"/>
      <c r="BC197" s="1"/>
      <c r="BD197" s="1"/>
      <c r="BP197" s="16"/>
      <c r="BQ197" s="26" t="str">
        <f t="shared" si="26"/>
        <v/>
      </c>
      <c r="BR197" s="27" t="str">
        <f t="shared" si="36"/>
        <v/>
      </c>
      <c r="BS197" s="27" t="str">
        <f t="shared" si="27"/>
        <v/>
      </c>
      <c r="BT197" s="26" t="str">
        <f t="shared" si="28"/>
        <v/>
      </c>
      <c r="BU197" s="27" t="str">
        <f t="shared" si="29"/>
        <v/>
      </c>
      <c r="BV197" s="26" t="e">
        <f>IF(AND(#REF!="",#REF!="",#REF!="",#REF!=""),"",SUM(#REF!,#REF!,#REF!,#REF!,#REF!))</f>
        <v>#REF!</v>
      </c>
      <c r="BW197" s="27" t="str">
        <f t="shared" si="30"/>
        <v/>
      </c>
      <c r="BX197" s="26" t="str">
        <f t="shared" si="31"/>
        <v/>
      </c>
      <c r="BY197" s="27" t="str">
        <f t="shared" si="32"/>
        <v/>
      </c>
      <c r="BZ197" s="26" t="str">
        <f t="shared" si="33"/>
        <v/>
      </c>
      <c r="CA197" s="27" t="str">
        <f t="shared" si="34"/>
        <v/>
      </c>
      <c r="CB197" s="26" t="e">
        <f>IF(AND(#REF!="",#REF!="",#REF!="",#REF!=""),"",SUM(#REF!,#REF!,#REF!,#REF!,#REF!))</f>
        <v>#REF!</v>
      </c>
      <c r="CC197" s="27" t="str">
        <f t="shared" si="35"/>
        <v/>
      </c>
      <c r="CD197" s="24" t="e">
        <f>IF(AND(#REF!="",#REF!="",#REF!="",#REF!=""),"",SUM(#REF!,#REF!,#REF!,#REF!))</f>
        <v>#REF!</v>
      </c>
      <c r="CE197" s="24" t="str">
        <f t="shared" si="37"/>
        <v/>
      </c>
    </row>
    <row r="198" spans="1:83" ht="24.75" customHeight="1">
      <c r="A198" s="263">
        <v>192</v>
      </c>
      <c r="B198" s="264"/>
      <c r="C198" s="265"/>
      <c r="D198" s="266"/>
      <c r="E198" s="267"/>
      <c r="F198" s="268"/>
      <c r="G198" s="268"/>
      <c r="H198" s="269"/>
      <c r="I198" s="270"/>
      <c r="J198" s="271"/>
      <c r="K198" s="272"/>
      <c r="L198" s="391"/>
      <c r="M198" s="392"/>
      <c r="N198" s="392"/>
      <c r="O198" s="7"/>
      <c r="P198" s="32"/>
      <c r="Q198" s="35"/>
      <c r="R198" s="7"/>
      <c r="S198" s="397"/>
      <c r="T198" s="398"/>
      <c r="U198" s="398"/>
      <c r="V198" s="7"/>
      <c r="W198" s="37"/>
      <c r="X198" s="35"/>
      <c r="Y198" s="7"/>
      <c r="Z198" s="391"/>
      <c r="AA198" s="392"/>
      <c r="AB198" s="392"/>
      <c r="AC198" s="7"/>
      <c r="AD198" s="32"/>
      <c r="AE198" s="35"/>
      <c r="AF198" s="7"/>
      <c r="AG198" s="391"/>
      <c r="AH198" s="392"/>
      <c r="AI198" s="392"/>
      <c r="AJ198" s="7"/>
      <c r="AK198" s="32"/>
      <c r="AL198" s="35"/>
      <c r="AM198" s="7"/>
      <c r="AN198" s="11"/>
      <c r="AO198" s="7"/>
      <c r="AP198" s="11"/>
      <c r="AQ198" s="7"/>
      <c r="AR198" s="11"/>
      <c r="AS198" s="7"/>
      <c r="AT198" s="7"/>
      <c r="AU198" s="7"/>
      <c r="AV198" s="7"/>
      <c r="AW198" s="7"/>
      <c r="AX198" s="11" t="s">
        <v>224</v>
      </c>
      <c r="AY198" s="71" t="s">
        <v>224</v>
      </c>
      <c r="AZ198" s="1"/>
      <c r="BA198" s="1"/>
      <c r="BB198" s="1"/>
      <c r="BC198" s="1"/>
      <c r="BD198" s="1"/>
      <c r="BP198" s="16"/>
      <c r="BQ198" s="26" t="str">
        <f t="shared" si="26"/>
        <v/>
      </c>
      <c r="BR198" s="27" t="str">
        <f t="shared" si="36"/>
        <v/>
      </c>
      <c r="BS198" s="27" t="str">
        <f t="shared" si="27"/>
        <v/>
      </c>
      <c r="BT198" s="26" t="str">
        <f t="shared" si="28"/>
        <v/>
      </c>
      <c r="BU198" s="27" t="str">
        <f t="shared" si="29"/>
        <v/>
      </c>
      <c r="BV198" s="26" t="e">
        <f>IF(AND(#REF!="",#REF!="",#REF!="",#REF!=""),"",SUM(#REF!,#REF!,#REF!,#REF!,#REF!))</f>
        <v>#REF!</v>
      </c>
      <c r="BW198" s="27" t="str">
        <f t="shared" si="30"/>
        <v/>
      </c>
      <c r="BX198" s="26" t="str">
        <f t="shared" si="31"/>
        <v/>
      </c>
      <c r="BY198" s="27" t="str">
        <f t="shared" si="32"/>
        <v/>
      </c>
      <c r="BZ198" s="26" t="str">
        <f t="shared" si="33"/>
        <v/>
      </c>
      <c r="CA198" s="27" t="str">
        <f t="shared" si="34"/>
        <v/>
      </c>
      <c r="CB198" s="26" t="e">
        <f>IF(AND(#REF!="",#REF!="",#REF!="",#REF!=""),"",SUM(#REF!,#REF!,#REF!,#REF!,#REF!))</f>
        <v>#REF!</v>
      </c>
      <c r="CC198" s="27" t="str">
        <f t="shared" si="35"/>
        <v/>
      </c>
      <c r="CD198" s="24" t="e">
        <f>IF(AND(#REF!="",#REF!="",#REF!="",#REF!=""),"",SUM(#REF!,#REF!,#REF!,#REF!))</f>
        <v>#REF!</v>
      </c>
      <c r="CE198" s="24" t="str">
        <f t="shared" si="37"/>
        <v/>
      </c>
    </row>
    <row r="199" spans="1:83" ht="24.75" customHeight="1">
      <c r="A199" s="263">
        <v>193</v>
      </c>
      <c r="B199" s="264"/>
      <c r="C199" s="265"/>
      <c r="D199" s="266"/>
      <c r="E199" s="267"/>
      <c r="F199" s="268"/>
      <c r="G199" s="268"/>
      <c r="H199" s="269"/>
      <c r="I199" s="270"/>
      <c r="J199" s="271"/>
      <c r="K199" s="272"/>
      <c r="L199" s="391"/>
      <c r="M199" s="392"/>
      <c r="N199" s="392"/>
      <c r="O199" s="7"/>
      <c r="P199" s="32"/>
      <c r="Q199" s="35"/>
      <c r="R199" s="7"/>
      <c r="S199" s="397"/>
      <c r="T199" s="398"/>
      <c r="U199" s="398"/>
      <c r="V199" s="7"/>
      <c r="W199" s="37"/>
      <c r="X199" s="35"/>
      <c r="Y199" s="7"/>
      <c r="Z199" s="391"/>
      <c r="AA199" s="392"/>
      <c r="AB199" s="392"/>
      <c r="AC199" s="7"/>
      <c r="AD199" s="32"/>
      <c r="AE199" s="35"/>
      <c r="AF199" s="7"/>
      <c r="AG199" s="391"/>
      <c r="AH199" s="392"/>
      <c r="AI199" s="392"/>
      <c r="AJ199" s="7"/>
      <c r="AK199" s="32"/>
      <c r="AL199" s="35"/>
      <c r="AM199" s="7"/>
      <c r="AN199" s="11"/>
      <c r="AO199" s="7"/>
      <c r="AP199" s="11"/>
      <c r="AQ199" s="7"/>
      <c r="AR199" s="11"/>
      <c r="AS199" s="7"/>
      <c r="AT199" s="7"/>
      <c r="AU199" s="7"/>
      <c r="AV199" s="7"/>
      <c r="AW199" s="7"/>
      <c r="AX199" s="11" t="s">
        <v>224</v>
      </c>
      <c r="AY199" s="71" t="s">
        <v>224</v>
      </c>
      <c r="AZ199" s="1"/>
      <c r="BA199" s="1"/>
      <c r="BB199" s="1"/>
      <c r="BC199" s="1"/>
      <c r="BD199" s="1"/>
      <c r="BP199" s="16"/>
      <c r="BQ199" s="26" t="str">
        <f t="shared" si="26"/>
        <v/>
      </c>
      <c r="BR199" s="27" t="str">
        <f t="shared" ref="BR199:BR206" si="38">IF(AND(L199="",M199="",N199="",P199=""),"",SUM(L199,M199,N199,O199,P199))</f>
        <v/>
      </c>
      <c r="BS199" s="27" t="str">
        <f t="shared" si="27"/>
        <v/>
      </c>
      <c r="BT199" s="26" t="str">
        <f t="shared" si="28"/>
        <v/>
      </c>
      <c r="BU199" s="27" t="str">
        <f t="shared" si="29"/>
        <v/>
      </c>
      <c r="BV199" s="26" t="e">
        <f>IF(AND(#REF!="",#REF!="",#REF!="",#REF!=""),"",SUM(#REF!,#REF!,#REF!,#REF!,#REF!))</f>
        <v>#REF!</v>
      </c>
      <c r="BW199" s="27" t="str">
        <f t="shared" si="30"/>
        <v/>
      </c>
      <c r="BX199" s="26" t="str">
        <f t="shared" si="31"/>
        <v/>
      </c>
      <c r="BY199" s="27" t="str">
        <f t="shared" si="32"/>
        <v/>
      </c>
      <c r="BZ199" s="26" t="str">
        <f t="shared" si="33"/>
        <v/>
      </c>
      <c r="CA199" s="27" t="str">
        <f t="shared" si="34"/>
        <v/>
      </c>
      <c r="CB199" s="26" t="e">
        <f>IF(AND(#REF!="",#REF!="",#REF!="",#REF!=""),"",SUM(#REF!,#REF!,#REF!,#REF!,#REF!))</f>
        <v>#REF!</v>
      </c>
      <c r="CC199" s="27" t="str">
        <f t="shared" si="35"/>
        <v/>
      </c>
      <c r="CD199" s="24" t="e">
        <f>IF(AND(#REF!="",#REF!="",#REF!="",#REF!=""),"",SUM(#REF!,#REF!,#REF!,#REF!))</f>
        <v>#REF!</v>
      </c>
      <c r="CE199" s="24" t="str">
        <f t="shared" si="37"/>
        <v/>
      </c>
    </row>
    <row r="200" spans="1:83" ht="24.75" customHeight="1">
      <c r="A200" s="263">
        <v>194</v>
      </c>
      <c r="B200" s="264"/>
      <c r="C200" s="265"/>
      <c r="D200" s="266"/>
      <c r="E200" s="267"/>
      <c r="F200" s="268"/>
      <c r="G200" s="268"/>
      <c r="H200" s="269"/>
      <c r="I200" s="270"/>
      <c r="J200" s="271"/>
      <c r="K200" s="272"/>
      <c r="L200" s="391"/>
      <c r="M200" s="392"/>
      <c r="N200" s="392"/>
      <c r="O200" s="7"/>
      <c r="P200" s="32"/>
      <c r="Q200" s="35"/>
      <c r="R200" s="7"/>
      <c r="S200" s="397"/>
      <c r="T200" s="398"/>
      <c r="U200" s="398"/>
      <c r="V200" s="7"/>
      <c r="W200" s="37"/>
      <c r="X200" s="35"/>
      <c r="Y200" s="7"/>
      <c r="Z200" s="391"/>
      <c r="AA200" s="392"/>
      <c r="AB200" s="392"/>
      <c r="AC200" s="7"/>
      <c r="AD200" s="32"/>
      <c r="AE200" s="35"/>
      <c r="AF200" s="7"/>
      <c r="AG200" s="391"/>
      <c r="AH200" s="392"/>
      <c r="AI200" s="392"/>
      <c r="AJ200" s="7"/>
      <c r="AK200" s="32"/>
      <c r="AL200" s="35"/>
      <c r="AM200" s="7"/>
      <c r="AN200" s="11"/>
      <c r="AO200" s="7"/>
      <c r="AP200" s="11"/>
      <c r="AQ200" s="7"/>
      <c r="AR200" s="11"/>
      <c r="AS200" s="7"/>
      <c r="AT200" s="7"/>
      <c r="AU200" s="7"/>
      <c r="AV200" s="7"/>
      <c r="AW200" s="7"/>
      <c r="AX200" s="11" t="s">
        <v>224</v>
      </c>
      <c r="AY200" s="71" t="s">
        <v>224</v>
      </c>
      <c r="AZ200" s="1"/>
      <c r="BA200" s="1"/>
      <c r="BB200" s="1"/>
      <c r="BC200" s="1"/>
      <c r="BD200" s="1"/>
      <c r="BP200" s="16"/>
      <c r="BQ200" s="26" t="str">
        <f t="shared" ref="BQ200:BQ206" si="39">IF(I200="","",I200)</f>
        <v/>
      </c>
      <c r="BR200" s="27" t="str">
        <f t="shared" si="38"/>
        <v/>
      </c>
      <c r="BS200" s="27" t="str">
        <f t="shared" ref="BS200:BS206" si="40">IFERROR(IF(BR200="","",ROUNDUP(BR200*20%,0)),"")</f>
        <v/>
      </c>
      <c r="BT200" s="26" t="str">
        <f t="shared" ref="BT200:BT206" si="41">IF(AND(S200="",T200="",U200="",W200=""),"",SUM(S200,T200,U200,V200,W200))</f>
        <v/>
      </c>
      <c r="BU200" s="27" t="str">
        <f t="shared" ref="BU200:BU206" si="42">IFERROR(IF(BT200="","",ROUNDUP(BT200*20%,0)),"")</f>
        <v/>
      </c>
      <c r="BV200" s="26" t="e">
        <f>IF(AND(#REF!="",#REF!="",#REF!="",#REF!=""),"",SUM(#REF!,#REF!,#REF!,#REF!,#REF!))</f>
        <v>#REF!</v>
      </c>
      <c r="BW200" s="27" t="str">
        <f t="shared" ref="BW200:BW206" si="43">IFERROR(IF(BV200="","",ROUNDUP(BV200*20%,0)),"")</f>
        <v/>
      </c>
      <c r="BX200" s="26" t="str">
        <f t="shared" ref="BX200:BX206" si="44">IF(AND(Z200="",AA200="",AB200="",AD200=""),"",SUM(Z200,AA200,AB200,AC200,AD200))</f>
        <v/>
      </c>
      <c r="BY200" s="27" t="str">
        <f t="shared" ref="BY200:BY206" si="45">IFERROR(IF(BX200="","",ROUNDUP(BX200*20%,0)),"")</f>
        <v/>
      </c>
      <c r="BZ200" s="26" t="str">
        <f t="shared" ref="BZ200:BZ206" si="46">IF(AND(AG200="",AH200="",AI200="",AK200=""),"",SUM(AG200,AH200,AI200,AJ200,AK200))</f>
        <v/>
      </c>
      <c r="CA200" s="27" t="str">
        <f t="shared" ref="CA200:CA206" si="47">IFERROR(IF(BZ200="","",ROUNDUP(BZ200*20%,0)),"")</f>
        <v/>
      </c>
      <c r="CB200" s="26" t="e">
        <f>IF(AND(#REF!="",#REF!="",#REF!="",#REF!=""),"",SUM(#REF!,#REF!,#REF!,#REF!,#REF!))</f>
        <v>#REF!</v>
      </c>
      <c r="CC200" s="27" t="str">
        <f t="shared" ref="CC200:CC206" si="48">IFERROR(IF(CB200="","",ROUNDUP(CB200*20%,0)),"")</f>
        <v/>
      </c>
      <c r="CD200" s="24" t="e">
        <f>IF(AND(#REF!="",#REF!="",#REF!="",#REF!=""),"",SUM(#REF!,#REF!,#REF!,#REF!))</f>
        <v>#REF!</v>
      </c>
      <c r="CE200" s="24" t="str">
        <f t="shared" si="37"/>
        <v/>
      </c>
    </row>
    <row r="201" spans="1:83" ht="24.75" customHeight="1">
      <c r="A201" s="263">
        <v>195</v>
      </c>
      <c r="B201" s="264"/>
      <c r="C201" s="265"/>
      <c r="D201" s="266"/>
      <c r="E201" s="267"/>
      <c r="F201" s="268"/>
      <c r="G201" s="268"/>
      <c r="H201" s="269"/>
      <c r="I201" s="270"/>
      <c r="J201" s="271"/>
      <c r="K201" s="272"/>
      <c r="L201" s="391"/>
      <c r="M201" s="392"/>
      <c r="N201" s="392"/>
      <c r="O201" s="7"/>
      <c r="P201" s="32"/>
      <c r="Q201" s="35"/>
      <c r="R201" s="7"/>
      <c r="S201" s="397"/>
      <c r="T201" s="398"/>
      <c r="U201" s="398"/>
      <c r="V201" s="7"/>
      <c r="W201" s="37"/>
      <c r="X201" s="35"/>
      <c r="Y201" s="7"/>
      <c r="Z201" s="391"/>
      <c r="AA201" s="392"/>
      <c r="AB201" s="392"/>
      <c r="AC201" s="7"/>
      <c r="AD201" s="32"/>
      <c r="AE201" s="35"/>
      <c r="AF201" s="7"/>
      <c r="AG201" s="391"/>
      <c r="AH201" s="392"/>
      <c r="AI201" s="392"/>
      <c r="AJ201" s="7"/>
      <c r="AK201" s="32"/>
      <c r="AL201" s="35"/>
      <c r="AM201" s="7"/>
      <c r="AN201" s="11"/>
      <c r="AO201" s="7"/>
      <c r="AP201" s="11"/>
      <c r="AQ201" s="7"/>
      <c r="AR201" s="11"/>
      <c r="AS201" s="7"/>
      <c r="AT201" s="7"/>
      <c r="AU201" s="7"/>
      <c r="AV201" s="7"/>
      <c r="AW201" s="7"/>
      <c r="AX201" s="11" t="s">
        <v>224</v>
      </c>
      <c r="AY201" s="71" t="s">
        <v>224</v>
      </c>
      <c r="AZ201" s="1"/>
      <c r="BA201" s="1"/>
      <c r="BB201" s="1"/>
      <c r="BC201" s="1"/>
      <c r="BD201" s="1"/>
      <c r="BP201" s="16"/>
      <c r="BQ201" s="26" t="str">
        <f t="shared" si="39"/>
        <v/>
      </c>
      <c r="BR201" s="27" t="str">
        <f t="shared" si="38"/>
        <v/>
      </c>
      <c r="BS201" s="27" t="str">
        <f t="shared" si="40"/>
        <v/>
      </c>
      <c r="BT201" s="26" t="str">
        <f t="shared" si="41"/>
        <v/>
      </c>
      <c r="BU201" s="27" t="str">
        <f t="shared" si="42"/>
        <v/>
      </c>
      <c r="BV201" s="26" t="e">
        <f>IF(AND(#REF!="",#REF!="",#REF!="",#REF!=""),"",SUM(#REF!,#REF!,#REF!,#REF!,#REF!))</f>
        <v>#REF!</v>
      </c>
      <c r="BW201" s="27" t="str">
        <f t="shared" si="43"/>
        <v/>
      </c>
      <c r="BX201" s="26" t="str">
        <f t="shared" si="44"/>
        <v/>
      </c>
      <c r="BY201" s="27" t="str">
        <f t="shared" si="45"/>
        <v/>
      </c>
      <c r="BZ201" s="26" t="str">
        <f t="shared" si="46"/>
        <v/>
      </c>
      <c r="CA201" s="27" t="str">
        <f t="shared" si="47"/>
        <v/>
      </c>
      <c r="CB201" s="26" t="e">
        <f>IF(AND(#REF!="",#REF!="",#REF!="",#REF!=""),"",SUM(#REF!,#REF!,#REF!,#REF!,#REF!))</f>
        <v>#REF!</v>
      </c>
      <c r="CC201" s="27" t="str">
        <f t="shared" si="48"/>
        <v/>
      </c>
      <c r="CD201" s="24" t="e">
        <f>IF(AND(#REF!="",#REF!="",#REF!="",#REF!=""),"",SUM(#REF!,#REF!,#REF!,#REF!))</f>
        <v>#REF!</v>
      </c>
      <c r="CE201" s="24" t="str">
        <f t="shared" si="37"/>
        <v/>
      </c>
    </row>
    <row r="202" spans="1:83" ht="24.75" customHeight="1">
      <c r="A202" s="263">
        <v>196</v>
      </c>
      <c r="B202" s="264"/>
      <c r="C202" s="265"/>
      <c r="D202" s="266"/>
      <c r="E202" s="267"/>
      <c r="F202" s="268"/>
      <c r="G202" s="268"/>
      <c r="H202" s="269"/>
      <c r="I202" s="270"/>
      <c r="J202" s="271"/>
      <c r="K202" s="272"/>
      <c r="L202" s="391"/>
      <c r="M202" s="392"/>
      <c r="N202" s="392"/>
      <c r="O202" s="7"/>
      <c r="P202" s="32"/>
      <c r="Q202" s="35"/>
      <c r="R202" s="7"/>
      <c r="S202" s="397"/>
      <c r="T202" s="398"/>
      <c r="U202" s="398"/>
      <c r="V202" s="7"/>
      <c r="W202" s="37"/>
      <c r="X202" s="35"/>
      <c r="Y202" s="7"/>
      <c r="Z202" s="391"/>
      <c r="AA202" s="392"/>
      <c r="AB202" s="392"/>
      <c r="AC202" s="7"/>
      <c r="AD202" s="32"/>
      <c r="AE202" s="35"/>
      <c r="AF202" s="7"/>
      <c r="AG202" s="391"/>
      <c r="AH202" s="392"/>
      <c r="AI202" s="392"/>
      <c r="AJ202" s="7"/>
      <c r="AK202" s="32"/>
      <c r="AL202" s="35"/>
      <c r="AM202" s="7"/>
      <c r="AN202" s="11"/>
      <c r="AO202" s="7"/>
      <c r="AP202" s="11"/>
      <c r="AQ202" s="7"/>
      <c r="AR202" s="11"/>
      <c r="AS202" s="7"/>
      <c r="AT202" s="7"/>
      <c r="AU202" s="7"/>
      <c r="AV202" s="7"/>
      <c r="AW202" s="7"/>
      <c r="AX202" s="11" t="s">
        <v>224</v>
      </c>
      <c r="AY202" s="71" t="s">
        <v>224</v>
      </c>
      <c r="AZ202" s="1"/>
      <c r="BA202" s="1"/>
      <c r="BB202" s="1"/>
      <c r="BC202" s="1"/>
      <c r="BD202" s="1"/>
      <c r="BP202" s="16"/>
      <c r="BQ202" s="26" t="str">
        <f t="shared" si="39"/>
        <v/>
      </c>
      <c r="BR202" s="27" t="str">
        <f t="shared" si="38"/>
        <v/>
      </c>
      <c r="BS202" s="27" t="str">
        <f t="shared" si="40"/>
        <v/>
      </c>
      <c r="BT202" s="26" t="str">
        <f t="shared" si="41"/>
        <v/>
      </c>
      <c r="BU202" s="27" t="str">
        <f t="shared" si="42"/>
        <v/>
      </c>
      <c r="BV202" s="26" t="e">
        <f>IF(AND(#REF!="",#REF!="",#REF!="",#REF!=""),"",SUM(#REF!,#REF!,#REF!,#REF!,#REF!))</f>
        <v>#REF!</v>
      </c>
      <c r="BW202" s="27" t="str">
        <f t="shared" si="43"/>
        <v/>
      </c>
      <c r="BX202" s="26" t="str">
        <f t="shared" si="44"/>
        <v/>
      </c>
      <c r="BY202" s="27" t="str">
        <f t="shared" si="45"/>
        <v/>
      </c>
      <c r="BZ202" s="26" t="str">
        <f t="shared" si="46"/>
        <v/>
      </c>
      <c r="CA202" s="27" t="str">
        <f t="shared" si="47"/>
        <v/>
      </c>
      <c r="CB202" s="26" t="e">
        <f>IF(AND(#REF!="",#REF!="",#REF!="",#REF!=""),"",SUM(#REF!,#REF!,#REF!,#REF!,#REF!))</f>
        <v>#REF!</v>
      </c>
      <c r="CC202" s="27" t="str">
        <f t="shared" si="48"/>
        <v/>
      </c>
      <c r="CD202" s="24" t="e">
        <f>IF(AND(#REF!="",#REF!="",#REF!="",#REF!=""),"",SUM(#REF!,#REF!,#REF!,#REF!))</f>
        <v>#REF!</v>
      </c>
      <c r="CE202" s="24" t="str">
        <f t="shared" si="37"/>
        <v/>
      </c>
    </row>
    <row r="203" spans="1:83" ht="24.75" customHeight="1">
      <c r="A203" s="263">
        <v>197</v>
      </c>
      <c r="B203" s="264"/>
      <c r="C203" s="265"/>
      <c r="D203" s="266"/>
      <c r="E203" s="267"/>
      <c r="F203" s="268"/>
      <c r="G203" s="268"/>
      <c r="H203" s="269"/>
      <c r="I203" s="270"/>
      <c r="J203" s="271"/>
      <c r="K203" s="272"/>
      <c r="L203" s="391"/>
      <c r="M203" s="392"/>
      <c r="N203" s="392"/>
      <c r="O203" s="7"/>
      <c r="P203" s="32"/>
      <c r="Q203" s="35"/>
      <c r="R203" s="7"/>
      <c r="S203" s="397"/>
      <c r="T203" s="398"/>
      <c r="U203" s="398"/>
      <c r="V203" s="7"/>
      <c r="W203" s="37"/>
      <c r="X203" s="35"/>
      <c r="Y203" s="7"/>
      <c r="Z203" s="391"/>
      <c r="AA203" s="392"/>
      <c r="AB203" s="392"/>
      <c r="AC203" s="7"/>
      <c r="AD203" s="32"/>
      <c r="AE203" s="35"/>
      <c r="AF203" s="7"/>
      <c r="AG203" s="391"/>
      <c r="AH203" s="392"/>
      <c r="AI203" s="392"/>
      <c r="AJ203" s="7"/>
      <c r="AK203" s="32"/>
      <c r="AL203" s="35"/>
      <c r="AM203" s="7"/>
      <c r="AN203" s="11"/>
      <c r="AO203" s="7"/>
      <c r="AP203" s="11"/>
      <c r="AQ203" s="7"/>
      <c r="AR203" s="11"/>
      <c r="AS203" s="7"/>
      <c r="AT203" s="7"/>
      <c r="AU203" s="7"/>
      <c r="AV203" s="7"/>
      <c r="AW203" s="7"/>
      <c r="AX203" s="11" t="s">
        <v>224</v>
      </c>
      <c r="AY203" s="71" t="s">
        <v>224</v>
      </c>
      <c r="AZ203" s="1"/>
      <c r="BA203" s="1"/>
      <c r="BB203" s="1"/>
      <c r="BC203" s="1"/>
      <c r="BD203" s="1"/>
      <c r="BP203" s="16"/>
      <c r="BQ203" s="26" t="str">
        <f t="shared" si="39"/>
        <v/>
      </c>
      <c r="BR203" s="27" t="str">
        <f t="shared" si="38"/>
        <v/>
      </c>
      <c r="BS203" s="27" t="str">
        <f t="shared" si="40"/>
        <v/>
      </c>
      <c r="BT203" s="26" t="str">
        <f t="shared" si="41"/>
        <v/>
      </c>
      <c r="BU203" s="27" t="str">
        <f t="shared" si="42"/>
        <v/>
      </c>
      <c r="BV203" s="26" t="e">
        <f>IF(AND(#REF!="",#REF!="",#REF!="",#REF!=""),"",SUM(#REF!,#REF!,#REF!,#REF!,#REF!))</f>
        <v>#REF!</v>
      </c>
      <c r="BW203" s="27" t="str">
        <f t="shared" si="43"/>
        <v/>
      </c>
      <c r="BX203" s="26" t="str">
        <f t="shared" si="44"/>
        <v/>
      </c>
      <c r="BY203" s="27" t="str">
        <f t="shared" si="45"/>
        <v/>
      </c>
      <c r="BZ203" s="26" t="str">
        <f t="shared" si="46"/>
        <v/>
      </c>
      <c r="CA203" s="27" t="str">
        <f t="shared" si="47"/>
        <v/>
      </c>
      <c r="CB203" s="26" t="e">
        <f>IF(AND(#REF!="",#REF!="",#REF!="",#REF!=""),"",SUM(#REF!,#REF!,#REF!,#REF!,#REF!))</f>
        <v>#REF!</v>
      </c>
      <c r="CC203" s="27" t="str">
        <f t="shared" si="48"/>
        <v/>
      </c>
      <c r="CD203" s="24" t="e">
        <f>IF(AND(#REF!="",#REF!="",#REF!="",#REF!=""),"",SUM(#REF!,#REF!,#REF!,#REF!))</f>
        <v>#REF!</v>
      </c>
      <c r="CE203" s="24" t="str">
        <f t="shared" si="37"/>
        <v/>
      </c>
    </row>
    <row r="204" spans="1:83" ht="24.75" customHeight="1">
      <c r="A204" s="263">
        <v>198</v>
      </c>
      <c r="B204" s="264"/>
      <c r="C204" s="265"/>
      <c r="D204" s="266"/>
      <c r="E204" s="267"/>
      <c r="F204" s="268"/>
      <c r="G204" s="268"/>
      <c r="H204" s="269"/>
      <c r="I204" s="270"/>
      <c r="J204" s="271"/>
      <c r="K204" s="272"/>
      <c r="L204" s="391"/>
      <c r="M204" s="392"/>
      <c r="N204" s="392"/>
      <c r="O204" s="7"/>
      <c r="P204" s="32"/>
      <c r="Q204" s="35"/>
      <c r="R204" s="7"/>
      <c r="S204" s="397"/>
      <c r="T204" s="398"/>
      <c r="U204" s="398"/>
      <c r="V204" s="7"/>
      <c r="W204" s="37"/>
      <c r="X204" s="35"/>
      <c r="Y204" s="7"/>
      <c r="Z204" s="391"/>
      <c r="AA204" s="392"/>
      <c r="AB204" s="392"/>
      <c r="AC204" s="7"/>
      <c r="AD204" s="32"/>
      <c r="AE204" s="35"/>
      <c r="AF204" s="7"/>
      <c r="AG204" s="391"/>
      <c r="AH204" s="392"/>
      <c r="AI204" s="392"/>
      <c r="AJ204" s="7"/>
      <c r="AK204" s="32"/>
      <c r="AL204" s="35"/>
      <c r="AM204" s="7"/>
      <c r="AN204" s="11"/>
      <c r="AO204" s="7"/>
      <c r="AP204" s="11"/>
      <c r="AQ204" s="7"/>
      <c r="AR204" s="11"/>
      <c r="AS204" s="7"/>
      <c r="AT204" s="7"/>
      <c r="AU204" s="7"/>
      <c r="AV204" s="7"/>
      <c r="AW204" s="7"/>
      <c r="AX204" s="11" t="s">
        <v>224</v>
      </c>
      <c r="AY204" s="71" t="s">
        <v>224</v>
      </c>
      <c r="AZ204" s="1"/>
      <c r="BA204" s="1"/>
      <c r="BB204" s="1"/>
      <c r="BC204" s="1"/>
      <c r="BD204" s="1"/>
      <c r="BP204" s="16"/>
      <c r="BQ204" s="26" t="str">
        <f t="shared" si="39"/>
        <v/>
      </c>
      <c r="BR204" s="27" t="str">
        <f t="shared" si="38"/>
        <v/>
      </c>
      <c r="BS204" s="27" t="str">
        <f t="shared" si="40"/>
        <v/>
      </c>
      <c r="BT204" s="26" t="str">
        <f t="shared" si="41"/>
        <v/>
      </c>
      <c r="BU204" s="27" t="str">
        <f t="shared" si="42"/>
        <v/>
      </c>
      <c r="BV204" s="26" t="e">
        <f>IF(AND(#REF!="",#REF!="",#REF!="",#REF!=""),"",SUM(#REF!,#REF!,#REF!,#REF!,#REF!))</f>
        <v>#REF!</v>
      </c>
      <c r="BW204" s="27" t="str">
        <f t="shared" si="43"/>
        <v/>
      </c>
      <c r="BX204" s="26" t="str">
        <f t="shared" si="44"/>
        <v/>
      </c>
      <c r="BY204" s="27" t="str">
        <f t="shared" si="45"/>
        <v/>
      </c>
      <c r="BZ204" s="26" t="str">
        <f t="shared" si="46"/>
        <v/>
      </c>
      <c r="CA204" s="27" t="str">
        <f t="shared" si="47"/>
        <v/>
      </c>
      <c r="CB204" s="26" t="e">
        <f>IF(AND(#REF!="",#REF!="",#REF!="",#REF!=""),"",SUM(#REF!,#REF!,#REF!,#REF!,#REF!))</f>
        <v>#REF!</v>
      </c>
      <c r="CC204" s="27" t="str">
        <f t="shared" si="48"/>
        <v/>
      </c>
      <c r="CD204" s="24" t="e">
        <f>IF(AND(#REF!="",#REF!="",#REF!="",#REF!=""),"",SUM(#REF!,#REF!,#REF!,#REF!))</f>
        <v>#REF!</v>
      </c>
      <c r="CE204" s="24" t="str">
        <f t="shared" si="37"/>
        <v/>
      </c>
    </row>
    <row r="205" spans="1:83" ht="24.75" customHeight="1">
      <c r="A205" s="263">
        <v>199</v>
      </c>
      <c r="B205" s="264"/>
      <c r="C205" s="265"/>
      <c r="D205" s="266"/>
      <c r="E205" s="267"/>
      <c r="F205" s="268"/>
      <c r="G205" s="268"/>
      <c r="H205" s="269"/>
      <c r="I205" s="270"/>
      <c r="J205" s="271"/>
      <c r="K205" s="272"/>
      <c r="L205" s="391"/>
      <c r="M205" s="392"/>
      <c r="N205" s="392"/>
      <c r="O205" s="7"/>
      <c r="P205" s="32"/>
      <c r="Q205" s="35"/>
      <c r="R205" s="7"/>
      <c r="S205" s="397"/>
      <c r="T205" s="398"/>
      <c r="U205" s="398"/>
      <c r="V205" s="7"/>
      <c r="W205" s="37"/>
      <c r="X205" s="35"/>
      <c r="Y205" s="7"/>
      <c r="Z205" s="391"/>
      <c r="AA205" s="392"/>
      <c r="AB205" s="392"/>
      <c r="AC205" s="7"/>
      <c r="AD205" s="32"/>
      <c r="AE205" s="35"/>
      <c r="AF205" s="7"/>
      <c r="AG205" s="391"/>
      <c r="AH205" s="392"/>
      <c r="AI205" s="392"/>
      <c r="AJ205" s="7"/>
      <c r="AK205" s="32"/>
      <c r="AL205" s="35"/>
      <c r="AM205" s="7"/>
      <c r="AN205" s="11"/>
      <c r="AO205" s="7"/>
      <c r="AP205" s="11"/>
      <c r="AQ205" s="7"/>
      <c r="AR205" s="11"/>
      <c r="AS205" s="7"/>
      <c r="AT205" s="7"/>
      <c r="AU205" s="7"/>
      <c r="AV205" s="7"/>
      <c r="AW205" s="7"/>
      <c r="AX205" s="11" t="s">
        <v>224</v>
      </c>
      <c r="AY205" s="71" t="s">
        <v>224</v>
      </c>
      <c r="AZ205" s="1"/>
      <c r="BA205" s="1"/>
      <c r="BB205" s="1"/>
      <c r="BC205" s="1"/>
      <c r="BD205" s="1"/>
      <c r="BP205" s="16"/>
      <c r="BQ205" s="26" t="str">
        <f t="shared" si="39"/>
        <v/>
      </c>
      <c r="BR205" s="27" t="str">
        <f t="shared" si="38"/>
        <v/>
      </c>
      <c r="BS205" s="27" t="str">
        <f t="shared" si="40"/>
        <v/>
      </c>
      <c r="BT205" s="26" t="str">
        <f t="shared" si="41"/>
        <v/>
      </c>
      <c r="BU205" s="27" t="str">
        <f t="shared" si="42"/>
        <v/>
      </c>
      <c r="BV205" s="26" t="e">
        <f>IF(AND(#REF!="",#REF!="",#REF!="",#REF!=""),"",SUM(#REF!,#REF!,#REF!,#REF!,#REF!))</f>
        <v>#REF!</v>
      </c>
      <c r="BW205" s="27" t="str">
        <f t="shared" si="43"/>
        <v/>
      </c>
      <c r="BX205" s="26" t="str">
        <f t="shared" si="44"/>
        <v/>
      </c>
      <c r="BY205" s="27" t="str">
        <f t="shared" si="45"/>
        <v/>
      </c>
      <c r="BZ205" s="26" t="str">
        <f t="shared" si="46"/>
        <v/>
      </c>
      <c r="CA205" s="27" t="str">
        <f t="shared" si="47"/>
        <v/>
      </c>
      <c r="CB205" s="26" t="e">
        <f>IF(AND(#REF!="",#REF!="",#REF!="",#REF!=""),"",SUM(#REF!,#REF!,#REF!,#REF!,#REF!))</f>
        <v>#REF!</v>
      </c>
      <c r="CC205" s="27" t="str">
        <f t="shared" si="48"/>
        <v/>
      </c>
      <c r="CD205" s="24" t="e">
        <f>IF(AND(#REF!="",#REF!="",#REF!="",#REF!=""),"",SUM(#REF!,#REF!,#REF!,#REF!))</f>
        <v>#REF!</v>
      </c>
      <c r="CE205" s="24" t="str">
        <f t="shared" si="37"/>
        <v/>
      </c>
    </row>
    <row r="206" spans="1:83" ht="24.75" customHeight="1">
      <c r="A206" s="263">
        <v>200</v>
      </c>
      <c r="B206" s="264"/>
      <c r="C206" s="265"/>
      <c r="D206" s="266"/>
      <c r="E206" s="267"/>
      <c r="F206" s="268"/>
      <c r="G206" s="268"/>
      <c r="H206" s="269"/>
      <c r="I206" s="270"/>
      <c r="J206" s="271"/>
      <c r="K206" s="272"/>
      <c r="L206" s="393"/>
      <c r="M206" s="394"/>
      <c r="N206" s="394"/>
      <c r="O206" s="7"/>
      <c r="P206" s="33"/>
      <c r="Q206" s="35"/>
      <c r="R206" s="7"/>
      <c r="S206" s="399"/>
      <c r="T206" s="400"/>
      <c r="U206" s="400"/>
      <c r="V206" s="7"/>
      <c r="W206" s="38"/>
      <c r="X206" s="35"/>
      <c r="Y206" s="7"/>
      <c r="Z206" s="393"/>
      <c r="AA206" s="394"/>
      <c r="AB206" s="394"/>
      <c r="AC206" s="7"/>
      <c r="AD206" s="33"/>
      <c r="AE206" s="35"/>
      <c r="AF206" s="7"/>
      <c r="AG206" s="393"/>
      <c r="AH206" s="394"/>
      <c r="AI206" s="394"/>
      <c r="AJ206" s="7"/>
      <c r="AK206" s="33"/>
      <c r="AL206" s="35"/>
      <c r="AM206" s="7"/>
      <c r="AN206" s="13"/>
      <c r="AO206" s="14"/>
      <c r="AP206" s="13"/>
      <c r="AQ206" s="14"/>
      <c r="AR206" s="13"/>
      <c r="AS206" s="14"/>
      <c r="AT206" s="14"/>
      <c r="AU206" s="14"/>
      <c r="AV206" s="14"/>
      <c r="AW206" s="14"/>
      <c r="AX206" s="11" t="s">
        <v>224</v>
      </c>
      <c r="AY206" s="71" t="s">
        <v>224</v>
      </c>
      <c r="AZ206" s="1"/>
      <c r="BA206" s="1"/>
      <c r="BB206" s="1"/>
      <c r="BC206" s="1"/>
      <c r="BD206" s="1"/>
      <c r="BP206" s="16"/>
      <c r="BQ206" s="26" t="str">
        <f t="shared" si="39"/>
        <v/>
      </c>
      <c r="BR206" s="27" t="str">
        <f t="shared" si="38"/>
        <v/>
      </c>
      <c r="BS206" s="27" t="str">
        <f t="shared" si="40"/>
        <v/>
      </c>
      <c r="BT206" s="26" t="str">
        <f t="shared" si="41"/>
        <v/>
      </c>
      <c r="BU206" s="27" t="str">
        <f t="shared" si="42"/>
        <v/>
      </c>
      <c r="BV206" s="26" t="e">
        <f>IF(AND(#REF!="",#REF!="",#REF!="",#REF!=""),"",SUM(#REF!,#REF!,#REF!,#REF!,#REF!))</f>
        <v>#REF!</v>
      </c>
      <c r="BW206" s="27" t="str">
        <f t="shared" si="43"/>
        <v/>
      </c>
      <c r="BX206" s="26" t="str">
        <f t="shared" si="44"/>
        <v/>
      </c>
      <c r="BY206" s="27" t="str">
        <f t="shared" si="45"/>
        <v/>
      </c>
      <c r="BZ206" s="26" t="str">
        <f t="shared" si="46"/>
        <v/>
      </c>
      <c r="CA206" s="27" t="str">
        <f t="shared" si="47"/>
        <v/>
      </c>
      <c r="CB206" s="26" t="e">
        <f>IF(AND(#REF!="",#REF!="",#REF!="",#REF!=""),"",SUM(#REF!,#REF!,#REF!,#REF!,#REF!))</f>
        <v>#REF!</v>
      </c>
      <c r="CC206" s="27" t="str">
        <f t="shared" si="48"/>
        <v/>
      </c>
      <c r="CD206" s="24" t="e">
        <f>IF(AND(#REF!="",#REF!="",#REF!="",#REF!=""),"",SUM(#REF!,#REF!,#REF!,#REF!))</f>
        <v>#REF!</v>
      </c>
      <c r="CE206" s="24" t="str">
        <f t="shared" si="37"/>
        <v/>
      </c>
    </row>
    <row r="207" spans="1:83" ht="24.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6"/>
    </row>
    <row r="208" spans="1:83" ht="24.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6"/>
    </row>
    <row r="209" spans="1:68" ht="24.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6"/>
    </row>
    <row r="210" spans="1:68" ht="18.75" customHeight="1"/>
    <row r="211" spans="1:68" ht="18.75" hidden="1" customHeight="1"/>
    <row r="212" spans="1:68" ht="18.75" hidden="1" customHeight="1"/>
    <row r="213" spans="1:68" ht="18.75" hidden="1" customHeight="1"/>
    <row r="214" spans="1:68" ht="18.75" hidden="1" customHeight="1"/>
    <row r="215" spans="1:68" ht="18.75" hidden="1" customHeight="1"/>
    <row r="216" spans="1:68" ht="18.75" hidden="1" customHeight="1"/>
    <row r="217" spans="1:68" ht="18.75" hidden="1" customHeight="1"/>
    <row r="218" spans="1:68" ht="18.75" hidden="1" customHeight="1"/>
    <row r="219" spans="1:68" ht="18.75" hidden="1" customHeight="1"/>
    <row r="220" spans="1:68" ht="18.75" hidden="1" customHeight="1"/>
    <row r="221" spans="1:68" ht="18.75" hidden="1" customHeight="1"/>
    <row r="222" spans="1:68" ht="18.75" hidden="1" customHeight="1"/>
    <row r="223" spans="1:68" ht="18.75" hidden="1" customHeight="1"/>
    <row r="224" spans="1:68" ht="18.75" hidden="1" customHeight="1"/>
    <row r="225" ht="18.75" hidden="1" customHeight="1"/>
    <row r="226" ht="18.75" hidden="1" customHeight="1"/>
    <row r="227" ht="18.75" hidden="1" customHeight="1"/>
    <row r="228" ht="18.75" hidden="1" customHeight="1"/>
    <row r="229" ht="18.75" hidden="1" customHeight="1"/>
    <row r="230" ht="18.75" hidden="1" customHeight="1"/>
    <row r="231" ht="18.75" hidden="1" customHeight="1"/>
    <row r="232" ht="18.75" hidden="1" customHeight="1"/>
    <row r="233" ht="18.75" hidden="1" customHeight="1"/>
    <row r="234" ht="18.75" hidden="1" customHeight="1"/>
    <row r="235" ht="18.75" hidden="1" customHeight="1"/>
    <row r="236" ht="18.75" hidden="1" customHeight="1"/>
    <row r="237" ht="18.75" hidden="1" customHeight="1"/>
    <row r="238" ht="18.75" hidden="1" customHeight="1"/>
    <row r="239" ht="18.75" hidden="1" customHeight="1"/>
    <row r="240" ht="18.75" hidden="1" customHeight="1"/>
    <row r="241" ht="18.75" hidden="1" customHeight="1"/>
    <row r="242" ht="18.75" hidden="1" customHeight="1"/>
    <row r="243" ht="18.75" hidden="1" customHeight="1"/>
    <row r="244" ht="18.75" hidden="1" customHeight="1"/>
    <row r="245" ht="18.75" hidden="1" customHeight="1"/>
    <row r="246" ht="18.75" hidden="1" customHeight="1"/>
    <row r="247" ht="18.75" hidden="1" customHeight="1"/>
    <row r="248" ht="18.75" hidden="1" customHeight="1"/>
    <row r="249" ht="18.75" hidden="1" customHeight="1"/>
    <row r="250" ht="18.75" hidden="1" customHeight="1"/>
    <row r="251" ht="18.75" hidden="1" customHeight="1"/>
    <row r="252" ht="18.75" hidden="1" customHeight="1"/>
    <row r="253" ht="18.75" hidden="1" customHeight="1"/>
    <row r="254" ht="18.75" hidden="1" customHeight="1"/>
    <row r="255" ht="18.75" hidden="1" customHeight="1"/>
    <row r="256" ht="18.75" hidden="1" customHeight="1"/>
    <row r="257" ht="18.75" hidden="1" customHeight="1"/>
    <row r="258" ht="18.75" hidden="1" customHeight="1"/>
    <row r="259" ht="18.75" hidden="1" customHeight="1"/>
    <row r="260" ht="18.75" hidden="1" customHeight="1"/>
    <row r="261" ht="18.75" hidden="1" customHeight="1"/>
    <row r="262" ht="18.75" hidden="1" customHeight="1"/>
    <row r="263" ht="18.75" hidden="1" customHeight="1"/>
    <row r="264" ht="18.75" hidden="1" customHeight="1"/>
    <row r="265" ht="18.75" hidden="1" customHeight="1"/>
    <row r="266" ht="18.75" hidden="1" customHeight="1"/>
    <row r="267" ht="18.75" hidden="1" customHeight="1"/>
    <row r="268" ht="18.75" hidden="1" customHeight="1"/>
    <row r="269" ht="18.75" hidden="1" customHeight="1"/>
    <row r="270" ht="18.75" hidden="1" customHeight="1"/>
    <row r="271" ht="18.75" hidden="1" customHeight="1"/>
    <row r="272" ht="18.75" hidden="1" customHeight="1"/>
    <row r="273" ht="18.75" hidden="1" customHeight="1"/>
    <row r="274" ht="18.75" hidden="1" customHeight="1"/>
    <row r="275" ht="18.75" hidden="1" customHeight="1"/>
    <row r="276" ht="18.75" hidden="1" customHeight="1"/>
    <row r="277" ht="18.75" hidden="1" customHeight="1"/>
    <row r="278" ht="18.75" hidden="1" customHeight="1"/>
    <row r="279" ht="18.75" hidden="1" customHeight="1"/>
    <row r="280" ht="18.75" hidden="1" customHeight="1"/>
    <row r="281" ht="18.75" hidden="1" customHeight="1"/>
    <row r="282" ht="18.75" hidden="1" customHeight="1"/>
    <row r="283" ht="18.75" hidden="1" customHeight="1"/>
    <row r="284" ht="18.75" hidden="1" customHeight="1"/>
    <row r="285" ht="18.75" hidden="1" customHeight="1"/>
    <row r="286" ht="18.75" hidden="1" customHeight="1"/>
    <row r="287" ht="18.75" hidden="1" customHeight="1"/>
    <row r="288" ht="18.75" hidden="1" customHeight="1"/>
    <row r="289" ht="18.75" hidden="1" customHeight="1"/>
    <row r="290" ht="18.75" hidden="1" customHeight="1"/>
    <row r="291" ht="18.75" hidden="1" customHeight="1"/>
    <row r="292" ht="18.75" hidden="1" customHeight="1"/>
    <row r="293" ht="18.75" hidden="1" customHeight="1"/>
    <row r="294" ht="18.75" hidden="1" customHeight="1"/>
    <row r="295" ht="18.75" hidden="1" customHeight="1"/>
    <row r="296" ht="18.75" hidden="1" customHeight="1"/>
    <row r="297" ht="18.75" hidden="1" customHeight="1"/>
    <row r="298" ht="18.75" hidden="1" customHeight="1"/>
    <row r="299" ht="18.75" hidden="1" customHeight="1"/>
    <row r="300" ht="18.75" hidden="1" customHeight="1"/>
    <row r="301" ht="18.75" hidden="1" customHeight="1"/>
    <row r="302" ht="18.75" hidden="1" customHeight="1"/>
    <row r="303" ht="18.75" hidden="1" customHeight="1"/>
    <row r="304" ht="18.75" hidden="1" customHeight="1"/>
    <row r="305" ht="18.75" hidden="1" customHeight="1"/>
    <row r="306" ht="18.75" hidden="1" customHeight="1"/>
    <row r="307" ht="18.75" hidden="1" customHeight="1"/>
    <row r="308" ht="18.75" hidden="1" customHeight="1"/>
    <row r="309" ht="18.75" hidden="1" customHeight="1"/>
    <row r="310" ht="18.75" hidden="1" customHeight="1"/>
    <row r="311" ht="18.75" hidden="1" customHeight="1"/>
    <row r="312" ht="18.75" hidden="1" customHeight="1"/>
    <row r="313" ht="18.75" hidden="1" customHeight="1"/>
    <row r="314" ht="18.75" hidden="1" customHeight="1"/>
    <row r="315" ht="18.75" hidden="1" customHeight="1"/>
    <row r="316" ht="18.75" hidden="1" customHeight="1"/>
    <row r="317" ht="18.75" hidden="1" customHeight="1"/>
    <row r="318" ht="18.75" hidden="1" customHeight="1"/>
    <row r="319" ht="18.75" hidden="1" customHeight="1"/>
    <row r="320" ht="18.75" hidden="1" customHeight="1"/>
    <row r="321" ht="18.75" hidden="1" customHeight="1"/>
    <row r="322" ht="18.75" hidden="1" customHeight="1"/>
    <row r="323" ht="18.75" hidden="1" customHeight="1"/>
    <row r="324" ht="18.75" hidden="1" customHeight="1"/>
    <row r="325" ht="18.75" hidden="1" customHeight="1"/>
    <row r="326" ht="18.75" hidden="1" customHeight="1"/>
    <row r="327" ht="18.75" hidden="1" customHeight="1"/>
    <row r="328" ht="18.75" hidden="1" customHeight="1"/>
    <row r="329" ht="18.75" hidden="1" customHeight="1"/>
    <row r="330" ht="18.75" hidden="1" customHeight="1"/>
    <row r="331" ht="18.75" hidden="1" customHeight="1"/>
    <row r="332" ht="18.75" hidden="1" customHeight="1"/>
    <row r="333" ht="18.75" hidden="1" customHeight="1"/>
    <row r="334" ht="18.75" hidden="1" customHeight="1"/>
    <row r="335" ht="18.75" hidden="1" customHeight="1"/>
    <row r="336" ht="18.75" hidden="1" customHeight="1"/>
    <row r="337" ht="18.75" hidden="1" customHeight="1"/>
    <row r="338" ht="18.75" hidden="1" customHeight="1"/>
    <row r="339" ht="18.75" hidden="1" customHeight="1"/>
    <row r="340" ht="18.75" hidden="1" customHeight="1"/>
    <row r="341" ht="18.75" hidden="1" customHeight="1"/>
    <row r="342" ht="18.75" hidden="1" customHeight="1"/>
    <row r="343" ht="18.75" hidden="1" customHeight="1"/>
    <row r="344" ht="18.75" hidden="1" customHeight="1"/>
    <row r="345" ht="18.75" hidden="1" customHeight="1"/>
    <row r="346" ht="18.75" hidden="1" customHeight="1"/>
    <row r="347" ht="18.75" hidden="1" customHeight="1"/>
    <row r="348" ht="18.75" hidden="1" customHeight="1"/>
    <row r="349" ht="18.75" hidden="1" customHeight="1"/>
    <row r="350" ht="18.75" hidden="1" customHeight="1"/>
    <row r="351" ht="18.75" hidden="1" customHeight="1"/>
    <row r="352" ht="18.75" hidden="1" customHeight="1"/>
    <row r="353" ht="18.75" hidden="1" customHeight="1"/>
    <row r="354" ht="18.75" hidden="1" customHeight="1"/>
    <row r="355" ht="18.75" hidden="1" customHeight="1"/>
    <row r="356" ht="18.75" hidden="1" customHeight="1"/>
    <row r="357" ht="18.75" hidden="1" customHeight="1"/>
    <row r="358" ht="18.75" hidden="1" customHeight="1"/>
    <row r="359" ht="18.75" hidden="1" customHeight="1"/>
    <row r="360" ht="18.75" hidden="1" customHeight="1"/>
    <row r="361" ht="18.75" hidden="1" customHeight="1"/>
    <row r="362" ht="18.75" hidden="1" customHeight="1"/>
    <row r="363" ht="18.75" hidden="1" customHeight="1"/>
    <row r="364" ht="18.75" hidden="1" customHeight="1"/>
    <row r="365" ht="18.75" hidden="1" customHeight="1"/>
    <row r="366" ht="18.75" hidden="1" customHeight="1"/>
    <row r="367" ht="18.75" hidden="1" customHeight="1"/>
    <row r="368" ht="18.75" hidden="1" customHeight="1"/>
    <row r="369" ht="18.75" hidden="1" customHeight="1"/>
    <row r="370" ht="18.75" hidden="1" customHeight="1"/>
    <row r="371" ht="18.75" hidden="1" customHeight="1"/>
    <row r="372" ht="18.75" hidden="1" customHeight="1"/>
    <row r="373" ht="18.75" hidden="1" customHeight="1"/>
    <row r="374" ht="18.75" hidden="1" customHeight="1"/>
    <row r="375" ht="18.75" hidden="1" customHeight="1"/>
    <row r="376" ht="18.75" hidden="1" customHeight="1"/>
    <row r="377" ht="18.75" hidden="1" customHeight="1"/>
    <row r="378" ht="18.75" hidden="1" customHeight="1"/>
    <row r="379" ht="18.75" hidden="1" customHeight="1"/>
    <row r="380" ht="18.75" hidden="1" customHeight="1"/>
    <row r="381" ht="18.75" hidden="1" customHeight="1"/>
    <row r="382" ht="18.75" hidden="1" customHeight="1"/>
    <row r="383" ht="18.75" hidden="1" customHeight="1"/>
    <row r="384" ht="18.75" hidden="1" customHeight="1"/>
    <row r="385" ht="18.75" hidden="1" customHeight="1"/>
    <row r="386" ht="18.75" hidden="1" customHeight="1"/>
    <row r="387" ht="18.75" hidden="1" customHeight="1"/>
    <row r="388" ht="18.75" hidden="1" customHeight="1"/>
    <row r="389" ht="18.75" hidden="1" customHeight="1"/>
    <row r="390" ht="18.75" hidden="1" customHeight="1"/>
    <row r="391" ht="18.75" hidden="1" customHeight="1"/>
    <row r="392" ht="18.75" hidden="1" customHeight="1"/>
    <row r="393" ht="18.75" hidden="1" customHeight="1"/>
    <row r="394" ht="18.75" hidden="1" customHeight="1"/>
    <row r="395" ht="18.75" hidden="1" customHeight="1"/>
    <row r="396" ht="18.75" hidden="1" customHeight="1"/>
    <row r="397" ht="18.75" hidden="1" customHeight="1"/>
    <row r="398" ht="18.75" hidden="1" customHeight="1"/>
    <row r="399" ht="18.75" hidden="1" customHeight="1"/>
    <row r="400" ht="18.75" hidden="1" customHeight="1"/>
    <row r="401" ht="18.75" hidden="1" customHeight="1"/>
    <row r="402" ht="18.75" hidden="1" customHeight="1"/>
    <row r="403" ht="18.75" hidden="1" customHeight="1"/>
    <row r="404" ht="18.75" hidden="1" customHeight="1"/>
    <row r="405" ht="18.75" hidden="1" customHeight="1"/>
    <row r="406" ht="18.75" hidden="1" customHeight="1"/>
    <row r="407" ht="18.75" hidden="1" customHeight="1"/>
    <row r="408" ht="18.75" hidden="1" customHeight="1"/>
    <row r="409" ht="18.75" hidden="1" customHeight="1"/>
    <row r="410" ht="18.75" hidden="1" customHeight="1"/>
    <row r="411" ht="18.75" hidden="1" customHeight="1"/>
    <row r="412" ht="18.75" hidden="1" customHeight="1"/>
    <row r="413" ht="18.75" hidden="1" customHeight="1"/>
  </sheetData>
  <sheetProtection password="D499" sheet="1" objects="1" scenarios="1" formatColumns="0" formatRows="0"/>
  <mergeCells count="68">
    <mergeCell ref="P1:Y2"/>
    <mergeCell ref="Z1:AM2"/>
    <mergeCell ref="AN1:AS2"/>
    <mergeCell ref="AV4:AW4"/>
    <mergeCell ref="BA14:BC15"/>
    <mergeCell ref="AX4:AX5"/>
    <mergeCell ref="AI4:AI5"/>
    <mergeCell ref="AJ4:AK4"/>
    <mergeCell ref="AL4:AM4"/>
    <mergeCell ref="P3:R3"/>
    <mergeCell ref="AT4:AU4"/>
    <mergeCell ref="W3:Y3"/>
    <mergeCell ref="AD3:AF3"/>
    <mergeCell ref="AK3:AM3"/>
    <mergeCell ref="AT3:AU3"/>
    <mergeCell ref="AA4:AA5"/>
    <mergeCell ref="BA16:BC17"/>
    <mergeCell ref="AY4:AY5"/>
    <mergeCell ref="BA6:BC6"/>
    <mergeCell ref="BA8:BC8"/>
    <mergeCell ref="BA10:BC11"/>
    <mergeCell ref="BA12:BC13"/>
    <mergeCell ref="AC4:AD4"/>
    <mergeCell ref="AE4:AF4"/>
    <mergeCell ref="AG4:AG5"/>
    <mergeCell ref="AH4:AH5"/>
    <mergeCell ref="Q4:R4"/>
    <mergeCell ref="S4:S5"/>
    <mergeCell ref="V4:W4"/>
    <mergeCell ref="X4:Y4"/>
    <mergeCell ref="Z4:Z5"/>
    <mergeCell ref="AX1:AY2"/>
    <mergeCell ref="A3:H3"/>
    <mergeCell ref="J3:K3"/>
    <mergeCell ref="S3:T3"/>
    <mergeCell ref="Z3:AA3"/>
    <mergeCell ref="AG3:AH3"/>
    <mergeCell ref="AN3:AO3"/>
    <mergeCell ref="AP3:AQ3"/>
    <mergeCell ref="AR3:AS3"/>
    <mergeCell ref="A1:O1"/>
    <mergeCell ref="A2:G2"/>
    <mergeCell ref="I2:K2"/>
    <mergeCell ref="L3:M3"/>
    <mergeCell ref="AX3:AY3"/>
    <mergeCell ref="AT1:AW2"/>
    <mergeCell ref="AV3:AW3"/>
    <mergeCell ref="F4:F6"/>
    <mergeCell ref="L4:L5"/>
    <mergeCell ref="AN4:AO4"/>
    <mergeCell ref="AP4:AQ4"/>
    <mergeCell ref="AR4:AS4"/>
    <mergeCell ref="I4:I6"/>
    <mergeCell ref="J4:J6"/>
    <mergeCell ref="K4:K6"/>
    <mergeCell ref="G4:G6"/>
    <mergeCell ref="H4:H6"/>
    <mergeCell ref="T4:T5"/>
    <mergeCell ref="U4:U5"/>
    <mergeCell ref="AB4:AB5"/>
    <mergeCell ref="M4:M5"/>
    <mergeCell ref="N4:N5"/>
    <mergeCell ref="O4:P4"/>
    <mergeCell ref="B4:B6"/>
    <mergeCell ref="A4:A6"/>
    <mergeCell ref="C4:C6"/>
    <mergeCell ref="D4:D6"/>
    <mergeCell ref="E4:E6"/>
  </mergeCells>
  <dataValidations count="5">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"2nd"</formula1>
    </dataValidation>
  </dataValidations>
  <hyperlinks>
    <hyperlink ref="BA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dimension ref="A1:DX229"/>
  <sheetViews>
    <sheetView showGridLines="0" workbookViewId="0">
      <selection activeCell="Q212" sqref="Q212"/>
    </sheetView>
  </sheetViews>
  <sheetFormatPr defaultColWidth="4.625" defaultRowHeight="15"/>
  <cols>
    <col min="1" max="1" width="5.125" style="46" customWidth="1"/>
    <col min="2" max="2" width="6.625" style="46" customWidth="1"/>
    <col min="3" max="3" width="4.125" style="46" customWidth="1"/>
    <col min="4" max="4" width="4.25" style="46" customWidth="1"/>
    <col min="5" max="5" width="11.375" style="46" customWidth="1"/>
    <col min="6" max="6" width="7" style="46" customWidth="1"/>
    <col min="7" max="7" width="23.75" style="46" customWidth="1"/>
    <col min="8" max="8" width="21.25" style="46" bestFit="1" customWidth="1"/>
    <col min="9" max="9" width="15.875" style="46" customWidth="1"/>
    <col min="10" max="11" width="5.125" style="46" customWidth="1"/>
    <col min="12" max="15" width="3.875" style="46" hidden="1" customWidth="1"/>
    <col min="16" max="17" width="3.875" style="46" customWidth="1"/>
    <col min="18" max="18" width="4.625" style="46" customWidth="1"/>
    <col min="19" max="19" width="5.125" style="46" customWidth="1"/>
    <col min="20" max="22" width="3.875" style="46" customWidth="1"/>
    <col min="23" max="23" width="4.875" style="46" customWidth="1"/>
    <col min="24" max="28" width="4.875" style="46" hidden="1" customWidth="1"/>
    <col min="29" max="29" width="4.375" style="46" customWidth="1"/>
    <col min="30" max="33" width="3.875" style="46" hidden="1" customWidth="1"/>
    <col min="34" max="35" width="3.875" style="46" customWidth="1"/>
    <col min="36" max="36" width="4.5" style="46" bestFit="1" customWidth="1"/>
    <col min="37" max="37" width="5.125" style="46" customWidth="1"/>
    <col min="38" max="40" width="3.875" style="46" customWidth="1"/>
    <col min="41" max="41" width="4.875" style="46" customWidth="1"/>
    <col min="42" max="42" width="5.125" style="46" hidden="1" customWidth="1"/>
    <col min="43" max="46" width="4.875" style="46" hidden="1" customWidth="1"/>
    <col min="47" max="47" width="4.375" style="46" customWidth="1"/>
    <col min="48" max="51" width="3.875" style="46" hidden="1" customWidth="1"/>
    <col min="52" max="53" width="3.875" style="46" customWidth="1"/>
    <col min="54" max="54" width="4.75" style="46" customWidth="1"/>
    <col min="55" max="55" width="4.875" style="46" customWidth="1"/>
    <col min="56" max="58" width="3.875" style="46" customWidth="1"/>
    <col min="59" max="59" width="4.875" style="46" customWidth="1"/>
    <col min="60" max="60" width="5" style="46" hidden="1" customWidth="1"/>
    <col min="61" max="64" width="4.875" style="46" hidden="1" customWidth="1"/>
    <col min="65" max="65" width="4.375" style="46" customWidth="1"/>
    <col min="66" max="69" width="3.875" style="46" hidden="1" customWidth="1"/>
    <col min="70" max="72" width="3.875" style="46" customWidth="1"/>
    <col min="73" max="73" width="5" style="46" customWidth="1"/>
    <col min="74" max="76" width="3.875" style="46" customWidth="1"/>
    <col min="77" max="77" width="5" style="46" customWidth="1"/>
    <col min="78" max="78" width="5.125" style="46" hidden="1" customWidth="1"/>
    <col min="79" max="82" width="4.875" style="46" hidden="1" customWidth="1"/>
    <col min="83" max="83" width="4.375" style="46" customWidth="1"/>
    <col min="84" max="86" width="4.75" style="46" customWidth="1"/>
    <col min="87" max="89" width="4.75" style="46" hidden="1" customWidth="1"/>
    <col min="90" max="93" width="4.75" style="46" customWidth="1"/>
    <col min="94" max="96" width="4.75" style="46" hidden="1" customWidth="1"/>
    <col min="97" max="100" width="4.75" style="46" customWidth="1"/>
    <col min="101" max="103" width="4.75" style="46" hidden="1" customWidth="1"/>
    <col min="104" max="112" width="4.75" style="46" customWidth="1"/>
    <col min="113" max="113" width="7.25" style="46" customWidth="1"/>
    <col min="114" max="114" width="10.875" style="46" customWidth="1"/>
    <col min="115" max="115" width="5.375" style="46" customWidth="1"/>
    <col min="116" max="116" width="7.125" style="46" customWidth="1"/>
    <col min="117" max="117" width="12.375" style="46" customWidth="1"/>
    <col min="118" max="118" width="9.125" style="46" customWidth="1"/>
    <col min="119" max="119" width="9.75" style="46" customWidth="1"/>
    <col min="120" max="120" width="5" style="46" customWidth="1"/>
    <col min="121" max="121" width="10.875" style="46" customWidth="1"/>
    <col min="122" max="127" width="4.625" style="46"/>
    <col min="128" max="128" width="4.625" style="46" hidden="1" customWidth="1"/>
    <col min="129" max="16384" width="4.625" style="46"/>
  </cols>
  <sheetData>
    <row r="1" spans="1:128" ht="36" customHeight="1">
      <c r="G1" s="586" t="s">
        <v>126</v>
      </c>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row>
    <row r="2" spans="1:128" s="106" customFormat="1" ht="30" customHeight="1">
      <c r="A2" s="616" t="str">
        <f>IF('Master sheet'!D11="Hindi","विद्यालय का नाम :-","School Name :- ")</f>
        <v>विद्यालय का नाम :-</v>
      </c>
      <c r="B2" s="616"/>
      <c r="C2" s="616"/>
      <c r="D2" s="616"/>
      <c r="E2" s="616"/>
      <c r="F2" s="617" t="str">
        <f>IF('Master sheet'!D11="Hindi",'Master sheet'!D8,'Master sheet'!D7)</f>
        <v xml:space="preserve">महात्मा गाँधी राजकीय विद्यालय (अंग्रेजी माध्यम) बर, पाली </v>
      </c>
      <c r="G2" s="617"/>
      <c r="H2" s="617"/>
      <c r="I2" s="617"/>
      <c r="J2" s="617"/>
      <c r="K2" s="617"/>
      <c r="L2" s="617"/>
      <c r="M2" s="617"/>
      <c r="N2" s="617"/>
      <c r="O2" s="617"/>
      <c r="P2" s="617"/>
      <c r="Q2" s="617"/>
      <c r="R2" s="54"/>
      <c r="S2" s="54"/>
      <c r="T2" s="54"/>
      <c r="U2" s="54"/>
      <c r="V2" s="54"/>
      <c r="W2" s="54"/>
      <c r="X2" s="54"/>
      <c r="Y2" s="54"/>
      <c r="Z2" s="54"/>
      <c r="AA2" s="54"/>
      <c r="AB2" s="54"/>
      <c r="AC2" s="54"/>
      <c r="AD2" s="54"/>
      <c r="AE2" s="54"/>
      <c r="AF2" s="54"/>
      <c r="AG2" s="50"/>
      <c r="AH2" s="608"/>
      <c r="AI2" s="608"/>
      <c r="AJ2" s="608"/>
      <c r="AK2" s="608"/>
      <c r="AL2" s="608"/>
      <c r="AM2" s="608"/>
      <c r="AN2" s="608"/>
      <c r="AO2" s="608"/>
      <c r="AP2" s="608"/>
      <c r="AQ2" s="608"/>
      <c r="AR2" s="608"/>
      <c r="AS2" s="608"/>
      <c r="AT2" s="608"/>
      <c r="AU2" s="608"/>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row>
    <row r="3" spans="1:128" ht="22.5" customHeight="1">
      <c r="A3" s="632" t="str">
        <f>IF('Master sheet'!D11="Hindi","कक्षा  :-","CLASS :- ")</f>
        <v>कक्षा  :-</v>
      </c>
      <c r="B3" s="632"/>
      <c r="C3" s="632"/>
      <c r="D3" s="632">
        <v>0</v>
      </c>
      <c r="E3" s="105" t="s">
        <v>238</v>
      </c>
      <c r="F3" s="74"/>
      <c r="G3" s="632" t="str">
        <f>IF('Master sheet'!D11="Hindi","सत्र :- ","Session :- ")</f>
        <v xml:space="preserve">सत्र :- </v>
      </c>
      <c r="H3" s="632">
        <v>0</v>
      </c>
      <c r="I3" s="632">
        <v>0</v>
      </c>
      <c r="J3" s="610" t="str">
        <f>'Marks Entry 1st'!I2</f>
        <v xml:space="preserve"> 2022-2023</v>
      </c>
      <c r="K3" s="610"/>
      <c r="L3" s="611"/>
      <c r="M3" s="611"/>
      <c r="N3" s="611"/>
      <c r="O3" s="611"/>
      <c r="P3" s="611"/>
      <c r="Q3" s="49"/>
      <c r="R3" s="49"/>
      <c r="S3" s="49"/>
      <c r="T3" s="49"/>
      <c r="U3" s="49"/>
      <c r="V3" s="49"/>
      <c r="W3" s="49"/>
      <c r="X3" s="49"/>
      <c r="Y3" s="49"/>
      <c r="Z3" s="49"/>
      <c r="AA3" s="49"/>
      <c r="AB3" s="49"/>
      <c r="AC3" s="49"/>
      <c r="AD3" s="49"/>
      <c r="AE3" s="49"/>
      <c r="AF3" s="49"/>
      <c r="AG3" s="51"/>
      <c r="AH3" s="633"/>
      <c r="AI3" s="633"/>
      <c r="AJ3" s="633"/>
      <c r="AK3" s="633"/>
      <c r="AL3" s="633"/>
      <c r="AM3" s="633"/>
      <c r="AN3" s="633"/>
      <c r="AO3" s="633"/>
      <c r="AP3" s="633"/>
      <c r="AQ3" s="633"/>
      <c r="AR3" s="633"/>
      <c r="AS3" s="633"/>
      <c r="AT3" s="633"/>
      <c r="AU3" s="633"/>
      <c r="AV3" s="41"/>
      <c r="AW3" s="41"/>
      <c r="AX3" s="41"/>
      <c r="AY3" s="41"/>
      <c r="AZ3" s="41"/>
      <c r="BA3" s="41"/>
      <c r="BB3" s="41"/>
      <c r="BC3" s="41"/>
      <c r="BD3" s="41"/>
      <c r="BE3" s="41"/>
      <c r="BF3" s="41"/>
      <c r="BG3" s="41"/>
      <c r="BH3" s="41"/>
      <c r="BI3" s="52"/>
      <c r="BJ3" s="52"/>
      <c r="BK3" s="52"/>
      <c r="BL3" s="52"/>
      <c r="BM3" s="52"/>
      <c r="BN3" s="41"/>
      <c r="BO3" s="41"/>
      <c r="BP3" s="41"/>
      <c r="BQ3" s="41"/>
      <c r="BR3" s="41"/>
      <c r="BS3" s="41"/>
      <c r="BT3" s="41"/>
      <c r="BU3" s="41"/>
      <c r="BV3" s="41"/>
      <c r="BW3" s="41"/>
      <c r="BX3" s="41"/>
      <c r="BY3" s="41"/>
      <c r="BZ3" s="41"/>
      <c r="CA3" s="52"/>
      <c r="CB3" s="52"/>
      <c r="CC3" s="52"/>
      <c r="CD3" s="52"/>
      <c r="CE3" s="52"/>
      <c r="CF3" s="41"/>
      <c r="CG3" s="41"/>
      <c r="CH3" s="41"/>
      <c r="CI3" s="41"/>
      <c r="CJ3" s="41"/>
      <c r="CK3" s="41"/>
      <c r="CL3" s="41"/>
      <c r="CM3" s="41"/>
      <c r="CN3" s="41"/>
      <c r="CO3" s="41"/>
      <c r="CP3" s="41"/>
      <c r="CQ3" s="41"/>
      <c r="CR3" s="41"/>
      <c r="CS3" s="41"/>
      <c r="CT3" s="41"/>
      <c r="CU3" s="41"/>
      <c r="CV3" s="41"/>
      <c r="CW3" s="41"/>
      <c r="CX3" s="41"/>
      <c r="CY3" s="41"/>
      <c r="CZ3" s="41"/>
      <c r="DA3" s="592" t="str">
        <f>IF('[1]Master sheet'!$D$11="Hindi","अतिरिक्त विषय ","Extra Subject")</f>
        <v xml:space="preserve">अतिरिक्त विषय </v>
      </c>
      <c r="DB3" s="592"/>
      <c r="DC3" s="592"/>
      <c r="DD3" s="592"/>
      <c r="DE3" s="592"/>
      <c r="DF3" s="592"/>
      <c r="DG3" s="592"/>
      <c r="DH3" s="592"/>
      <c r="DI3" s="41"/>
      <c r="DJ3" s="42"/>
      <c r="DK3" s="42"/>
      <c r="DL3" s="41"/>
      <c r="DM3" s="41"/>
      <c r="DN3" s="41"/>
      <c r="DO3" s="41"/>
      <c r="DP3" s="41"/>
      <c r="DQ3" s="41"/>
    </row>
    <row r="4" spans="1:128" ht="27" customHeight="1">
      <c r="A4" s="628" t="str">
        <f>IF('Master sheet'!D11="Hindi","विद्यार्थी विवरण","Student Detail")</f>
        <v>विद्यार्थी विवरण</v>
      </c>
      <c r="B4" s="629"/>
      <c r="C4" s="629"/>
      <c r="D4" s="629"/>
      <c r="E4" s="629"/>
      <c r="F4" s="629"/>
      <c r="G4" s="629"/>
      <c r="H4" s="629"/>
      <c r="I4" s="629"/>
      <c r="J4" s="629"/>
      <c r="K4" s="630"/>
      <c r="L4" s="621"/>
      <c r="M4" s="621"/>
      <c r="N4" s="621"/>
      <c r="O4" s="621"/>
      <c r="P4" s="615" t="str">
        <f>IF('Master sheet'!$D$11="Hindi","हिंदी","Hindi")</f>
        <v>हिंदी</v>
      </c>
      <c r="Q4" s="613"/>
      <c r="R4" s="613"/>
      <c r="S4" s="613" t="str">
        <f>IF(AND($E$3="1st"),UPPER('Marks Entry 1st'!P3),IF(AND($E$3="2nd"),UPPER('Marks Entry 2nd'!P3),""))</f>
        <v>MANOJ KUMAR PACHORI</v>
      </c>
      <c r="T4" s="613"/>
      <c r="U4" s="613"/>
      <c r="V4" s="613"/>
      <c r="W4" s="613"/>
      <c r="X4" s="613"/>
      <c r="Y4" s="613"/>
      <c r="Z4" s="613"/>
      <c r="AA4" s="613"/>
      <c r="AB4" s="613"/>
      <c r="AC4" s="614"/>
      <c r="AD4" s="621"/>
      <c r="AE4" s="621"/>
      <c r="AF4" s="621"/>
      <c r="AG4" s="373"/>
      <c r="AH4" s="589" t="str">
        <f>IF('Master sheet'!$D$11="Hindi","अंग्रेजी","English")</f>
        <v>अंग्रेजी</v>
      </c>
      <c r="AI4" s="589"/>
      <c r="AJ4" s="589"/>
      <c r="AK4" s="589" t="str">
        <f>IF(AND($E$3="1st"),UPPER('Marks Entry 1st'!W3),IF(AND($E$3="2nd"),UPPER('Marks Entry 2nd'!W3),""))</f>
        <v>SAMPAT RAJ</v>
      </c>
      <c r="AL4" s="589"/>
      <c r="AM4" s="589"/>
      <c r="AN4" s="589"/>
      <c r="AO4" s="589"/>
      <c r="AP4" s="589"/>
      <c r="AQ4" s="589"/>
      <c r="AR4" s="589"/>
      <c r="AS4" s="589"/>
      <c r="AT4" s="589"/>
      <c r="AU4" s="590"/>
      <c r="AV4" s="612"/>
      <c r="AW4" s="612"/>
      <c r="AX4" s="612"/>
      <c r="AY4" s="373"/>
      <c r="AZ4" s="589" t="str">
        <f>IF('Master sheet'!$D$11="Hindi","गणित","Maths")</f>
        <v>गणित</v>
      </c>
      <c r="BA4" s="589"/>
      <c r="BB4" s="589"/>
      <c r="BC4" s="589" t="str">
        <f>IF(AND($E$3="1st"),UPPER('Marks Entry 1st'!AD3),IF(AND($E$3="2nd"),UPPER('Marks Entry 2nd'!AD3),""))</f>
        <v>PRADIP SINGH</v>
      </c>
      <c r="BD4" s="589"/>
      <c r="BE4" s="589"/>
      <c r="BF4" s="589"/>
      <c r="BG4" s="589"/>
      <c r="BH4" s="589"/>
      <c r="BI4" s="589"/>
      <c r="BJ4" s="589"/>
      <c r="BK4" s="589"/>
      <c r="BL4" s="589"/>
      <c r="BM4" s="590"/>
      <c r="BN4" s="631"/>
      <c r="BO4" s="631"/>
      <c r="BP4" s="631"/>
      <c r="BQ4" s="373"/>
      <c r="BR4" s="591" t="str">
        <f>IF('Master sheet'!$D$11="Hindi","पर्यावरण अध्ययन","EVS")</f>
        <v>पर्यावरण अध्ययन</v>
      </c>
      <c r="BS4" s="591"/>
      <c r="BT4" s="591"/>
      <c r="BU4" s="589" t="str">
        <f>IF(AND($E$3="1st"),UPPER('Marks Entry 1st'!AK3),IF(AND($E$3="2nd"),UPPER('Marks Entry 2nd'!AK3),""))</f>
        <v>PUSHPENDRA JAWRA</v>
      </c>
      <c r="BV4" s="589"/>
      <c r="BW4" s="589"/>
      <c r="BX4" s="589"/>
      <c r="BY4" s="589"/>
      <c r="BZ4" s="589"/>
      <c r="CA4" s="589"/>
      <c r="CB4" s="589"/>
      <c r="CC4" s="589"/>
      <c r="CD4" s="589"/>
      <c r="CE4" s="590"/>
      <c r="CF4" s="593" t="str">
        <f>IF('Master sheet'!$D$11="Hindi","कार्यानुभव","WORK EXP.")</f>
        <v>कार्यानुभव</v>
      </c>
      <c r="CG4" s="594"/>
      <c r="CH4" s="594"/>
      <c r="CI4" s="95"/>
      <c r="CJ4" s="95"/>
      <c r="CK4" s="95"/>
      <c r="CL4" s="96"/>
      <c r="CM4" s="593" t="str">
        <f>IF('Master sheet'!$D$11="Hindi","कला शिक्षा","ART EDU.")</f>
        <v>कला शिक्षा</v>
      </c>
      <c r="CN4" s="594"/>
      <c r="CO4" s="594"/>
      <c r="CP4" s="95"/>
      <c r="CQ4" s="95"/>
      <c r="CR4" s="95"/>
      <c r="CS4" s="96"/>
      <c r="CT4" s="593" t="str">
        <f>IF('Master sheet'!$D$11="Hindi","स्वा. एवं शा. शिक्षा","HE.&amp;PH. EDU.")</f>
        <v>स्वा. एवं शा. शिक्षा</v>
      </c>
      <c r="CU4" s="594"/>
      <c r="CV4" s="594"/>
      <c r="CW4" s="95"/>
      <c r="CX4" s="95"/>
      <c r="CY4" s="95"/>
      <c r="CZ4" s="96"/>
      <c r="DA4" s="593" t="str">
        <f>IF(AND('Marks Entry 1st'!AT3="",'Marks Entry 2nd'!AT3=""),"",IF(AND($E$3="1st"),'Marks Entry 1st'!AT3,IF(AND($E$3="2nd"),'Marks Entry 2nd'!AT3,"")))</f>
        <v/>
      </c>
      <c r="DB4" s="594"/>
      <c r="DC4" s="594"/>
      <c r="DD4" s="595"/>
      <c r="DE4" s="593" t="str">
        <f>IF(AND('Marks Entry 1st'!AV3="",'Marks Entry 2nd'!AV3=""),"",IF(AND($E$3="1st"),'Marks Entry 1st'!AV3,IF(AND($E$3="2nd"),'Marks Entry 2nd'!AV3,"")))</f>
        <v/>
      </c>
      <c r="DF4" s="594"/>
      <c r="DG4" s="594"/>
      <c r="DH4" s="595"/>
      <c r="DI4" s="634" t="str">
        <f>IF('Master sheet'!$D$11="Hindi","कुल विषय योग","Grand Total")</f>
        <v>कुल विषय योग</v>
      </c>
      <c r="DJ4" s="640" t="str">
        <f>IF('Master sheet'!$D$11="Hindi","प्रतिशत","Percentage")</f>
        <v>प्रतिशत</v>
      </c>
      <c r="DK4" s="596" t="str">
        <f>IF('Master sheet'!$D$11="Hindi","श्रेणी ","Division")</f>
        <v xml:space="preserve">श्रेणी </v>
      </c>
      <c r="DL4" s="636" t="str">
        <f>IF('Master sheet'!$D$11="Hindi","कक्षा में स्थान","Position in the Class")</f>
        <v>कक्षा में स्थान</v>
      </c>
      <c r="DM4" s="615" t="str">
        <f>IF('Master sheet'!$D$11="Hindi","परीक्षा परिणाम","Results")</f>
        <v>परीक्षा परिणाम</v>
      </c>
      <c r="DN4" s="612" t="str">
        <f>IF('Master sheet'!$D$11="Hindi","उपस्थिति","Attendance")</f>
        <v>उपस्थिति</v>
      </c>
      <c r="DO4" s="612"/>
      <c r="DP4" s="645" t="str">
        <f>IF('Master sheet'!$D$11="Hindi","ग्रेड","Grade")</f>
        <v>ग्रेड</v>
      </c>
      <c r="DQ4" s="612" t="str">
        <f>IF('Master sheet'!$D$11="Hindi","विशेष विवरण","Specifications")</f>
        <v>विशेष विवरण</v>
      </c>
    </row>
    <row r="5" spans="1:128" ht="21" customHeight="1">
      <c r="A5" s="622" t="str">
        <f>IF('Master sheet'!D11="Hindi","क्र. स.","Sr. No. ")</f>
        <v>क्र. स.</v>
      </c>
      <c r="B5" s="618" t="str">
        <f>IF('Master sheet'!D11="Hindi","नामांक","Roll No.")</f>
        <v>नामांक</v>
      </c>
      <c r="C5" s="618" t="str">
        <f>IF('Master sheet'!D11="Hindi","कक्षा","CLASS ")</f>
        <v>कक्षा</v>
      </c>
      <c r="D5" s="618" t="str">
        <f>IF('Master sheet'!D11="Hindi","सेक्शन","Section ")</f>
        <v>सेक्शन</v>
      </c>
      <c r="E5" s="618" t="str">
        <f>IF('Master sheet'!D11="Hindi","जन्म दिनांक","Date of Birth")</f>
        <v>जन्म दिनांक</v>
      </c>
      <c r="F5" s="618" t="str">
        <f>IF('Master sheet'!D11="Hindi","प्रवेशांक","SR. NO.")</f>
        <v>प्रवेशांक</v>
      </c>
      <c r="G5" s="625" t="str">
        <f>IF('Master sheet'!D11="Hindi","विद्यार्थी का नाम","Student's Name")</f>
        <v>विद्यार्थी का नाम</v>
      </c>
      <c r="H5" s="625" t="str">
        <f>IF('Master sheet'!D11="Hindi","पिता का नाम","Father's Name")</f>
        <v>पिता का नाम</v>
      </c>
      <c r="I5" s="625" t="str">
        <f>IF('Master sheet'!D11="Hindi","माता का नाम ","Mother's Name")</f>
        <v xml:space="preserve">माता का नाम </v>
      </c>
      <c r="J5" s="101"/>
      <c r="K5" s="101"/>
      <c r="L5" s="602"/>
      <c r="M5" s="602"/>
      <c r="N5" s="602"/>
      <c r="O5" s="602"/>
      <c r="P5" s="604" t="str">
        <f>IF('Master sheet'!$D$11="Hindi","अर्द्धवार्षिक","Half Yearly")</f>
        <v>अर्द्धवार्षिक</v>
      </c>
      <c r="Q5" s="605"/>
      <c r="R5" s="606"/>
      <c r="S5" s="607" t="str">
        <f>IF('Master sheet'!$D$11="Hindi","अर्द्ध वा. तक योग","Total Till H.Y.")</f>
        <v>अर्द्ध वा. तक योग</v>
      </c>
      <c r="T5" s="604" t="str">
        <f>IF('Master sheet'!$D$11="Hindi","वार्षिक","Yearly")</f>
        <v>वार्षिक</v>
      </c>
      <c r="U5" s="605"/>
      <c r="V5" s="606"/>
      <c r="W5" s="609" t="str">
        <f>IF('Master sheet'!$D$11="Hindi","विषय कुल योग ","Subject Total")</f>
        <v xml:space="preserve">विषय कुल योग </v>
      </c>
      <c r="X5" s="598" t="s">
        <v>101</v>
      </c>
      <c r="Y5" s="598" t="s">
        <v>102</v>
      </c>
      <c r="Z5" s="598" t="s">
        <v>103</v>
      </c>
      <c r="AA5" s="598" t="s">
        <v>104</v>
      </c>
      <c r="AB5" s="598" t="s">
        <v>105</v>
      </c>
      <c r="AC5" s="596" t="str">
        <f>IF('Master sheet'!$D$11="Hindi","ग्रेड","Grade")</f>
        <v>ग्रेड</v>
      </c>
      <c r="AD5" s="602"/>
      <c r="AE5" s="602"/>
      <c r="AF5" s="602"/>
      <c r="AG5" s="602"/>
      <c r="AH5" s="604" t="str">
        <f>IF('Master sheet'!$D$11="Hindi","अर्द्धवार्षिक","Half Yearly")</f>
        <v>अर्द्धवार्षिक</v>
      </c>
      <c r="AI5" s="605"/>
      <c r="AJ5" s="606"/>
      <c r="AK5" s="607" t="str">
        <f>IF('Master sheet'!$D$11="Hindi","अर्द्ध वा. तक योग","Total Till H.Y.")</f>
        <v>अर्द्ध वा. तक योग</v>
      </c>
      <c r="AL5" s="604" t="str">
        <f>IF('Master sheet'!$D$11="Hindi","वार्षिक","Yearly")</f>
        <v>वार्षिक</v>
      </c>
      <c r="AM5" s="605"/>
      <c r="AN5" s="606"/>
      <c r="AO5" s="609" t="str">
        <f>IF('Master sheet'!$D$11="Hindi","विषय कुल योग ","Subject Total")</f>
        <v xml:space="preserve">विषय कुल योग </v>
      </c>
      <c r="AP5" s="598" t="s">
        <v>101</v>
      </c>
      <c r="AQ5" s="598" t="s">
        <v>102</v>
      </c>
      <c r="AR5" s="598" t="s">
        <v>103</v>
      </c>
      <c r="AS5" s="598" t="s">
        <v>104</v>
      </c>
      <c r="AT5" s="598" t="s">
        <v>105</v>
      </c>
      <c r="AU5" s="596" t="str">
        <f>IF('Master sheet'!$D$11="Hindi","ग्रेड","Grade")</f>
        <v>ग्रेड</v>
      </c>
      <c r="AV5" s="602"/>
      <c r="AW5" s="602"/>
      <c r="AX5" s="602"/>
      <c r="AY5" s="602"/>
      <c r="AZ5" s="604" t="str">
        <f>IF('Master sheet'!$D$11="Hindi","अर्द्धवार्षिक","Half Yearly")</f>
        <v>अर्द्धवार्षिक</v>
      </c>
      <c r="BA5" s="605"/>
      <c r="BB5" s="606"/>
      <c r="BC5" s="607" t="str">
        <f>IF('Master sheet'!$D$11="Hindi","अर्द्ध वा. तक योग","Total Till H.Y.")</f>
        <v>अर्द्ध वा. तक योग</v>
      </c>
      <c r="BD5" s="604" t="str">
        <f>IF('Master sheet'!$D$11="Hindi","वार्षिक","Yearly")</f>
        <v>वार्षिक</v>
      </c>
      <c r="BE5" s="605"/>
      <c r="BF5" s="606"/>
      <c r="BG5" s="609" t="str">
        <f>IF('Master sheet'!$D$11="Hindi","विषय कुल योग ","Subject Total")</f>
        <v xml:space="preserve">विषय कुल योग </v>
      </c>
      <c r="BH5" s="598" t="s">
        <v>101</v>
      </c>
      <c r="BI5" s="598" t="s">
        <v>102</v>
      </c>
      <c r="BJ5" s="598" t="s">
        <v>103</v>
      </c>
      <c r="BK5" s="598" t="s">
        <v>104</v>
      </c>
      <c r="BL5" s="598" t="s">
        <v>105</v>
      </c>
      <c r="BM5" s="596" t="str">
        <f>IF('Master sheet'!$D$11="Hindi","ग्रेड","Grade")</f>
        <v>ग्रेड</v>
      </c>
      <c r="BN5" s="602"/>
      <c r="BO5" s="602"/>
      <c r="BP5" s="602"/>
      <c r="BQ5" s="602"/>
      <c r="BR5" s="604" t="str">
        <f>IF('Master sheet'!$D$11="Hindi","अर्द्धवार्षिक","Half Yearly")</f>
        <v>अर्द्धवार्षिक</v>
      </c>
      <c r="BS5" s="605"/>
      <c r="BT5" s="606"/>
      <c r="BU5" s="607" t="str">
        <f>IF('Master sheet'!$D$11="Hindi","अर्द्ध वा. तक योग","Total Till H.Y.")</f>
        <v>अर्द्ध वा. तक योग</v>
      </c>
      <c r="BV5" s="604" t="str">
        <f>IF('Master sheet'!$D$11="Hindi","वार्षिक","Yearly")</f>
        <v>वार्षिक</v>
      </c>
      <c r="BW5" s="605"/>
      <c r="BX5" s="606"/>
      <c r="BY5" s="609" t="str">
        <f>IF('Master sheet'!$D$11="Hindi","विषय कुल योग ","Subject Total")</f>
        <v xml:space="preserve">विषय कुल योग </v>
      </c>
      <c r="BZ5" s="598" t="s">
        <v>101</v>
      </c>
      <c r="CA5" s="598" t="s">
        <v>102</v>
      </c>
      <c r="CB5" s="598" t="s">
        <v>103</v>
      </c>
      <c r="CC5" s="598" t="s">
        <v>104</v>
      </c>
      <c r="CD5" s="598" t="s">
        <v>105</v>
      </c>
      <c r="CE5" s="596" t="str">
        <f>IF('Master sheet'!$D$11="Hindi","ग्रेड","Grade")</f>
        <v>ग्रेड</v>
      </c>
      <c r="CF5" s="603" t="str">
        <f>IF('Master sheet'!$D$11="Hindi","अर्द्धवार्षिक","Half Yearly")</f>
        <v>अर्द्धवार्षिक</v>
      </c>
      <c r="CG5" s="603" t="str">
        <f>IF('Master sheet'!$D$11="Hindi","वार्षिक","Yearly")</f>
        <v>वार्षिक</v>
      </c>
      <c r="CH5" s="603" t="str">
        <f>IF('Master sheet'!$D$11="Hindi","योग","Total")</f>
        <v>योग</v>
      </c>
      <c r="CI5" s="598" t="s">
        <v>101</v>
      </c>
      <c r="CJ5" s="598" t="s">
        <v>102</v>
      </c>
      <c r="CK5" s="598" t="s">
        <v>104</v>
      </c>
      <c r="CL5" s="596" t="str">
        <f>IF('Master sheet'!$D$11="Hindi","ग्रेड","Grade")</f>
        <v>ग्रेड</v>
      </c>
      <c r="CM5" s="603" t="str">
        <f>IF('Master sheet'!$D$11="Hindi","अर्द्धवार्षिक","Half Yearly")</f>
        <v>अर्द्धवार्षिक</v>
      </c>
      <c r="CN5" s="603" t="str">
        <f>IF('Master sheet'!$D$11="Hindi","वार्षिक","Yearly")</f>
        <v>वार्षिक</v>
      </c>
      <c r="CO5" s="603" t="str">
        <f>IF('Master sheet'!$D$11="Hindi","योग","Total")</f>
        <v>योग</v>
      </c>
      <c r="CP5" s="598" t="s">
        <v>101</v>
      </c>
      <c r="CQ5" s="598" t="s">
        <v>102</v>
      </c>
      <c r="CR5" s="598" t="s">
        <v>104</v>
      </c>
      <c r="CS5" s="596" t="str">
        <f>IF('Master sheet'!$D$11="Hindi","ग्रेड","Grade")</f>
        <v>ग्रेड</v>
      </c>
      <c r="CT5" s="603" t="str">
        <f>IF('Master sheet'!$D$11="Hindi","अर्द्धवार्षिक","Half Yearly")</f>
        <v>अर्द्धवार्षिक</v>
      </c>
      <c r="CU5" s="603" t="str">
        <f>IF('Master sheet'!$D$11="Hindi","वार्षिक","Yearly")</f>
        <v>वार्षिक</v>
      </c>
      <c r="CV5" s="603" t="str">
        <f>IF('Master sheet'!$D$11="Hindi","योग","Total")</f>
        <v>योग</v>
      </c>
      <c r="CW5" s="598" t="s">
        <v>101</v>
      </c>
      <c r="CX5" s="598" t="s">
        <v>102</v>
      </c>
      <c r="CY5" s="598" t="s">
        <v>104</v>
      </c>
      <c r="CZ5" s="596" t="str">
        <f>IF('Master sheet'!$D$11="Hindi","ग्रेड","Grade")</f>
        <v>ग्रेड</v>
      </c>
      <c r="DA5" s="596" t="str">
        <f>IF('Master sheet'!$D$11="Hindi","अर्द्धवार्षिक","Half Yearly")</f>
        <v>अर्द्धवार्षिक</v>
      </c>
      <c r="DB5" s="596" t="str">
        <f>IF('Master sheet'!$D$11="Hindi","वार्षिक","Yearly")</f>
        <v>वार्षिक</v>
      </c>
      <c r="DC5" s="596" t="str">
        <f>IF('Master sheet'!$D$11="Hindi","योग","Total")</f>
        <v>योग</v>
      </c>
      <c r="DD5" s="596" t="str">
        <f>IF('Master sheet'!$D$11="Hindi","ग्रेड","Grade")</f>
        <v>ग्रेड</v>
      </c>
      <c r="DE5" s="596" t="str">
        <f>IF('Master sheet'!$D$11="Hindi","अर्द्धवार्षिक","Half Yearly")</f>
        <v>अर्द्धवार्षिक</v>
      </c>
      <c r="DF5" s="596" t="str">
        <f>IF('Master sheet'!$D$11="Hindi","वार्षिक","Yearly")</f>
        <v>वार्षिक</v>
      </c>
      <c r="DG5" s="596" t="str">
        <f>IF('Master sheet'!$D$11="Hindi","योग","Total")</f>
        <v>योग</v>
      </c>
      <c r="DH5" s="596" t="str">
        <f>IF('Master sheet'!$D$11="Hindi","ग्रेड","Grade")</f>
        <v>ग्रेड</v>
      </c>
      <c r="DI5" s="635">
        <v>0</v>
      </c>
      <c r="DJ5" s="641"/>
      <c r="DK5" s="639"/>
      <c r="DL5" s="637"/>
      <c r="DM5" s="615">
        <v>0</v>
      </c>
      <c r="DN5" s="612"/>
      <c r="DO5" s="612"/>
      <c r="DP5" s="646"/>
      <c r="DQ5" s="612"/>
    </row>
    <row r="6" spans="1:128" ht="82.5" customHeight="1">
      <c r="A6" s="623"/>
      <c r="B6" s="619"/>
      <c r="C6" s="619"/>
      <c r="D6" s="619"/>
      <c r="E6" s="619">
        <v>0</v>
      </c>
      <c r="F6" s="619">
        <v>0</v>
      </c>
      <c r="G6" s="626">
        <v>0</v>
      </c>
      <c r="H6" s="626">
        <v>0</v>
      </c>
      <c r="I6" s="626">
        <v>0</v>
      </c>
      <c r="J6" s="280" t="str">
        <f>IF('Master sheet'!D11="Hindi","लिंग ","Gender")</f>
        <v xml:space="preserve">लिंग </v>
      </c>
      <c r="K6" s="280" t="str">
        <f>IF('Master sheet'!D11="Hindi","वर्ग  ","Category")</f>
        <v xml:space="preserve">वर्ग  </v>
      </c>
      <c r="L6" s="281"/>
      <c r="M6" s="281"/>
      <c r="N6" s="281"/>
      <c r="O6" s="281"/>
      <c r="P6" s="281" t="str">
        <f>IF('Master sheet'!$D$11="Hindi","लिखित","Written")</f>
        <v>लिखित</v>
      </c>
      <c r="Q6" s="281" t="str">
        <f>IF('Master sheet'!$D$11="Hindi","मौखिक","Oral")</f>
        <v>मौखिक</v>
      </c>
      <c r="R6" s="281" t="str">
        <f>IF('Master sheet'!$D$11="Hindi","अर्द्ध वा. योग","H.Y. Total")</f>
        <v>अर्द्ध वा. योग</v>
      </c>
      <c r="S6" s="607"/>
      <c r="T6" s="282" t="str">
        <f>IF('Master sheet'!$D$11="Hindi","लिखित","Written")</f>
        <v>लिखित</v>
      </c>
      <c r="U6" s="282" t="str">
        <f>IF('Master sheet'!$D$11="Hindi","मौखिक","Oral")</f>
        <v>मौखिक</v>
      </c>
      <c r="V6" s="281" t="str">
        <f>IF('Master sheet'!$D$11="Hindi","वार्षिक योग","Yearly Total")</f>
        <v>वार्षिक योग</v>
      </c>
      <c r="W6" s="609"/>
      <c r="X6" s="599"/>
      <c r="Y6" s="599"/>
      <c r="Z6" s="599"/>
      <c r="AA6" s="599"/>
      <c r="AB6" s="599"/>
      <c r="AC6" s="601">
        <v>0</v>
      </c>
      <c r="AD6" s="281"/>
      <c r="AE6" s="281"/>
      <c r="AF6" s="281"/>
      <c r="AG6" s="281"/>
      <c r="AH6" s="281" t="str">
        <f>IF('Master sheet'!$D$11="Hindi","लिखित","Written")</f>
        <v>लिखित</v>
      </c>
      <c r="AI6" s="281" t="str">
        <f>IF('Master sheet'!$D$11="Hindi","मौखिक","Oral")</f>
        <v>मौखिक</v>
      </c>
      <c r="AJ6" s="281" t="str">
        <f>IF('Master sheet'!$D$11="Hindi","अर्द्ध वा. योग","H.Y. Total")</f>
        <v>अर्द्ध वा. योग</v>
      </c>
      <c r="AK6" s="607"/>
      <c r="AL6" s="282" t="str">
        <f>IF('Master sheet'!$D$11="Hindi","लिखित","Written")</f>
        <v>लिखित</v>
      </c>
      <c r="AM6" s="282" t="str">
        <f>IF('Master sheet'!$D$11="Hindi","मौखिक","Oral")</f>
        <v>मौखिक</v>
      </c>
      <c r="AN6" s="281" t="str">
        <f>IF('Master sheet'!$D$11="Hindi","वार्षिक योग","Yearly Total")</f>
        <v>वार्षिक योग</v>
      </c>
      <c r="AO6" s="609"/>
      <c r="AP6" s="599"/>
      <c r="AQ6" s="599"/>
      <c r="AR6" s="599"/>
      <c r="AS6" s="599"/>
      <c r="AT6" s="599"/>
      <c r="AU6" s="601">
        <v>0</v>
      </c>
      <c r="AV6" s="281"/>
      <c r="AW6" s="281"/>
      <c r="AX6" s="281"/>
      <c r="AY6" s="281"/>
      <c r="AZ6" s="281" t="str">
        <f>IF('Master sheet'!$D$11="Hindi","लिखित","Written")</f>
        <v>लिखित</v>
      </c>
      <c r="BA6" s="281" t="str">
        <f>IF('Master sheet'!$D$11="Hindi","मौखिक","Oral")</f>
        <v>मौखिक</v>
      </c>
      <c r="BB6" s="281" t="str">
        <f>IF('Master sheet'!$D$11="Hindi","अर्द्ध वा. योग","H.Y. Total")</f>
        <v>अर्द्ध वा. योग</v>
      </c>
      <c r="BC6" s="607"/>
      <c r="BD6" s="282" t="str">
        <f>IF('Master sheet'!$D$11="Hindi","लिखित","Written")</f>
        <v>लिखित</v>
      </c>
      <c r="BE6" s="282" t="str">
        <f>IF('Master sheet'!$D$11="Hindi","मौखिक","Oral")</f>
        <v>मौखिक</v>
      </c>
      <c r="BF6" s="281" t="str">
        <f>IF('Master sheet'!$D$11="Hindi","वार्षिक योग","Yearly Total")</f>
        <v>वार्षिक योग</v>
      </c>
      <c r="BG6" s="609"/>
      <c r="BH6" s="599"/>
      <c r="BI6" s="599"/>
      <c r="BJ6" s="599"/>
      <c r="BK6" s="599"/>
      <c r="BL6" s="599"/>
      <c r="BM6" s="601">
        <v>0</v>
      </c>
      <c r="BN6" s="281"/>
      <c r="BO6" s="281"/>
      <c r="BP6" s="281"/>
      <c r="BQ6" s="281"/>
      <c r="BR6" s="281" t="str">
        <f>IF('Master sheet'!$D$11="Hindi","लिखित","Written")</f>
        <v>लिखित</v>
      </c>
      <c r="BS6" s="281" t="str">
        <f>IF('Master sheet'!$D$11="Hindi","मौखिक","Oral")</f>
        <v>मौखिक</v>
      </c>
      <c r="BT6" s="281" t="str">
        <f>IF('Master sheet'!$D$11="Hindi","अर्द्ध वा. योग","H.Y. Total")</f>
        <v>अर्द्ध वा. योग</v>
      </c>
      <c r="BU6" s="607"/>
      <c r="BV6" s="282" t="str">
        <f>IF('Master sheet'!$D$11="Hindi","लिखित","Written")</f>
        <v>लिखित</v>
      </c>
      <c r="BW6" s="282" t="str">
        <f>IF('Master sheet'!$D$11="Hindi","मौखिक","Oral")</f>
        <v>मौखिक</v>
      </c>
      <c r="BX6" s="281" t="str">
        <f>IF('Master sheet'!$D$11="Hindi","वार्षिक योग","Yearly Total")</f>
        <v>वार्षिक योग</v>
      </c>
      <c r="BY6" s="609"/>
      <c r="BZ6" s="599"/>
      <c r="CA6" s="599"/>
      <c r="CB6" s="599"/>
      <c r="CC6" s="599"/>
      <c r="CD6" s="599"/>
      <c r="CE6" s="601">
        <v>0</v>
      </c>
      <c r="CF6" s="603"/>
      <c r="CG6" s="603"/>
      <c r="CH6" s="603">
        <v>0</v>
      </c>
      <c r="CI6" s="599"/>
      <c r="CJ6" s="599"/>
      <c r="CK6" s="599"/>
      <c r="CL6" s="601">
        <v>0</v>
      </c>
      <c r="CM6" s="603"/>
      <c r="CN6" s="603"/>
      <c r="CO6" s="603">
        <v>0</v>
      </c>
      <c r="CP6" s="599"/>
      <c r="CQ6" s="599"/>
      <c r="CR6" s="599"/>
      <c r="CS6" s="601">
        <v>0</v>
      </c>
      <c r="CT6" s="603"/>
      <c r="CU6" s="603"/>
      <c r="CV6" s="603">
        <v>0</v>
      </c>
      <c r="CW6" s="599"/>
      <c r="CX6" s="599"/>
      <c r="CY6" s="599"/>
      <c r="CZ6" s="601">
        <v>0</v>
      </c>
      <c r="DA6" s="597"/>
      <c r="DB6" s="597"/>
      <c r="DC6" s="597"/>
      <c r="DD6" s="597"/>
      <c r="DE6" s="597"/>
      <c r="DF6" s="597"/>
      <c r="DG6" s="597"/>
      <c r="DH6" s="597"/>
      <c r="DI6" s="635">
        <v>0</v>
      </c>
      <c r="DJ6" s="641"/>
      <c r="DK6" s="639"/>
      <c r="DL6" s="637"/>
      <c r="DM6" s="615">
        <v>0</v>
      </c>
      <c r="DN6" s="283" t="str">
        <f>IF('Master sheet'!$D$11="Hindi","कुल कार्य दिवस","Total Meeting")</f>
        <v>कुल कार्य दिवस</v>
      </c>
      <c r="DO6" s="643" t="str">
        <f>IF('Master sheet'!$D$11="Hindi","कुल उपस्थिति","Total Attendance")</f>
        <v>कुल उपस्थिति</v>
      </c>
      <c r="DP6" s="646"/>
      <c r="DQ6" s="612"/>
    </row>
    <row r="7" spans="1:128" s="112" customFormat="1" ht="18.75" customHeight="1">
      <c r="A7" s="624"/>
      <c r="B7" s="620"/>
      <c r="C7" s="620"/>
      <c r="D7" s="620"/>
      <c r="E7" s="620"/>
      <c r="F7" s="620"/>
      <c r="G7" s="627"/>
      <c r="H7" s="627"/>
      <c r="I7" s="627"/>
      <c r="J7" s="102"/>
      <c r="K7" s="102"/>
      <c r="L7" s="107"/>
      <c r="M7" s="107"/>
      <c r="N7" s="107"/>
      <c r="O7" s="108"/>
      <c r="P7" s="107">
        <f>IF(AND($E$3="1st"),'Marks Entry 1st'!O6,IF(AND($E$3="2nd"),'Marks Entry 2nd'!O6,""))</f>
        <v>30</v>
      </c>
      <c r="Q7" s="107">
        <f>IF(AND($E$3="1st"),'Marks Entry 1st'!P6,IF(AND($E$3="2nd"),'Marks Entry 2nd'!P6,""))</f>
        <v>70</v>
      </c>
      <c r="R7" s="346">
        <f>IF(AND(P7="",Q7=""),"",IF(AND(Q7="NA",P7="NA"),"NA",SUM(P7:Q7)))</f>
        <v>100</v>
      </c>
      <c r="S7" s="108">
        <f>IF(AND(O7="NA",R7="NA"),"NA",SUM(O7,R7))</f>
        <v>100</v>
      </c>
      <c r="T7" s="107">
        <f>IF(AND($E$3="1st"),'Marks Entry 1st'!Q6,IF(AND($E$3="2nd"),'Marks Entry 2nd'!Q6,""))</f>
        <v>30</v>
      </c>
      <c r="U7" s="107">
        <f>IF(AND($E$3="1st"),'Marks Entry 1st'!R6,IF(AND($E$3="2nd"),'Marks Entry 2nd'!R6,""))</f>
        <v>70</v>
      </c>
      <c r="V7" s="110">
        <f>IF(AND(T7="",U7=""),"",SUM(T7:U7))</f>
        <v>100</v>
      </c>
      <c r="W7" s="108">
        <f>IF(V7="","",SUM(S7,V7))</f>
        <v>200</v>
      </c>
      <c r="X7" s="111"/>
      <c r="Y7" s="111"/>
      <c r="Z7" s="111"/>
      <c r="AA7" s="111"/>
      <c r="AB7" s="111"/>
      <c r="AC7" s="63"/>
      <c r="AD7" s="107"/>
      <c r="AE7" s="107"/>
      <c r="AF7" s="107"/>
      <c r="AG7" s="108"/>
      <c r="AH7" s="107">
        <f>IF(AND($E$3="1st"),'Marks Entry 1st'!V6,IF(AND($E$3="2nd"),'Marks Entry 2nd'!V6,""))</f>
        <v>15</v>
      </c>
      <c r="AI7" s="107">
        <f>IF(AND($E$3="1st"),'Marks Entry 1st'!W6,IF(AND($E$3="2nd"),'Marks Entry 2nd'!W6,""))</f>
        <v>35</v>
      </c>
      <c r="AJ7" s="346">
        <f>IF(AND(AH7="",AI7=""),"",IF(AND(AI7="NA",AH7="NA"),"NA",SUM(AH7:AI7)))</f>
        <v>50</v>
      </c>
      <c r="AK7" s="108">
        <f>IF(AND(AG7="NA",AJ7="NA"),"NA",SUM(AG7,AJ7))</f>
        <v>50</v>
      </c>
      <c r="AL7" s="107">
        <f>IF(AND($E$3="1st"),'Marks Entry 1st'!X6,IF(AND($E$3="2nd"),'Marks Entry 2nd'!X6,""))</f>
        <v>15</v>
      </c>
      <c r="AM7" s="107">
        <f>IF(AND($E$3="1st"),'Marks Entry 1st'!Y6,IF(AND($E$3="2nd"),'Marks Entry 2nd'!Y6,""))</f>
        <v>35</v>
      </c>
      <c r="AN7" s="110">
        <f>IF(AND(AL7="",AM7=""),"",SUM(AL7:AM7))</f>
        <v>50</v>
      </c>
      <c r="AO7" s="108">
        <f>IF(AN7="","",SUM(AK7,AN7))</f>
        <v>100</v>
      </c>
      <c r="AP7" s="108"/>
      <c r="AQ7" s="111"/>
      <c r="AR7" s="111"/>
      <c r="AS7" s="111"/>
      <c r="AT7" s="111"/>
      <c r="AU7" s="63"/>
      <c r="AV7" s="107"/>
      <c r="AW7" s="107"/>
      <c r="AX7" s="107"/>
      <c r="AY7" s="108"/>
      <c r="AZ7" s="107">
        <f>IF(AND($E$3="1st"),'Marks Entry 1st'!AC6,IF(AND($E$3="2nd"),'Marks Entry 2nd'!AC6,""))</f>
        <v>30</v>
      </c>
      <c r="BA7" s="107">
        <f>IF(AND($E$3="1st"),'Marks Entry 1st'!AD6,IF(AND($E$3="2nd"),'Marks Entry 2nd'!AD6,""))</f>
        <v>70</v>
      </c>
      <c r="BB7" s="109">
        <f>IF(AND(AZ7="",BA7=""),"",IF(AND(BA7="NA",AZ7="NA"),"NA",SUM(AZ7:BA7)))</f>
        <v>100</v>
      </c>
      <c r="BC7" s="108">
        <f>IF(AND(AY7="NA",BB7="NA"),"NA",SUM(AY7,BB7))</f>
        <v>100</v>
      </c>
      <c r="BD7" s="107">
        <f>IF(AND($E$3="1st"),'Marks Entry 1st'!AE6,IF(AND($E$3="2nd"),'Marks Entry 2nd'!AE6,""))</f>
        <v>30</v>
      </c>
      <c r="BE7" s="107">
        <f>IF(AND($E$3="1st"),'Marks Entry 1st'!AF6,IF(AND($E$3="2nd"),'Marks Entry 2nd'!AF6,""))</f>
        <v>70</v>
      </c>
      <c r="BF7" s="110">
        <f>IF(AND(BD7="",BE7=""),"",SUM(BD7:BE7))</f>
        <v>100</v>
      </c>
      <c r="BG7" s="108">
        <f>IF(BF7="","",SUM(BC7,BF7))</f>
        <v>200</v>
      </c>
      <c r="BH7" s="108"/>
      <c r="BI7" s="111"/>
      <c r="BJ7" s="111"/>
      <c r="BK7" s="111"/>
      <c r="BL7" s="111"/>
      <c r="BM7" s="63"/>
      <c r="BN7" s="107"/>
      <c r="BO7" s="107"/>
      <c r="BP7" s="107"/>
      <c r="BQ7" s="108"/>
      <c r="BR7" s="107">
        <f>IF(AND('Marks Entry 1st'!AJ6="",'Marks Entry 2nd'!AJ6=""),"",IF(AND($E$3="1st"),'Marks Entry 1st'!AJ6,IF(AND($E$3="2nd"),'Marks Entry 2nd'!AJ6,"")))</f>
        <v>50</v>
      </c>
      <c r="BS7" s="107" t="str">
        <f>IF(AND('Marks Entry 1st'!AK6="",'Marks Entry 2nd'!AK6=""),"",IF(AND($E$3="1st"),'Marks Entry 1st'!AK6,IF(AND($E$3="2nd"),'Marks Entry 2nd'!AK6,"")))</f>
        <v/>
      </c>
      <c r="BT7" s="109">
        <f>IF(AND(BR7="",BS7=""),"",IF(AND(BS7="NA",BR7="NA"),"NA",SUM(BR7:BS7)))</f>
        <v>50</v>
      </c>
      <c r="BU7" s="108">
        <f>IF(AND(BQ7="NA",BT7="NA"),"NA",SUM(BQ7,BT7))</f>
        <v>50</v>
      </c>
      <c r="BV7" s="107">
        <f>IF(AND('Marks Entry 1st'!AL6="",'Marks Entry 2nd'!AL6=""),"",IF(AND($E$3="1st"),'Marks Entry 1st'!AL6,IF(AND($E$3="2nd"),'Marks Entry 2nd'!AL6,"")))</f>
        <v>50</v>
      </c>
      <c r="BW7" s="107" t="str">
        <f>IF(AND('Marks Entry 1st'!AM6="",'Marks Entry 2nd'!AM6=""),"",IF(AND($E$3="1st"),'Marks Entry 1st'!AM6,IF(AND($E$3="2nd"),'Marks Entry 2nd'!AM6,"")))</f>
        <v/>
      </c>
      <c r="BX7" s="110">
        <f>IF(AND(BV7="",BW7=""),"",SUM(BV7:BW7))</f>
        <v>50</v>
      </c>
      <c r="BY7" s="108">
        <f>IF(BX7="","",SUM(BU7,BX7))</f>
        <v>100</v>
      </c>
      <c r="BZ7" s="108"/>
      <c r="CA7" s="111"/>
      <c r="CB7" s="111"/>
      <c r="CC7" s="111"/>
      <c r="CD7" s="111"/>
      <c r="CE7" s="63"/>
      <c r="CF7" s="67">
        <f>IF(AND('Marks Entry 1st'!AN6="",'Marks Entry 2nd'!AN6=""),"",IF(AND($E$3="1st"),'Marks Entry 1st'!AN6,IF(AND($E$3="2nd"),'Marks Entry 2nd'!AN6,"")))</f>
        <v>25</v>
      </c>
      <c r="CG7" s="67">
        <f>IF(AND('Marks Entry 1st'!AO6="",'Marks Entry 2nd'!AO6=""),"",IF(AND($E$3="1st"),'Marks Entry 1st'!AO6,IF(AND($E$3="2nd"),'Marks Entry 2nd'!AO6,"")))</f>
        <v>25</v>
      </c>
      <c r="CH7" s="110">
        <f>IF(AND(CF7="",CG7=""),"",SUM(CF7:CG7))</f>
        <v>50</v>
      </c>
      <c r="CI7" s="110"/>
      <c r="CJ7" s="110"/>
      <c r="CK7" s="110"/>
      <c r="CL7" s="65"/>
      <c r="CM7" s="67">
        <f>IF(AND('Marks Entry 1st'!AP6="",'Marks Entry 2nd'!AP6=""),"",IF(AND($E$3="1st"),'Marks Entry 1st'!AP6,IF(AND($E$3="2nd"),'Marks Entry 2nd'!AP6,"")))</f>
        <v>25</v>
      </c>
      <c r="CN7" s="67">
        <f>IF(AND('Marks Entry 1st'!AQ6="",'Marks Entry 2nd'!AQ6=""),"",IF(AND($E$3="1st"),'Marks Entry 1st'!AQ6,IF(AND($E$3="2nd"),'Marks Entry 2nd'!AQ6,"")))</f>
        <v>25</v>
      </c>
      <c r="CO7" s="110">
        <f>IF(AND(CM7="",CN7=""),"",SUM(CM7:CN7))</f>
        <v>50</v>
      </c>
      <c r="CP7" s="110"/>
      <c r="CQ7" s="110"/>
      <c r="CR7" s="110"/>
      <c r="CS7" s="65"/>
      <c r="CT7" s="67">
        <f>IF(AND('Marks Entry 1st'!AR6="",'Marks Entry 2nd'!AR6=""),"",IF(AND($E$3="1st"),'Marks Entry 1st'!AR6,IF(AND($E$3="2nd"),'Marks Entry 2nd'!AR6,"")))</f>
        <v>50</v>
      </c>
      <c r="CU7" s="67">
        <f>IF(AND('Marks Entry 1st'!AS6="",'Marks Entry 2nd'!AS6=""),"",IF(AND($E$3="1st"),'Marks Entry 1st'!AS6,IF(AND($E$3="2nd"),'Marks Entry 2nd'!AS6,"")))</f>
        <v>50</v>
      </c>
      <c r="CV7" s="110">
        <f>IF(AND(CT7="",CU7=""),"",SUM(CT7:CU7))</f>
        <v>100</v>
      </c>
      <c r="CW7" s="110"/>
      <c r="CX7" s="110"/>
      <c r="CY7" s="110"/>
      <c r="CZ7" s="65"/>
      <c r="DA7" s="375">
        <f>IF(AND('Marks Entry 1st'!AT6="",'Marks Entry 2nd'!AT6=""),"",IF(AND($E$3="1st"),'Marks Entry 1st'!AT6,IF(AND($E$3="2nd"),'Marks Entry 2nd'!AT6,"")))</f>
        <v>50</v>
      </c>
      <c r="DB7" s="375">
        <f>IF(AND('Marks Entry 1st'!AU6="",'Marks Entry 2nd'!AU6=""),"",IF(AND($E$3="1st"),'Marks Entry 1st'!AU6,IF(AND($E$3="2nd"),'Marks Entry 2nd'!AU6,"")))</f>
        <v>50</v>
      </c>
      <c r="DC7" s="376">
        <f>IF(AND(DA7="",DB7=""),"",SUM(DA7:DB7))</f>
        <v>100</v>
      </c>
      <c r="DD7" s="375"/>
      <c r="DE7" s="375">
        <f>IF(AND('Marks Entry 1st'!AV6="",'Marks Entry 2nd'!AV6=""),"",IF(AND($E$3="1st"),'Marks Entry 1st'!AV6,IF(AND($E$3="2nd"),'Marks Entry 2nd'!AV6,"")))</f>
        <v>50</v>
      </c>
      <c r="DF7" s="375">
        <f>IF(AND('Marks Entry 1st'!AW6="",'Marks Entry 2nd'!AW6=""),"",IF(AND($E$3="1st"),'Marks Entry 1st'!AW6,IF(AND($E$3="2nd"),'Marks Entry 2nd'!AW6,"")))</f>
        <v>50</v>
      </c>
      <c r="DG7" s="376">
        <f>IF(AND(DE7="",DF7=""),"",SUM(DE7:DF7))</f>
        <v>100</v>
      </c>
      <c r="DH7" s="374"/>
      <c r="DI7" s="64">
        <f>IF(E3="","",SUM(W7,AO7,BG7))</f>
        <v>500</v>
      </c>
      <c r="DJ7" s="642"/>
      <c r="DK7" s="597"/>
      <c r="DL7" s="638"/>
      <c r="DM7" s="615">
        <v>0</v>
      </c>
      <c r="DN7" s="66">
        <f>IF(AND($E$3="1st"),'Marks Entry 1st'!AX6,IF(AND($E$3="2nd"),'Marks Entry 2nd'!AX6,""))</f>
        <v>350</v>
      </c>
      <c r="DO7" s="644"/>
      <c r="DP7" s="647"/>
      <c r="DQ7" s="612"/>
    </row>
    <row r="8" spans="1:128" ht="18.95" customHeight="1">
      <c r="A8" s="60">
        <v>1</v>
      </c>
      <c r="B8" s="279">
        <f>IF(OR(DX8=0,DX8=""),"",IF(AND($E$3="1st"),'Marks Entry 1st'!I7,IF(AND($E$3="2nd"),'Marks Entry 2nd'!I7,"")))</f>
        <v>101</v>
      </c>
      <c r="C8" s="61">
        <f>IF(OR(B8=0,B8=""),"",IF(AND($E$3="1st"),'Marks Entry 1st'!B7,IF(AND($E$3="2nd"),'Marks Entry 2nd'!B7,"")))</f>
        <v>1</v>
      </c>
      <c r="D8" s="61" t="str">
        <f>IF(OR(B8=0,B8=""),"",IF(AND($E$3="1st"),'Marks Entry 1st'!C7,IF(AND($E$3="2nd"),'Marks Entry 2nd'!C7,"")))</f>
        <v>A</v>
      </c>
      <c r="E8" s="62" t="str">
        <f>IF(OR(B8=0,B8=""),"",IF(AND($E$3="1st"),'Marks Entry 1st'!E7,IF(AND($E$3="2nd"),'Marks Entry 2nd'!E7,"")))</f>
        <v>28-10-2014</v>
      </c>
      <c r="F8" s="278">
        <f>IF(OR(B8=0,B8=""),"",IF(AND($E$3="1st"),'Marks Entry 1st'!D7,IF(AND($E$3="2nd"),'Marks Entry 2nd'!D7,"")))</f>
        <v>936</v>
      </c>
      <c r="G8" s="56" t="str">
        <f>IF(OR(B8=0,B8=""),"",IF(AND($E$3="1st"),'Marks Entry 1st'!F7,IF(AND($E$3="2nd"),'Marks Entry 2nd'!F7,"")))</f>
        <v>AAKIFA BANO</v>
      </c>
      <c r="H8" s="56" t="str">
        <f>IF(OR(B8=0,B8=""),"",IF(AND($E$3="1st"),'Marks Entry 1st'!G7,IF(AND($E$3="2nd"),'Marks Entry 2nd'!G7,"")))</f>
        <v>SHABBIR MOHAMMAD</v>
      </c>
      <c r="I8" s="56" t="str">
        <f>IF(OR(B8=0,B8=""),"",IF(AND($E$3="1st"),'Marks Entry 1st'!H7,IF(AND($E$3="2nd"),'Marks Entry 2nd'!H7,"")))</f>
        <v>HEENA KOUSER</v>
      </c>
      <c r="J8" s="245" t="str">
        <f>IF(OR(B8=0,B8=""),"",IF(AND($E$3="1st"),'Marks Entry 1st'!J7,IF(AND($E$3="2nd"),'Marks Entry 2nd'!J7,"")))</f>
        <v>F</v>
      </c>
      <c r="K8" s="245" t="str">
        <f>IF(OR(B8=0,B8=""),"",IF(AND($E$3="1st"),'Marks Entry 1st'!K7,IF(AND($E$3="2nd"),'Marks Entry 2nd'!K7,"")))</f>
        <v>OBC</v>
      </c>
      <c r="L8" s="113"/>
      <c r="M8" s="113"/>
      <c r="N8" s="113"/>
      <c r="O8" s="53"/>
      <c r="P8" s="113">
        <f>IF(OR(B8=0,B8=""),"",IF(AND($E$3="1st"),'Marks Entry 1st'!O7,IF(AND($E$3="2nd"),'Marks Entry 2nd'!O7,"")))</f>
        <v>25</v>
      </c>
      <c r="Q8" s="113">
        <f>IF(OR(B8=0,B8=""),"",IF(AND($E$3="1st"),'Marks Entry 1st'!P7,IF(AND($E$3="2nd"),'Marks Entry 2nd'!P7,"")))</f>
        <v>62</v>
      </c>
      <c r="R8" s="57">
        <f>IF(AND(P8="",Q8=""),"",IF(AND(P8="NA",Q8="NA"),"NA",IF(AND(P8="AB",Q8="AB"),"AB",SUM(P8:Q8))))</f>
        <v>87</v>
      </c>
      <c r="S8" s="53">
        <f>IF(AND(O8="NA",R8="NA"),"NA",IF(AND(O8="AB",R8="AB"),"AB",SUM(O8,R8)))</f>
        <v>87</v>
      </c>
      <c r="T8" s="59">
        <f>IF(OR(B8=0,B8=""),"",IF(AND($E$3="1st"),'Marks Entry 1st'!Q7,IF(AND($E$3="2nd"),'Marks Entry 2nd'!Q7,"")))</f>
        <v>29</v>
      </c>
      <c r="U8" s="59">
        <f>IF(OR(B8=0,B8=""),"",IF(AND($E$3="1st"),'Marks Entry 1st'!R7,IF(AND($E$3="2nd"),'Marks Entry 2nd'!R7,"")))</f>
        <v>25</v>
      </c>
      <c r="V8" s="58">
        <f>IF(AND(T8="",U8=""),"",IF(AND(T8="AB",U8="AB"),"AB",SUM(T8:U8)))</f>
        <v>54</v>
      </c>
      <c r="W8" s="53">
        <f>IF(V8="","",IF(AND(S8="AB",V8="AB"),"AB",SUM(S8,V8)))</f>
        <v>141</v>
      </c>
      <c r="X8" s="94">
        <f>COUNTIF(L8:N8,"NA")*10+(COUNTIF(L8:N8,"ML")*10)+(COUNTIF(P8,"ML")*50)+(COUNTIF(Q8,"ML")*20)+(COUNTIF(T8,"ML")*70)+(COUNTIF(U8,"ML")*30)</f>
        <v>0</v>
      </c>
      <c r="Y8" s="94">
        <f>IF(OR(B8="NSO",B8=0,B8=""),"",IF(AND(P8="",T8=""),"",IF(AND(P8="",Q8=""),70-X8,IF(AND(T8="",U8=""),100-X8,200-X8))))</f>
        <v>200</v>
      </c>
      <c r="Z8" s="94" t="str">
        <f>IF(AND(OR(L8="ab",L8="ml"),OR(M8="ab",M8="ml"),OR(P8="ab",P8="ml")),"AB",IF(AND(OR(L8="ab",L8="ml"),OR(P8="ab",P8="ml"),OR(T8="ab",T8="ml")),"AB",IF(AND(OR(M8="ab",M8="ml"),OR(N8="ab",N8="ml"),OR(P8="ab",P8="ml")),"AB",IF(AND(OR(M8="ab",M8="ml"),OR(N8="ab",N8="ml"),OR(T8="ab",T8="ml")),"AB",""))))</f>
        <v/>
      </c>
      <c r="AA8" s="94" t="str">
        <f>IF(OR(B8="NSO",B8="",T8=""),"",IF(OR(Z8="AB",T8="ab"),"AB",IF(T8="ML","RE",IF(AND(W8&gt;=36%*Y8,T8&gt;=14),"P",IF(AND(W8&gt;=34%*Y8,T8&gt;=14),"G2",IF(AND(W8&gt;=31%*Y8,T8&gt;=14),"G1",IF(AND(W8&gt;=25%*Y8,T8&gt;=14),"S","F")))))))</f>
        <v>P</v>
      </c>
      <c r="AB8" s="94" t="str">
        <f>IF(OR(AA8="",AA8=0,AA8="S",AA8="RE",AA8="F",AA8="AB"),"",IF(W8&gt;=75%*Y8,"D",IF(W8&gt;=60%*Y8,"I",IF(W8&gt;=48%*Y8,"II",IF(W8&gt;=36%*Y8,"III","")))))</f>
        <v>I</v>
      </c>
      <c r="AC8" s="98" t="str">
        <f>IF(W8="","",IF(OR(AA8="",AA8=0,AA8="RE",AA8="AB"),"",IF(W8&gt;85%*Y8,"A",IF(W8&gt;70%*Y8,"B",IF(W8&gt;=50%*Y8,"C",IF(W8&gt;=30%*Y8,"D","E"))))))</f>
        <v>B</v>
      </c>
      <c r="AD8" s="113"/>
      <c r="AE8" s="113"/>
      <c r="AF8" s="113"/>
      <c r="AG8" s="53"/>
      <c r="AH8" s="113">
        <f>IF(OR(B8=0,B8=""),"",IF(AND($E$3="1st"),'Marks Entry 1st'!V7,IF(AND($E$3="2nd"),'Marks Entry 2nd'!V7,"")))</f>
        <v>15</v>
      </c>
      <c r="AI8" s="113">
        <f>IF(OR(B8=0,B8=""),"",IF(AND($E$3="1st"),'Marks Entry 1st'!W7,IF(AND($E$3="2nd"),'Marks Entry 2nd'!W7,"")))</f>
        <v>30</v>
      </c>
      <c r="AJ8" s="57">
        <f>IF(AND(AH8="",AI8=""),"",IF(AND(AH8="NA",AI8="NA"),"NA",IF(AND(AH8="AB",AI8="AB"),"AB",SUM(AH8:AI8))))</f>
        <v>45</v>
      </c>
      <c r="AK8" s="53">
        <f>IF(AND(AG8="NA",AJ8="NA"),"NA",IF(AND(AG8="AB",AJ8="AB"),"AB",SUM(AG8,AJ8)))</f>
        <v>45</v>
      </c>
      <c r="AL8" s="59">
        <f>IF(OR(B8=0,B8=""),"",IF(AND($E$3="1st"),'Marks Entry 1st'!X7,IF(AND($E$3="2nd"),'Marks Entry 2nd'!X7,"")))</f>
        <v>10</v>
      </c>
      <c r="AM8" s="59">
        <f>IF(OR(B8=0,B8=""),"",IF(AND($E$3="1st"),'Marks Entry 1st'!Y7,IF(AND($E$3="2nd"),'Marks Entry 2nd'!Y7,"")))</f>
        <v>30</v>
      </c>
      <c r="AN8" s="58">
        <f>IF(AND(AL8="",AM8=""),"",IF(AND(AL8="AB",AM8="AB"),"AB",SUM(AL8:AM8)))</f>
        <v>40</v>
      </c>
      <c r="AO8" s="53">
        <f>IF(AN8="","",IF(AND(AK8="AB",AN8="AB"),"AB",SUM(AK8,AN8)))</f>
        <v>85</v>
      </c>
      <c r="AP8" s="94">
        <f>COUNTIF(AD8:AF8,"NA")*10+(COUNTIF(AD8:AF8,"ML")*10)+(COUNTIF(AH8,"ML")*50)+(COUNTIF(AI8,"ML")*20)+(COUNTIF(AL8,"ML")*70)+(COUNTIF(AM8,"ML")*30)</f>
        <v>0</v>
      </c>
      <c r="AQ8" s="94">
        <f>IF(OR(B8="NSO",B8=0,B8=""),"",IF(AND(AH8="",AL8=""),"",IF(AND(AH8="",AI8=""),500-AP8,IF(AND(AL8="",AM8=""),50-AP8,100-AP8))))</f>
        <v>100</v>
      </c>
      <c r="AR8" s="94" t="str">
        <f>IF(AND(OR(AD8="ab",AD8="ml"),OR(AE8="ab",AE8="ml"),OR(AH8="ab",AH8="ml")),"AB",IF(AND(OR(AD8="ab",AD8="ml"),OR(AH8="ab",AH8="ml"),OR(AL8="ab",AL8="ml")),"AB",IF(AND(OR(AE8="ab",AE8="ml"),OR(AF8="ab",AF8="ml"),OR(AH8="ab",AH8="ml")),"AB",IF(AND(OR(AE8="ab",AE8="ml"),OR(AF8="ab",AF8="ml"),OR(AL8="ab",AL8="ml")),"AB",""))))</f>
        <v/>
      </c>
      <c r="AS8" s="94" t="str">
        <f>IF(OR(B8="NSO",B8="",AL8=""),"",IF(OR(AR8="AB",AL8="ab"),"AB",IF(AL8="ML","RE",IF(AND(AO8&gt;=36%*AQ8,AL8&gt;=$AL$7*20%),"P",IF(AND(AO8&gt;=34%*AQ8,AL8&gt;=$AL$7*20%),"G2",IF(AND(AO8&gt;=31%*AQ8,AL8&gt;=$AL$7*20%),"G1",IF(AND(AO8&gt;=25%*AQ8,AL8&gt;=$AL$7*20%),"S","F")))))))</f>
        <v>P</v>
      </c>
      <c r="AT8" s="94" t="str">
        <f>IF(OR(AS8="",AS8=0,AS8="S",AS8="RE",AS8="F",AS8="AB"),"",IF(AO8&gt;=75%*AQ8,"D",IF(AO8&gt;=60%*AQ8,"I",IF(AO8&gt;=48%*AQ8,"II",IF(AO8&gt;=36%*AQ8,"III","")))))</f>
        <v>D</v>
      </c>
      <c r="AU8" s="98" t="str">
        <f>IF(AO8="","",IF(OR(AS8="",AS8=0,AS8="RE",AS8="AB"),"",IF(AO8&gt;85%*AQ8,"A",IF(AO8&gt;70%*AQ8,"B",IF(AO8&gt;=50%*AQ8,"C",IF(AO8&gt;=30%*AQ8,"D","E"))))))</f>
        <v>B</v>
      </c>
      <c r="AV8" s="113"/>
      <c r="AW8" s="113"/>
      <c r="AX8" s="113"/>
      <c r="AY8" s="53"/>
      <c r="AZ8" s="113">
        <f>IF(OR(B8=0,B8=""),"",IF(AND($E$3="1st"),'Marks Entry 1st'!AC7,IF(AND($E$3="2nd"),'Marks Entry 2nd'!AC7,"")))</f>
        <v>22</v>
      </c>
      <c r="BA8" s="113">
        <f>IF(OR(B8=0,B8=""),"",IF(AND($E$3="1st"),'Marks Entry 1st'!AD7,IF(AND($E$3="2nd"),'Marks Entry 2nd'!AD7,"")))</f>
        <v>64</v>
      </c>
      <c r="BB8" s="57">
        <f>IF(AND(AZ8="",BA8=""),"",IF(AND(AZ8="NA",BA8="NA"),"NA",IF(AND(AZ8="AB",BA8="AB"),"AB",SUM(AZ8:BA8))))</f>
        <v>86</v>
      </c>
      <c r="BC8" s="53">
        <f>IF(AND(AY8="NA",BB8="NA"),"NA",IF(AND(AY8="AB",BB8="AB"),"AB",SUM(AY8,BB8)))</f>
        <v>86</v>
      </c>
      <c r="BD8" s="59">
        <f>IF(OR(B8=0,B8=""),"",IF(AND($E$3="1st"),'Marks Entry 1st'!AE7,IF(AND($E$3="2nd"),'Marks Entry 2nd'!AE7,"")))</f>
        <v>21</v>
      </c>
      <c r="BE8" s="59">
        <f>IF(OR(B8=0,B8=""),"",IF(AND($E$3="1st"),'Marks Entry 1st'!AF7,IF(AND($E$3="2nd"),'Marks Entry 2nd'!AF7,"")))</f>
        <v>56</v>
      </c>
      <c r="BF8" s="58">
        <f>IF(AND(BD8="",BE8=""),"",IF(AND(BD8="AB",BE8="AB"),"AB",SUM(BD8:BE8)))</f>
        <v>77</v>
      </c>
      <c r="BG8" s="53">
        <f>IF(BF8="","",IF(AND(BC8="AB",BF8="AB"),"AB",SUM(BC8,BF8)))</f>
        <v>163</v>
      </c>
      <c r="BH8" s="94">
        <f>COUNTIF(AV8:AX8,"NA")*10+(COUNTIF(AV8:AX8,"ML")*10)+(COUNTIF(AZ8,"ML")*50)+(COUNTIF(BA8,"ML")*20)+(COUNTIF(BD8,"ML")*70)+(COUNTIF(BE8,"ML")*30)</f>
        <v>0</v>
      </c>
      <c r="BI8" s="94">
        <f>IF(OR(B8="NSO",B8=0,B8=""),"",IF(AND(AZ8="",BD8=""),"",IF(AND(AZ8="",BA8=""),70-BH8,IF(AND(BD8="",BE8=""),100-BH8,200-BH8))))</f>
        <v>200</v>
      </c>
      <c r="BJ8" s="94" t="str">
        <f>IF(AND(OR(AV8="ab",AV8="ml"),OR(AW8="ab",AW8="ml"),OR(AZ8="ab",AZ8="ml")),"AB",IF(AND(OR(AV8="ab",AV8="ml"),OR(AZ8="ab",AZ8="ml"),OR(BD8="ab",BD8="ml")),"AB",IF(AND(OR(AW8="ab",AW8="ml"),OR(AX8="ab",AX8="ml"),OR(AZ8="ab",AZ8="ml")),"AB",IF(AND(OR(AW8="ab",AW8="ml"),OR(AX8="ab",AX8="ml"),OR(BD8="ab",BD8="ml")),"AB",""))))</f>
        <v/>
      </c>
      <c r="BK8" s="94" t="str">
        <f>IF(OR(B8="NSO",B8="",BD8=""),"",IF(OR(BJ8="AB",BD8="ab"),"AB",IF(BD8="ML","RE",IF(AND(BG8&gt;=36%*BI8,BD8&gt;=14),"P",IF(AND(BG8&gt;=34%*BI8,BD8&gt;=14),"G2",IF(AND(BG8&gt;=31%*BI8,BD8&gt;=14),"G1",IF(AND(BG8&gt;=25%*BI8,BD8&gt;=14),"S","F")))))))</f>
        <v>P</v>
      </c>
      <c r="BL8" s="94" t="str">
        <f>IF(OR(BK8="",BK8=0,BK8="S",BK8="RE",BK8="F",BK8="AB"),"",IF(BG8&gt;=75%*BI8,"D",IF(BG8&gt;=60%*BI8,"I",IF(BG8&gt;=48%*BI8,"II",IF(BG8&gt;=36%*BI8,"III","")))))</f>
        <v>D</v>
      </c>
      <c r="BM8" s="98" t="str">
        <f>IF(BG8="","",IF(OR(BK8="",BK8=0,BK8="RE",BK8="AB"),"",IF(BG8&gt;85%*BI8,"A",IF(BG8&gt;70%*BI8,"B",IF(BG8&gt;=50%*BI8,"C",IF(BG8&gt;=30%*BI8,"D","E"))))))</f>
        <v>B</v>
      </c>
      <c r="BN8" s="113"/>
      <c r="BO8" s="113"/>
      <c r="BP8" s="113"/>
      <c r="BQ8" s="53"/>
      <c r="BR8" s="113">
        <f>IF(OR(B8=0,B8=""),"",IF(AND('Marks Entry 1st'!AJ7="",'Marks Entry 2nd'!AJ7=""),"",IF(AND($E$3="1st"),'Marks Entry 1st'!AJ7,IF(AND($E$3="2nd"),'Marks Entry 2nd'!AJ7,""))))</f>
        <v>45</v>
      </c>
      <c r="BS8" s="113" t="str">
        <f>IF(OR(B8=0,B8=""),"",IF(AND('Marks Entry 1st'!AK7="",'Marks Entry 2nd'!AK7=""),"",IF(AND($E$3="1st"),'Marks Entry 1st'!AK7,IF(AND($E$3="2nd"),'Marks Entry 2nd'!AK7,""))))</f>
        <v/>
      </c>
      <c r="BT8" s="57">
        <f>IF(AND(BR8="",BS8=""),"",IF(AND(BR8="NA",BS8="NA"),"NA",IF(AND(BR8="AB",BS8="AB"),"AB",SUM(BR8:BS8))))</f>
        <v>45</v>
      </c>
      <c r="BU8" s="53">
        <f>IF(AND(BQ8="NA",BT8="NA"),"NA",IF(AND(BQ8="AB",BT8="AB"),"AB",SUM(BQ8,BT8)))</f>
        <v>45</v>
      </c>
      <c r="BV8" s="59">
        <f>IF(OR(B8=0,B8=""),"",IF(AND('Marks Entry 1st'!AL7="",'Marks Entry 2nd'!AL7=""),"",IF(AND($E$3="1st"),'Marks Entry 1st'!AL7,IF(AND($E$3="2nd"),'Marks Entry 2nd'!AL7,""))))</f>
        <v>45</v>
      </c>
      <c r="BW8" s="59" t="str">
        <f>IF(OR(B8=0,B8=""),"",IF(AND('Marks Entry 1st'!AM7="",'Marks Entry 2nd'!AM7=""),"",IF(AND($E$3="1st"),'Marks Entry 1st'!AM7,IF(AND($E$3="2nd"),'Marks Entry 2nd'!AM7,""))))</f>
        <v/>
      </c>
      <c r="BX8" s="58">
        <f>IF(AND(BV8="",BW8=""),"",IF(AND(BV8="AB",BW8="AB"),"AB",SUM(BV8:BW8)))</f>
        <v>45</v>
      </c>
      <c r="BY8" s="53">
        <f>IF(BX8="","",IF(AND(BU8="AB",BX8="AB"),"AB",SUM(BU8,BX8)))</f>
        <v>90</v>
      </c>
      <c r="BZ8" s="94">
        <f>COUNTIF(BN8:BP8,"NA")*10+(COUNTIF(BN8:BP8,"ML")*10)+(COUNTIF(BR8,"ML")*50)+(COUNTIF(BS8,"ML")*20)+(COUNTIF(BV8,"ML")*70)+(COUNTIF(BW8,"ML")*30)</f>
        <v>0</v>
      </c>
      <c r="CA8" s="94">
        <f>IF(OR(B8="NSO",B8=0,B8=""),"",IF(AND(BR8="",BV8=""),"",IF(AND(BR8="",BS8=""),50-BZ8,IF(AND(BV8="",BW8=""),50-BZ8,100-BZ8))))</f>
        <v>100</v>
      </c>
      <c r="CB8" s="94" t="str">
        <f>IF(AND(OR(BN8="ab",BN8="ml"),OR(BO8="ab",BO8="ml"),OR(BR8="ab",BR8="ml")),"AB",IF(AND(OR(BN8="ab",BN8="ml"),OR(BR8="ab",BR8="ml"),OR(BV8="ab",BV8="ml")),"AB",IF(AND(OR(BO8="ab",BO8="ml"),OR(BP8="ab",BP8="ml"),OR(BR8="ab",BR8="ml")),"AB",IF(AND(OR(BO8="ab",BO8="ml"),OR(BP8="ab",BP8="ml"),OR(BV8="ab",BV8="ml")),"AB",""))))</f>
        <v/>
      </c>
      <c r="CC8" s="94" t="str">
        <f>IF(OR(B8="NSO",B8="",BV8=""),"",IF(OR(CB8="AB",BV8="ab"),"AB",IF(BV8="ML","RE",IF(AND(BY8&gt;=36%*CA8,BV8&gt;=14),"P",IF(AND(BY8&gt;=34%*CA8,BV8&gt;=14),"G2",IF(AND(BY8&gt;=31%*CA8,BV8&gt;=14),"G1",IF(AND(BY8&gt;=25%*CA8,BV8&gt;=14),"S","F")))))))</f>
        <v>P</v>
      </c>
      <c r="CD8" s="94" t="str">
        <f>IF(OR(CC8="",CC8=0,CC8="S",CC8="RE",CC8="F",CC8="AB"),"",IF(BY8&gt;=75%*CA8,"D",IF(BY8&gt;=60%*CA8,"I",IF(BY8&gt;=48%*CA8,"II",IF(BY8&gt;=36%*CA8,"III","")))))</f>
        <v>D</v>
      </c>
      <c r="CE8" s="98" t="str">
        <f>IF(BY8="","",IF(OR(CC8="",CC8=0,CC8="RE",CC8="AB"),"",IF(BY8&gt;85%*CA8,"A",IF(BY8&gt;70%*CA8,"B",IF(BY8&gt;=50%*CA8,"C",IF(BY8&gt;=30%*CA8,"D","E"))))))</f>
        <v>A</v>
      </c>
      <c r="CF8" s="246">
        <f>IF(OR(B8=0,B8=""),"",IF(AND($E$3="1st"),'Marks Entry 1st'!AN7,IF(AND($E$3="2nd"),'Marks Entry 2nd'!AN7,"")))</f>
        <v>25</v>
      </c>
      <c r="CG8" s="246">
        <f>IF(OR(B8=0,B8=""),"",IF(AND($E$3="1st"),'Marks Entry 1st'!AO7,IF(AND($E$3="2nd"),'Marks Entry 2nd'!AO7,"")))</f>
        <v>20</v>
      </c>
      <c r="CH8" s="114">
        <f>IF(AND(CF8="",CG8=""),"",IF(AND(CF8="AB",CG8="AB"),"AB",SUM(CF8:CG8)))</f>
        <v>45</v>
      </c>
      <c r="CI8" s="115">
        <f>COUNTIF(CF8,"ML")*$CF$7+COUNTIF(CG8,"ML")*$CG$7</f>
        <v>0</v>
      </c>
      <c r="CJ8" s="115">
        <f>IF(OR(B8="NSO",B8="",CH8="",CH8=0),"",IF(AND(CF8="",CG8=""),"",IF(AND(CF8=""),$CF$7-CI8,IF(CG8="",($CF$7+$CG$7)-CI8,$CH$7-CI8))))</f>
        <v>50</v>
      </c>
      <c r="CK8" s="115" t="str">
        <f>IF(OR(B8="NSO",B8="",CH8="",CH8=0),"",IF(OR(CF8="AB",CG8="AB"),"AB",IF(CH8&gt;=36%*CJ8,"P","S")))</f>
        <v>P</v>
      </c>
      <c r="CL8" s="97" t="str">
        <f>IF(CH8="","",IF(OR(CK8="",CK8=0,CK8="S",CK8="RE",CK8="F",CK8="AB"),"",IF(CH8&gt;90%*CJ8,"A+",IF(CH8&gt;75%*CJ8,"A",IF(CH8&gt;60%*CJ8,"B",IF(CH8&gt;40%*CJ8,"C","D"))))))</f>
        <v>A</v>
      </c>
      <c r="CM8" s="246">
        <f>IF(OR(B8=0,B8=""),"",IF(AND($E$3="1st"),'Marks Entry 1st'!AP7,IF(AND($E$3="2nd"),'Marks Entry 2nd'!AP7,"")))</f>
        <v>11</v>
      </c>
      <c r="CN8" s="246">
        <f>IF(OR(B8=0,B8=""),"",IF(AND($E$3="1st"),'Marks Entry 1st'!AQ7,IF(AND($E$3="2nd"),'Marks Entry 2nd'!AQ7,"")))</f>
        <v>20</v>
      </c>
      <c r="CO8" s="114">
        <f>IF(AND(CM8="",CN8=""),"",IF(AND(CM8="AB",CN8="AB"),"AB",SUM(CM8:CN8)))</f>
        <v>31</v>
      </c>
      <c r="CP8" s="115">
        <f>COUNTIF(CM8,"ML")*$CM$7+COUNTIF(CN8,"ML")*$CN$7</f>
        <v>0</v>
      </c>
      <c r="CQ8" s="115">
        <f>IF(OR(B8="NSO",B8="",CO8="",CO8=0),"",IF(AND(CM8="",CN8=""),"",IF(AND(CM8=""),$CM$7-CP8,IF(CN8="",($CM$7+$CN$7)-CP8,$CO$7-CP8))))</f>
        <v>50</v>
      </c>
      <c r="CR8" s="115" t="str">
        <f>IF(OR(B8="NSO",B8="",CO8="",CO8=0),"",IF(OR(CM8="AB",CN8="AB"),"AB",IF(CO8&gt;=36%*CQ8,"P","S")))</f>
        <v>P</v>
      </c>
      <c r="CS8" s="97" t="str">
        <f>IF(CO8="","",IF(OR(CR8="",CR8=0,CR8="S",CR8="RE",CR8="F",CR8="AB"),"",IF(CO8&gt;90%*CQ8,"A+",IF(CO8&gt;75%*CQ8,"A",IF(CO8&gt;60%*CQ8,"B",IF(CO8&gt;40%*CQ8,"C","D"))))))</f>
        <v>B</v>
      </c>
      <c r="CT8" s="246">
        <f>IF(OR(B8=0,B8=""),"",IF(AND($E$3="1st"),'Marks Entry 1st'!AR7,IF(AND($E$3="2nd"),'Marks Entry 2nd'!AR7,"")))</f>
        <v>41</v>
      </c>
      <c r="CU8" s="246">
        <f>IF(OR(B8=0,B8=""),"",IF(AND($E$3="1st"),'Marks Entry 1st'!AS7,IF(AND($E$3="2nd"),'Marks Entry 2nd'!AS7,"")))</f>
        <v>35</v>
      </c>
      <c r="CV8" s="114">
        <f>IF(AND(CT8="",CU8=""),"",IF(AND(CT8="AB",CU8="AB"),"AB",SUM(CT8:CU8)))</f>
        <v>76</v>
      </c>
      <c r="CW8" s="115">
        <f>COUNTIF(CT8,"ML")*$CT$7+COUNTIF(CU8,"ML")*$CU$7</f>
        <v>0</v>
      </c>
      <c r="CX8" s="115">
        <f>IF(OR(B8="NSO",B8="",CV8="",CV8=0),"",IF(AND(CT8="",CU8=""),"",IF(AND(CT8=""),$CT$7-CW8,IF(CU8="",($CT$7+$CU$7)-CW8,$CV$7-CW8))))</f>
        <v>100</v>
      </c>
      <c r="CY8" s="115" t="str">
        <f>IF(OR(B8="NSO",B8="",CV8="",CV8=0),"",IF(OR(CT8="AB",CU8="AB"),"AB",IF(CV8&gt;=36%*CX8,"P","S")))</f>
        <v>P</v>
      </c>
      <c r="CZ8" s="97" t="str">
        <f>IF(CV8="","",IF(OR(CY8="",CY8=0,CY8="S",CY8="RE",CY8="F",CY8="AB"),"",IF(CV8&gt;90%*CX8,"A+",IF(CV8&gt;75%*CX8,"A",IF(CV8&gt;60%*CX8,"B",IF(CV8&gt;40%*CX8,"C","D"))))))</f>
        <v>A</v>
      </c>
      <c r="DA8" s="246">
        <f>IF(OR(B8=0,B8=""),"",IF(AND('Marks Entry 1st'!AT7="",'Marks Entry 2nd'!AT7=""),"",IF(AND($E$3="1st"),'Marks Entry 1st'!AT7,IF(AND($E$3="2nd"),'Marks Entry 2nd'!AT7,""))))</f>
        <v>45</v>
      </c>
      <c r="DB8" s="246">
        <f>IF(OR(B8=0,B8=""),"",IF(AND('Marks Entry 1st'!AU7="",'Marks Entry 2nd'!AU7=""),"",IF(AND($E$3="1st"),'Marks Entry 1st'!AU7,IF(AND($E$3="2nd"),'Marks Entry 2nd'!AU7,""))))</f>
        <v>46</v>
      </c>
      <c r="DC8" s="377">
        <f>IF(AND(DA8="",DB8=""),"",SUM(DA8:DB8))</f>
        <v>91</v>
      </c>
      <c r="DD8" s="98" t="str">
        <f>IF(DC8="","",IF(OR(DC8="",DC8=0,DC8="RE",DC8="AB"),"",IF(DC8&gt;85%*$DC$7,"A",IF(DC8&gt;70%*$DC$7,"B",IF(DC8&gt;=50%*$DC$7,"C",IF(DC8&gt;=30%*$DC$7,"D","E"))))))</f>
        <v>A</v>
      </c>
      <c r="DE8" s="246">
        <f>IF(OR(B8=0,B8=""),"",IF(AND('Marks Entry 1st'!AV7="",'Marks Entry 2nd'!AV7=""),"",IF(AND($E$3="1st"),'Marks Entry 1st'!AV7,IF(AND($E$3="2nd"),'Marks Entry 2nd'!AV7,""))))</f>
        <v>47</v>
      </c>
      <c r="DF8" s="246">
        <f>IF(OR(B8=0,B8=""),"",IF(AND('Marks Entry 1st'!AW7="",'Marks Entry 2nd'!AW7=""),"",IF(AND($E$3="1st"),'Marks Entry 1st'!AW7,IF(AND($E$3="2nd"),'Marks Entry 2nd'!AW7,""))))</f>
        <v>48</v>
      </c>
      <c r="DG8" s="377">
        <f>IF(AND(DE8="",DF8=""),"",SUM(DE8:DF8))</f>
        <v>95</v>
      </c>
      <c r="DH8" s="98" t="str">
        <f>IF(DG8="","",IF(OR(DG8="",DG8=0,DG8="RE",DG8="AB"),"",IF(DG8&gt;85%*$DG$7,"A",IF(DG8&gt;70%*$DG$7,"B",IF(DG8&gt;=50%*$DG$7,"C",IF(DG8&gt;=30%*$DG$7,"D","E"))))))</f>
        <v>A</v>
      </c>
      <c r="DI8" s="68">
        <f>IF($E$3="","",IF(OR(B8="",G8="",C8=""),"",SUM(W8,AO8,BG8)))</f>
        <v>389</v>
      </c>
      <c r="DJ8" s="379">
        <f>IF(OR(DI8="",DI8=0),"",DI8*100/(Y8+AQ8+BI8))</f>
        <v>77.8</v>
      </c>
      <c r="DK8" s="72" t="str">
        <f>IF(OR(DJ8="",B8="NSO"),"",IF(AND(DJ8&gt;=60),"I",IF(AND(DJ8&gt;=48),"II",IF(AND(DJ8&gt;=36),"III",""))))</f>
        <v>I</v>
      </c>
      <c r="DL8" s="73">
        <f>IF(OR(DJ8="",B8="NSO",DI8=0),"",SUMPRODUCT((DJ8&lt;$DJ$8:$DJ$207)/COUNTIF($DJ$8:$DJ$207,$DJ$8:$DJ$207)))</f>
        <v>19.000000000000298</v>
      </c>
      <c r="DM8" s="413" t="str">
        <f>IF(B8="NSO","NSO",IF(OR(D8="",G8="",F8="",B8="",DI8=0),"",IF('Master sheet'!$D$11="Hindi","कक्षोंन्नति","Promoted")))</f>
        <v>कक्षोंन्नति</v>
      </c>
      <c r="DN8" s="43">
        <f>IF(OR(B8=0,B8=""),"",IF(AND($E$3="1st"),'Marks Entry 1st'!AX7,IF(AND($E$3="2nd"),'Marks Entry 2nd'!AX7,"")))</f>
        <v>220</v>
      </c>
      <c r="DO8" s="43">
        <f>IF(OR(B8=0,B8=""),"",IF(AND($E$3="1st"),'Marks Entry 1st'!AY7,IF(AND($E$3="2nd"),'Marks Entry 2nd'!AY7,"")))</f>
        <v>170</v>
      </c>
      <c r="DP8" s="230" t="str">
        <f>IF(OR(B8="",G8="",DI8="",B8="NSO"),"",IF(DI8&gt;85%*(Y8+AQ8+BI8),"A",IF(DI8&gt;70%*(Y8+AQ8+BI8),"B",IF(DI8&gt;50%*(Y8+AQ8+BI8),"C",IF(DI8&gt;30%*(Y8+AQ8+BI8),"D","E")))))</f>
        <v>B</v>
      </c>
      <c r="DQ8" s="44"/>
      <c r="DX8" s="46">
        <f>IF(AND($E$3="1st"),'Marks Entry 1st'!I7,IF(AND($E$3="2nd"),'Marks Entry 2nd'!I7,""))</f>
        <v>101</v>
      </c>
    </row>
    <row r="9" spans="1:128" ht="18.95" customHeight="1">
      <c r="A9" s="60">
        <v>2</v>
      </c>
      <c r="B9" s="279">
        <f>IF(OR(DX9=0,DX9=""),"",IF(AND($E$3="1st"),'Marks Entry 1st'!I8,IF(AND($E$3="2nd"),'Marks Entry 2nd'!I8,"")))</f>
        <v>102</v>
      </c>
      <c r="C9" s="61">
        <f>IF(OR(B9=0,B9=""),"",IF(AND($E$3="1st"),'Marks Entry 1st'!B8,IF(AND($E$3="2nd"),'Marks Entry 2nd'!B8,"")))</f>
        <v>1</v>
      </c>
      <c r="D9" s="61" t="str">
        <f>IF(OR(B9=0,B9=""),"",IF(AND($E$3="1st"),'Marks Entry 1st'!C8,IF(AND($E$3="2nd"),'Marks Entry 2nd'!C8,"")))</f>
        <v>A</v>
      </c>
      <c r="E9" s="62">
        <f>IF(OR(B9=0,B9=""),"",IF(AND($E$3="1st"),'Marks Entry 1st'!E8,IF(AND($E$3="2nd"),'Marks Entry 2nd'!E8,"")))</f>
        <v>42005</v>
      </c>
      <c r="F9" s="278">
        <f>IF(OR(B9=0,B9=""),"",IF(AND($E$3="1st"),'Marks Entry 1st'!D8,IF(AND($E$3="2nd"),'Marks Entry 2nd'!D8,"")))</f>
        <v>944</v>
      </c>
      <c r="G9" s="56" t="str">
        <f>IF(OR(B9=0,B9=""),"",IF(AND($E$3="1st"),'Marks Entry 1st'!F8,IF(AND($E$3="2nd"),'Marks Entry 2nd'!F8,"")))</f>
        <v>ANUJ GIRI</v>
      </c>
      <c r="H9" s="56" t="str">
        <f>IF(OR(B9=0,B9=""),"",IF(AND($E$3="1st"),'Marks Entry 1st'!G8,IF(AND($E$3="2nd"),'Marks Entry 2nd'!G8,"")))</f>
        <v>BHAGWAT GIRI</v>
      </c>
      <c r="I9" s="56" t="str">
        <f>IF(OR(B9=0,B9=""),"",IF(AND($E$3="1st"),'Marks Entry 1st'!H8,IF(AND($E$3="2nd"),'Marks Entry 2nd'!H8,"")))</f>
        <v>KANTA DEVI</v>
      </c>
      <c r="J9" s="245" t="str">
        <f>IF(OR(B9=0,B9=""),"",IF(AND($E$3="1st"),'Marks Entry 1st'!J8,IF(AND($E$3="2nd"),'Marks Entry 2nd'!J8,"")))</f>
        <v>M</v>
      </c>
      <c r="K9" s="245" t="str">
        <f>IF(OR(B9=0,B9=""),"",IF(AND($E$3="1st"),'Marks Entry 1st'!K8,IF(AND($E$3="2nd"),'Marks Entry 2nd'!K8,"")))</f>
        <v>OBC</v>
      </c>
      <c r="L9" s="113"/>
      <c r="M9" s="113"/>
      <c r="N9" s="113"/>
      <c r="O9" s="53"/>
      <c r="P9" s="113">
        <f>IF(OR(B9=0,B9=""),"",IF(AND($E$3="1st"),'Marks Entry 1st'!O8,IF(AND($E$3="2nd"),'Marks Entry 2nd'!O8,"")))</f>
        <v>20</v>
      </c>
      <c r="Q9" s="113">
        <f>IF(OR(B9=0,B9=""),"",IF(AND($E$3="1st"),'Marks Entry 1st'!P8,IF(AND($E$3="2nd"),'Marks Entry 2nd'!P8,"")))</f>
        <v>63</v>
      </c>
      <c r="R9" s="57">
        <f t="shared" ref="R9:R72" si="0">IF(AND(P9="",Q9=""),"",IF(AND(P9="NA",Q9="NA"),"NA",IF(AND(P9="AB",Q9="AB"),"AB",SUM(P9:Q9))))</f>
        <v>83</v>
      </c>
      <c r="S9" s="53">
        <f t="shared" ref="S9:S72" si="1">IF(AND(O9="NA",R9="NA"),"NA",IF(AND(O9="AB",R9="AB"),"AB",SUM(O9,R9)))</f>
        <v>83</v>
      </c>
      <c r="T9" s="59">
        <f>IF(OR(B9=0,B9=""),"",IF(AND($E$3="1st"),'Marks Entry 1st'!Q8,IF(AND($E$3="2nd"),'Marks Entry 2nd'!Q8,"")))</f>
        <v>21</v>
      </c>
      <c r="U9" s="59">
        <f>IF(OR(B9=0,B9=""),"",IF(AND($E$3="1st"),'Marks Entry 1st'!R8,IF(AND($E$3="2nd"),'Marks Entry 2nd'!R8,"")))</f>
        <v>20</v>
      </c>
      <c r="V9" s="58">
        <f t="shared" ref="V9:V72" si="2">IF(AND(T9="",U9=""),"",IF(AND(T9="AB",U9="AB"),"AB",SUM(T9:U9)))</f>
        <v>41</v>
      </c>
      <c r="W9" s="53">
        <f t="shared" ref="W9:W72" si="3">IF(V9="","",IF(AND(S9="AB",V9="AB"),"AB",SUM(S9,V9)))</f>
        <v>124</v>
      </c>
      <c r="X9" s="94">
        <f t="shared" ref="X9:X72" si="4">COUNTIF(L9:N9,"NA")*10+(COUNTIF(L9:N9,"ML")*10)+(COUNTIF(P9,"ML")*50)+(COUNTIF(Q9,"ML")*20)+(COUNTIF(T9,"ML")*70)+(COUNTIF(U9,"ML")*30)</f>
        <v>0</v>
      </c>
      <c r="Y9" s="94">
        <f t="shared" ref="Y9:Y72" si="5">IF(OR(B9="NSO",B9=0,B9=""),"",IF(AND(P9="",T9=""),"",IF(AND(P9="",Q9=""),70-X9,IF(AND(T9="",U9=""),100-X9,200-X9))))</f>
        <v>200</v>
      </c>
      <c r="Z9" s="94" t="str">
        <f t="shared" ref="Z9:Z72" si="6">IF(AND(OR(L9="ab",L9="ml"),OR(M9="ab",M9="ml"),OR(P9="ab",P9="ml")),"AB",IF(AND(OR(L9="ab",L9="ml"),OR(P9="ab",P9="ml"),OR(T9="ab",T9="ml")),"AB",IF(AND(OR(M9="ab",M9="ml"),OR(N9="ab",N9="ml"),OR(P9="ab",P9="ml")),"AB",IF(AND(OR(M9="ab",M9="ml"),OR(N9="ab",N9="ml"),OR(T9="ab",T9="ml")),"AB",""))))</f>
        <v/>
      </c>
      <c r="AA9" s="94" t="str">
        <f t="shared" ref="AA9:AA72" si="7">IF(OR(B9="NSO",B9="",T9=""),"",IF(OR(Z9="AB",T9="ab"),"AB",IF(T9="ML","RE",IF(AND(W9&gt;=36%*Y9,T9&gt;=14),"P",IF(AND(W9&gt;=34%*Y9,T9&gt;=14),"G2",IF(AND(W9&gt;=31%*Y9,T9&gt;=14),"G1",IF(AND(W9&gt;=25%*Y9,T9&gt;=14),"S","F")))))))</f>
        <v>P</v>
      </c>
      <c r="AB9" s="94" t="str">
        <f t="shared" ref="AB9:AB72" si="8">IF(OR(AA9="",AA9=0,AA9="S",AA9="RE",AA9="F",AA9="AB"),"",IF(W9&gt;=75%*Y9,"D",IF(W9&gt;=60%*Y9,"I",IF(W9&gt;=48%*Y9,"II",IF(W9&gt;=36%*Y9,"III","")))))</f>
        <v>I</v>
      </c>
      <c r="AC9" s="98" t="str">
        <f t="shared" ref="AC9:AC72" si="9">IF(W9="","",IF(OR(AA9="",AA9=0,AA9="RE",AA9="AB"),"",IF(W9&gt;85%*Y9,"A",IF(W9&gt;70%*Y9,"B",IF(W9&gt;=50%*Y9,"C",IF(W9&gt;=30%*Y9,"D","E"))))))</f>
        <v>C</v>
      </c>
      <c r="AD9" s="113"/>
      <c r="AE9" s="113"/>
      <c r="AF9" s="113"/>
      <c r="AG9" s="53"/>
      <c r="AH9" s="113">
        <f>IF(OR(B9=0,B9=""),"",IF(AND($E$3="1st"),'Marks Entry 1st'!V8,IF(AND($E$3="2nd"),'Marks Entry 2nd'!V8,"")))</f>
        <v>12</v>
      </c>
      <c r="AI9" s="113">
        <f>IF(OR(B9=0,B9=""),"",IF(AND($E$3="1st"),'Marks Entry 1st'!W8,IF(AND($E$3="2nd"),'Marks Entry 2nd'!W8,"")))</f>
        <v>31</v>
      </c>
      <c r="AJ9" s="57">
        <f t="shared" ref="AJ9:AJ72" si="10">IF(AND(AH9="",AI9=""),"",IF(AND(AH9="NA",AI9="NA"),"NA",IF(AND(AH9="AB",AI9="AB"),"AB",SUM(AH9:AI9))))</f>
        <v>43</v>
      </c>
      <c r="AK9" s="53">
        <f t="shared" ref="AK9:AK72" si="11">IF(AND(AG9="NA",AJ9="NA"),"NA",IF(AND(AG9="AB",AJ9="AB"),"AB",SUM(AG9,AJ9)))</f>
        <v>43</v>
      </c>
      <c r="AL9" s="59">
        <f>IF(OR(B9=0,B9=""),"",IF(AND($E$3="1st"),'Marks Entry 1st'!X8,IF(AND($E$3="2nd"),'Marks Entry 2nd'!X8,"")))</f>
        <v>10</v>
      </c>
      <c r="AM9" s="59">
        <f>IF(OR(B9=0,B9=""),"",IF(AND($E$3="1st"),'Marks Entry 1st'!Y8,IF(AND($E$3="2nd"),'Marks Entry 2nd'!Y8,"")))</f>
        <v>31</v>
      </c>
      <c r="AN9" s="58">
        <f t="shared" ref="AN9:AN72" si="12">IF(AND(AL9="",AM9=""),"",IF(AND(AL9="AB",AM9="AB"),"AB",SUM(AL9:AM9)))</f>
        <v>41</v>
      </c>
      <c r="AO9" s="53">
        <f t="shared" ref="AO9:AO72" si="13">IF(AN9="","",IF(AND(AK9="AB",AN9="AB"),"AB",SUM(AK9,AN9)))</f>
        <v>84</v>
      </c>
      <c r="AP9" s="94">
        <f t="shared" ref="AP9:AP72" si="14">COUNTIF(AD9:AF9,"NA")*10+(COUNTIF(AD9:AF9,"ML")*10)+(COUNTIF(AH9,"ML")*50)+(COUNTIF(AI9,"ML")*20)+(COUNTIF(AL9,"ML")*70)+(COUNTIF(AM9,"ML")*30)</f>
        <v>0</v>
      </c>
      <c r="AQ9" s="94">
        <f t="shared" ref="AQ9:AQ72" si="15">IF(OR(B9="NSO",B9=0,B9=""),"",IF(AND(AH9="",AL9=""),"",IF(AND(AH9="",AI9=""),500-AP9,IF(AND(AL9="",AM9=""),50-AP9,100-AP9))))</f>
        <v>100</v>
      </c>
      <c r="AR9" s="94" t="str">
        <f t="shared" ref="AR9:AR72" si="16">IF(AND(OR(AD9="ab",AD9="ml"),OR(AE9="ab",AE9="ml"),OR(AH9="ab",AH9="ml")),"AB",IF(AND(OR(AD9="ab",AD9="ml"),OR(AH9="ab",AH9="ml"),OR(AL9="ab",AL9="ml")),"AB",IF(AND(OR(AE9="ab",AE9="ml"),OR(AF9="ab",AF9="ml"),OR(AH9="ab",AH9="ml")),"AB",IF(AND(OR(AE9="ab",AE9="ml"),OR(AF9="ab",AF9="ml"),OR(AL9="ab",AL9="ml")),"AB",""))))</f>
        <v/>
      </c>
      <c r="AS9" s="94" t="str">
        <f t="shared" ref="AS9:AS72" si="17">IF(OR(B9="NSO",B9="",AL9=""),"",IF(OR(AR9="AB",AL9="ab"),"AB",IF(AL9="ML","RE",IF(AND(AO9&gt;=36%*AQ9,AL9&gt;=$AL$7*20%),"P",IF(AND(AO9&gt;=34%*AQ9,AL9&gt;=$AL$7*20%),"G2",IF(AND(AO9&gt;=31%*AQ9,AL9&gt;=$AL$7*20%),"G1",IF(AND(AO9&gt;=25%*AQ9,AL9&gt;=$AL$7*20%),"S","F")))))))</f>
        <v>P</v>
      </c>
      <c r="AT9" s="94" t="str">
        <f t="shared" ref="AT9:AT72" si="18">IF(OR(AS9="",AS9=0,AS9="S",AS9="RE",AS9="F",AS9="AB"),"",IF(AO9&gt;=75%*AQ9,"D",IF(AO9&gt;=60%*AQ9,"I",IF(AO9&gt;=48%*AQ9,"II",IF(AO9&gt;=36%*AQ9,"III","")))))</f>
        <v>D</v>
      </c>
      <c r="AU9" s="98" t="str">
        <f t="shared" ref="AU9:AU72" si="19">IF(AO9="","",IF(OR(AS9="",AS9=0,AS9="RE",AS9="AB"),"",IF(AO9&gt;85%*AQ9,"A",IF(AO9&gt;70%*AQ9,"B",IF(AO9&gt;=50%*AQ9,"C",IF(AO9&gt;=30%*AQ9,"D","E"))))))</f>
        <v>B</v>
      </c>
      <c r="AV9" s="113"/>
      <c r="AW9" s="113"/>
      <c r="AX9" s="113"/>
      <c r="AY9" s="53"/>
      <c r="AZ9" s="113">
        <f>IF(OR(B9=0,B9=""),"",IF(AND($E$3="1st"),'Marks Entry 1st'!AC8,IF(AND($E$3="2nd"),'Marks Entry 2nd'!AC8,"")))</f>
        <v>23</v>
      </c>
      <c r="BA9" s="113">
        <f>IF(OR(B9=0,B9=""),"",IF(AND($E$3="1st"),'Marks Entry 1st'!AD8,IF(AND($E$3="2nd"),'Marks Entry 2nd'!AD8,"")))</f>
        <v>65</v>
      </c>
      <c r="BB9" s="57">
        <f t="shared" ref="BB9:BB72" si="20">IF(AND(AZ9="",BA9=""),"",IF(AND(AZ9="NA",BA9="NA"),"NA",IF(AND(AZ9="AB",BA9="AB"),"AB",SUM(AZ9:BA9))))</f>
        <v>88</v>
      </c>
      <c r="BC9" s="53">
        <f t="shared" ref="BC9:BC72" si="21">IF(AND(AY9="NA",BB9="NA"),"NA",IF(AND(AY9="AB",BB9="AB"),"AB",SUM(AY9,BB9)))</f>
        <v>88</v>
      </c>
      <c r="BD9" s="59">
        <f>IF(OR(B9=0,B9=""),"",IF(AND($E$3="1st"),'Marks Entry 1st'!AE8,IF(AND($E$3="2nd"),'Marks Entry 2nd'!AE8,"")))</f>
        <v>22</v>
      </c>
      <c r="BE9" s="59">
        <f>IF(OR(B9=0,B9=""),"",IF(AND($E$3="1st"),'Marks Entry 1st'!AF8,IF(AND($E$3="2nd"),'Marks Entry 2nd'!AF8,"")))</f>
        <v>60</v>
      </c>
      <c r="BF9" s="58">
        <f t="shared" ref="BF9:BF72" si="22">IF(AND(BD9="",BE9=""),"",IF(AND(BD9="AB",BE9="AB"),"AB",SUM(BD9:BE9)))</f>
        <v>82</v>
      </c>
      <c r="BG9" s="53">
        <f t="shared" ref="BG9:BG72" si="23">IF(BF9="","",IF(AND(BC9="AB",BF9="AB"),"AB",SUM(BC9,BF9)))</f>
        <v>170</v>
      </c>
      <c r="BH9" s="94">
        <f t="shared" ref="BH9:BH72" si="24">COUNTIF(AV9:AX9,"NA")*10+(COUNTIF(AV9:AX9,"ML")*10)+(COUNTIF(AZ9,"ML")*50)+(COUNTIF(BA9,"ML")*20)+(COUNTIF(BD9,"ML")*70)+(COUNTIF(BE9,"ML")*30)</f>
        <v>0</v>
      </c>
      <c r="BI9" s="94">
        <f t="shared" ref="BI9:BI72" si="25">IF(OR(B9="NSO",B9=0,B9=""),"",IF(AND(AZ9="",BD9=""),"",IF(AND(AZ9="",BA9=""),70-BH9,IF(AND(BD9="",BE9=""),100-BH9,200-BH9))))</f>
        <v>200</v>
      </c>
      <c r="BJ9" s="94" t="str">
        <f t="shared" ref="BJ9:BJ72" si="26">IF(AND(OR(AV9="ab",AV9="ml"),OR(AW9="ab",AW9="ml"),OR(AZ9="ab",AZ9="ml")),"AB",IF(AND(OR(AV9="ab",AV9="ml"),OR(AZ9="ab",AZ9="ml"),OR(BD9="ab",BD9="ml")),"AB",IF(AND(OR(AW9="ab",AW9="ml"),OR(AX9="ab",AX9="ml"),OR(AZ9="ab",AZ9="ml")),"AB",IF(AND(OR(AW9="ab",AW9="ml"),OR(AX9="ab",AX9="ml"),OR(BD9="ab",BD9="ml")),"AB",""))))</f>
        <v/>
      </c>
      <c r="BK9" s="94" t="str">
        <f t="shared" ref="BK9:BK72" si="27">IF(OR(B9="NSO",B9="",BD9=""),"",IF(OR(BJ9="AB",BD9="ab"),"AB",IF(BD9="ML","RE",IF(AND(BG9&gt;=36%*BI9,BD9&gt;=14),"P",IF(AND(BG9&gt;=34%*BI9,BD9&gt;=14),"G2",IF(AND(BG9&gt;=31%*BI9,BD9&gt;=14),"G1",IF(AND(BG9&gt;=25%*BI9,BD9&gt;=14),"S","F")))))))</f>
        <v>P</v>
      </c>
      <c r="BL9" s="94" t="str">
        <f t="shared" ref="BL9:BL72" si="28">IF(OR(BK9="",BK9=0,BK9="S",BK9="RE",BK9="F",BK9="AB"),"",IF(BG9&gt;=75%*BI9,"D",IF(BG9&gt;=60%*BI9,"I",IF(BG9&gt;=48%*BI9,"II",IF(BG9&gt;=36%*BI9,"III","")))))</f>
        <v>D</v>
      </c>
      <c r="BM9" s="98" t="str">
        <f t="shared" ref="BM9:BM72" si="29">IF(BG9="","",IF(OR(BK9="",BK9=0,BK9="RE",BK9="AB"),"",IF(BG9&gt;85%*BI9,"A",IF(BG9&gt;70%*BI9,"B",IF(BG9&gt;=50%*BI9,"C",IF(BG9&gt;=30%*BI9,"D","E"))))))</f>
        <v>B</v>
      </c>
      <c r="BN9" s="113"/>
      <c r="BO9" s="113"/>
      <c r="BP9" s="113"/>
      <c r="BQ9" s="53"/>
      <c r="BR9" s="113">
        <f>IF(OR(B9=0,B9=""),"",IF(AND('Marks Entry 1st'!AJ8="",'Marks Entry 2nd'!AJ8=""),"",IF(AND($E$3="1st"),'Marks Entry 1st'!AJ8,IF(AND($E$3="2nd"),'Marks Entry 2nd'!AJ8,""))))</f>
        <v>45</v>
      </c>
      <c r="BS9" s="113" t="str">
        <f>IF(OR(B9=0,B9=""),"",IF(AND('Marks Entry 1st'!AK8="",'Marks Entry 2nd'!AK8=""),"",IF(AND($E$3="1st"),'Marks Entry 1st'!AK8,IF(AND($E$3="2nd"),'Marks Entry 2nd'!AK8,""))))</f>
        <v/>
      </c>
      <c r="BT9" s="57">
        <f t="shared" ref="BT9:BT72" si="30">IF(AND(BR9="",BS9=""),"",IF(AND(BR9="NA",BS9="NA"),"NA",IF(AND(BR9="AB",BS9="AB"),"AB",SUM(BR9:BS9))))</f>
        <v>45</v>
      </c>
      <c r="BU9" s="53">
        <f t="shared" ref="BU9:BU72" si="31">IF(AND(BQ9="NA",BT9="NA"),"NA",IF(AND(BQ9="AB",BT9="AB"),"AB",SUM(BQ9,BT9)))</f>
        <v>45</v>
      </c>
      <c r="BV9" s="59">
        <f>IF(OR(B9=0,B9=""),"",IF(AND('Marks Entry 1st'!AL8="",'Marks Entry 2nd'!AL8=""),"",IF(AND($E$3="1st"),'Marks Entry 1st'!AL8,IF(AND($E$3="2nd"),'Marks Entry 2nd'!AL8,""))))</f>
        <v>14</v>
      </c>
      <c r="BW9" s="59" t="str">
        <f>IF(OR(B9=0,B9=""),"",IF(AND('Marks Entry 1st'!AM8="",'Marks Entry 2nd'!AM8=""),"",IF(AND($E$3="1st"),'Marks Entry 1st'!AM8,IF(AND($E$3="2nd"),'Marks Entry 2nd'!AM8,""))))</f>
        <v/>
      </c>
      <c r="BX9" s="58">
        <f t="shared" ref="BX9:BX72" si="32">IF(AND(BV9="",BW9=""),"",IF(AND(BV9="AB",BW9="AB"),"AB",SUM(BV9:BW9)))</f>
        <v>14</v>
      </c>
      <c r="BY9" s="53">
        <f t="shared" ref="BY9:BY72" si="33">IF(BX9="","",IF(AND(BU9="AB",BX9="AB"),"AB",SUM(BU9,BX9)))</f>
        <v>59</v>
      </c>
      <c r="BZ9" s="94">
        <f t="shared" ref="BZ9:BZ72" si="34">COUNTIF(BN9:BP9,"NA")*10+(COUNTIF(BN9:BP9,"ML")*10)+(COUNTIF(BR9,"ML")*50)+(COUNTIF(BS9,"ML")*20)+(COUNTIF(BV9,"ML")*70)+(COUNTIF(BW9,"ML")*30)</f>
        <v>0</v>
      </c>
      <c r="CA9" s="94">
        <f t="shared" ref="CA9:CA72" si="35">IF(OR(B9="NSO",B9=0,B9=""),"",IF(AND(BR9="",BV9=""),"",IF(AND(BR9="",BS9=""),50-BZ9,IF(AND(BV9="",BW9=""),50-BZ9,100-BZ9))))</f>
        <v>100</v>
      </c>
      <c r="CB9" s="94" t="str">
        <f t="shared" ref="CB9:CB72" si="36">IF(AND(OR(BN9="ab",BN9="ml"),OR(BO9="ab",BO9="ml"),OR(BR9="ab",BR9="ml")),"AB",IF(AND(OR(BN9="ab",BN9="ml"),OR(BR9="ab",BR9="ml"),OR(BV9="ab",BV9="ml")),"AB",IF(AND(OR(BO9="ab",BO9="ml"),OR(BP9="ab",BP9="ml"),OR(BR9="ab",BR9="ml")),"AB",IF(AND(OR(BO9="ab",BO9="ml"),OR(BP9="ab",BP9="ml"),OR(BV9="ab",BV9="ml")),"AB",""))))</f>
        <v/>
      </c>
      <c r="CC9" s="94" t="str">
        <f t="shared" ref="CC9:CC72" si="37">IF(OR(B9="NSO",B9="",BV9=""),"",IF(OR(CB9="AB",BV9="ab"),"AB",IF(BV9="ML","RE",IF(AND(BY9&gt;=36%*CA9,BV9&gt;=14),"P",IF(AND(BY9&gt;=34%*CA9,BV9&gt;=14),"G2",IF(AND(BY9&gt;=31%*CA9,BV9&gt;=14),"G1",IF(AND(BY9&gt;=25%*CA9,BV9&gt;=14),"S","F")))))))</f>
        <v>P</v>
      </c>
      <c r="CD9" s="94" t="str">
        <f t="shared" ref="CD9:CD72" si="38">IF(OR(CC9="",CC9=0,CC9="S",CC9="RE",CC9="F",CC9="AB"),"",IF(BY9&gt;=75%*CA9,"D",IF(BY9&gt;=60%*CA9,"I",IF(BY9&gt;=48%*CA9,"II",IF(BY9&gt;=36%*CA9,"III","")))))</f>
        <v>II</v>
      </c>
      <c r="CE9" s="98" t="str">
        <f t="shared" ref="CE9:CE72" si="39">IF(BY9="","",IF(OR(CC9="",CC9=0,CC9="RE",CC9="AB"),"",IF(BY9&gt;85%*CA9,"A",IF(BY9&gt;70%*CA9,"B",IF(BY9&gt;=50%*CA9,"C",IF(BY9&gt;=30%*CA9,"D","E"))))))</f>
        <v>C</v>
      </c>
      <c r="CF9" s="246">
        <f>IF(OR(B9=0,B9=""),"",IF(AND($E$3="1st"),'Marks Entry 1st'!AN8,IF(AND($E$3="2nd"),'Marks Entry 2nd'!AN8,"")))</f>
        <v>24</v>
      </c>
      <c r="CG9" s="246">
        <f>IF(OR(B9=0,B9=""),"",IF(AND($E$3="1st"),'Marks Entry 1st'!AO8,IF(AND($E$3="2nd"),'Marks Entry 2nd'!AO8,"")))</f>
        <v>20</v>
      </c>
      <c r="CH9" s="114">
        <f t="shared" ref="CH9:CH72" si="40">IF(AND(CF9="",CG9=""),"",IF(AND(CF9="AB",CG9="AB"),"AB",SUM(CF9:CG9)))</f>
        <v>44</v>
      </c>
      <c r="CI9" s="115">
        <f t="shared" ref="CI9:CI72" si="41">COUNTIF(CF9,"ML")*$CF$7+COUNTIF(CG9,"ML")*$CG$7</f>
        <v>0</v>
      </c>
      <c r="CJ9" s="115">
        <f t="shared" ref="CJ9:CJ72" si="42">IF(OR(B9="NSO",B9="",CH9="",CH9=0),"",IF(AND(CF9="",CG9=""),"",IF(AND(CF9=""),$CF$7-CI9,IF(CG9="",($CF$7+$CG$7)-CI9,$CH$7-CI9))))</f>
        <v>50</v>
      </c>
      <c r="CK9" s="115" t="str">
        <f t="shared" ref="CK9:CK72" si="43">IF(OR(B9="NSO",B9="",CH9="",CH9=0),"",IF(OR(CF9="AB",CG9="AB"),"AB",IF(CH9&gt;=36%*CJ9,"P","S")))</f>
        <v>P</v>
      </c>
      <c r="CL9" s="97" t="str">
        <f t="shared" ref="CL9:CL72" si="44">IF(CH9="","",IF(OR(CK9="",CK9=0,CK9="S",CK9="RE",CK9="F",CK9="AB"),"",IF(CH9&gt;90%*CJ9,"A+",IF(CH9&gt;75%*CJ9,"A",IF(CH9&gt;60%*CJ9,"B",IF(CH9&gt;40%*CJ9,"C","D"))))))</f>
        <v>A</v>
      </c>
      <c r="CM9" s="246">
        <f>IF(OR(B9=0,B9=""),"",IF(AND($E$3="1st"),'Marks Entry 1st'!AP8,IF(AND($E$3="2nd"),'Marks Entry 2nd'!AP8,"")))</f>
        <v>11</v>
      </c>
      <c r="CN9" s="246">
        <f>IF(OR(B9=0,B9=""),"",IF(AND($E$3="1st"),'Marks Entry 1st'!AQ8,IF(AND($E$3="2nd"),'Marks Entry 2nd'!AQ8,"")))</f>
        <v>21</v>
      </c>
      <c r="CO9" s="114">
        <f t="shared" ref="CO9:CO72" si="45">IF(AND(CM9="",CN9=""),"",IF(AND(CM9="AB",CN9="AB"),"AB",SUM(CM9:CN9)))</f>
        <v>32</v>
      </c>
      <c r="CP9" s="115">
        <f t="shared" ref="CP9:CP72" si="46">COUNTIF(CM9,"ML")*$CM$7+COUNTIF(CN9,"ML")*$CN$7</f>
        <v>0</v>
      </c>
      <c r="CQ9" s="115">
        <f t="shared" ref="CQ9:CQ72" si="47">IF(OR(B9="NSO",B9="",CO9="",CO9=0),"",IF(AND(CM9="",CN9=""),"",IF(AND(CM9=""),$CM$7-CP9,IF(CN9="",($CM$7+$CN$7)-CP9,$CO$7-CP9))))</f>
        <v>50</v>
      </c>
      <c r="CR9" s="115" t="str">
        <f t="shared" ref="CR9:CR72" si="48">IF(OR(B9="NSO",B9="",CO9="",CO9=0),"",IF(OR(CM9="AB",CN9="AB"),"AB",IF(CO9&gt;=36%*CQ9,"P","S")))</f>
        <v>P</v>
      </c>
      <c r="CS9" s="97" t="str">
        <f t="shared" ref="CS9:CS72" si="49">IF(CO9="","",IF(OR(CR9="",CR9=0,CR9="S",CR9="RE",CR9="F",CR9="AB"),"",IF(CO9&gt;90%*CQ9,"A+",IF(CO9&gt;75%*CQ9,"A",IF(CO9&gt;60%*CQ9,"B",IF(CO9&gt;40%*CQ9,"C","D"))))))</f>
        <v>B</v>
      </c>
      <c r="CT9" s="246">
        <f>IF(OR(B9=0,B9=""),"",IF(AND($E$3="1st"),'Marks Entry 1st'!AR8,IF(AND($E$3="2nd"),'Marks Entry 2nd'!AR8,"")))</f>
        <v>31</v>
      </c>
      <c r="CU9" s="246">
        <f>IF(OR(B9=0,B9=""),"",IF(AND($E$3="1st"),'Marks Entry 1st'!AS8,IF(AND($E$3="2nd"),'Marks Entry 2nd'!AS8,"")))</f>
        <v>36</v>
      </c>
      <c r="CV9" s="114">
        <f t="shared" ref="CV9:CV72" si="50">IF(AND(CT9="",CU9=""),"",IF(AND(CT9="AB",CU9="AB"),"AB",SUM(CT9:CU9)))</f>
        <v>67</v>
      </c>
      <c r="CW9" s="115">
        <f t="shared" ref="CW9:CW72" si="51">COUNTIF(CT9,"ML")*$CT$7+COUNTIF(CU9,"ML")*$CU$7</f>
        <v>0</v>
      </c>
      <c r="CX9" s="115">
        <f t="shared" ref="CX9:CX72" si="52">IF(OR(B9="NSO",B9="",CV9="",CV9=0),"",IF(AND(CT9="",CU9=""),"",IF(AND(CT9=""),$CT$7-CW9,IF(CU9="",($CT$7+$CU$7)-CW9,$CV$7-CW9))))</f>
        <v>100</v>
      </c>
      <c r="CY9" s="115" t="str">
        <f t="shared" ref="CY9:CY72" si="53">IF(OR(B9="NSO",B9="",CV9="",CV9=0),"",IF(OR(CT9="AB",CU9="AB"),"AB",IF(CV9&gt;=36%*CX9,"P","S")))</f>
        <v>P</v>
      </c>
      <c r="CZ9" s="97" t="str">
        <f t="shared" ref="CZ9:CZ72" si="54">IF(CV9="","",IF(OR(CY9="",CY9=0,CY9="S",CY9="RE",CY9="F",CY9="AB"),"",IF(CV9&gt;90%*CX9,"A+",IF(CV9&gt;75%*CX9,"A",IF(CV9&gt;60%*CX9,"B",IF(CV9&gt;40%*CX9,"C","D"))))))</f>
        <v>B</v>
      </c>
      <c r="DA9" s="246">
        <f>IF(OR(B9=0,B9=""),"",IF(AND('Marks Entry 1st'!AT8="",'Marks Entry 2nd'!AT8=""),"",IF(AND($E$3="1st"),'Marks Entry 1st'!AT8,IF(AND($E$3="2nd"),'Marks Entry 2nd'!AT8,""))))</f>
        <v>46</v>
      </c>
      <c r="DB9" s="246">
        <f>IF(OR(B9=0,B9=""),"",IF(AND('Marks Entry 1st'!AU8="",'Marks Entry 2nd'!AU8=""),"",IF(AND($E$3="1st"),'Marks Entry 1st'!AU8,IF(AND($E$3="2nd"),'Marks Entry 2nd'!AU8,""))))</f>
        <v>32</v>
      </c>
      <c r="DC9" s="377">
        <f t="shared" ref="DC9:DC72" si="55">IF(AND(DA9="",DB9=""),"",SUM(DA9:DB9))</f>
        <v>78</v>
      </c>
      <c r="DD9" s="98" t="str">
        <f t="shared" ref="DD9:DD72" si="56">IF(DC9="","",IF(OR(DC9="",DC9=0,DC9="RE",DC9="AB"),"",IF(DC9&gt;85%*$DC$7,"A",IF(DC9&gt;70%*$DC$7,"B",IF(DC9&gt;=50%*$DC$7,"C",IF(DC9&gt;=30%*$DC$7,"D","E"))))))</f>
        <v>B</v>
      </c>
      <c r="DE9" s="246">
        <f>IF(OR(B9=0,B9=""),"",IF(AND('Marks Entry 1st'!AV8="",'Marks Entry 2nd'!AV8=""),"",IF(AND($E$3="1st"),'Marks Entry 1st'!AV8,IF(AND($E$3="2nd"),'Marks Entry 2nd'!AV8,""))))</f>
        <v>42</v>
      </c>
      <c r="DF9" s="246">
        <f>IF(OR(B9=0,B9=""),"",IF(AND('Marks Entry 1st'!AW8="",'Marks Entry 2nd'!AW8=""),"",IF(AND($E$3="1st"),'Marks Entry 1st'!AW8,IF(AND($E$3="2nd"),'Marks Entry 2nd'!AW8,""))))</f>
        <v>41</v>
      </c>
      <c r="DG9" s="377">
        <f t="shared" ref="DG9:DG72" si="57">IF(AND(DE9="",DF9=""),"",SUM(DE9:DF9))</f>
        <v>83</v>
      </c>
      <c r="DH9" s="98" t="str">
        <f t="shared" ref="DH9:DH72" si="58">IF(DG9="","",IF(OR(DG9="",DG9=0,DG9="RE",DG9="AB"),"",IF(DG9&gt;85%*$DG$7,"A",IF(DG9&gt;70%*$DG$7,"B",IF(DG9&gt;=50%*$DG$7,"C",IF(DG9&gt;=30%*$DG$7,"D","E"))))))</f>
        <v>B</v>
      </c>
      <c r="DI9" s="68">
        <f>IF($E$3="","",IF(OR(B9="",G9="",C9=""),"",SUM(W9,AO9,BG9)))</f>
        <v>378</v>
      </c>
      <c r="DJ9" s="379">
        <f>IF(OR(DI9="",DI9=0),"",DI9*100/(Y9+AQ9+BI9))</f>
        <v>75.599999999999994</v>
      </c>
      <c r="DK9" s="72" t="str">
        <f t="shared" ref="DK9:DK72" si="59">IF(OR(DJ9="",B9="NSO"),"",IF(AND(DJ9&gt;=60),"I",IF(AND(DJ9&gt;=48),"II",IF(AND(DJ9&gt;=36),"III",""))))</f>
        <v>I</v>
      </c>
      <c r="DL9" s="73">
        <f t="shared" ref="DL9:DL72" si="60">IF(OR(DJ9="",B9="NSO",DI9=0),"",SUMPRODUCT((DJ9&lt;$DJ$8:$DJ$207)/COUNTIF($DJ$8:$DJ$207,$DJ$8:$DJ$207)))</f>
        <v>21.000000000000298</v>
      </c>
      <c r="DM9" s="413" t="str">
        <f>IF(B9="NSO","NSO",IF(OR(D9="",G9="",F9="",B9="",DI9=0),"",IF('Master sheet'!$D$11="Hindi","कक्षोंन्नति","Promoted")))</f>
        <v>कक्षोंन्नति</v>
      </c>
      <c r="DN9" s="43">
        <f>IF(OR(B9=0,B9=""),"",IF(AND($E$3="1st"),'Marks Entry 1st'!AX8,IF(AND($E$3="2nd"),'Marks Entry 2nd'!AX8,"")))</f>
        <v>220</v>
      </c>
      <c r="DO9" s="43">
        <f>IF(OR(B9=0,B9=""),"",IF(AND($E$3="1st"),'Marks Entry 1st'!AY8,IF(AND($E$3="2nd"),'Marks Entry 2nd'!AY8,"")))</f>
        <v>168</v>
      </c>
      <c r="DP9" s="230" t="str">
        <f t="shared" ref="DP9:DP72" si="61">IF(OR(B9="",G9="",DI9="",B9="NSO"),"",IF(DI9&gt;85%*(Y9+AQ9+BI9),"A",IF(DI9&gt;70%*(Y9+AQ9+BI9),"B",IF(DI9&gt;50%*(Y9+AQ9+BI9),"C",IF(DI9&gt;30%*(Y9+AQ9+BI9),"D","E")))))</f>
        <v>B</v>
      </c>
      <c r="DQ9" s="44"/>
      <c r="DX9" s="46">
        <f>IF(AND($E$3="1st"),'Marks Entry 1st'!I8,IF(AND($E$3="2nd"),'Marks Entry 2nd'!I8,""))</f>
        <v>102</v>
      </c>
    </row>
    <row r="10" spans="1:128" ht="18.95" customHeight="1">
      <c r="A10" s="60">
        <v>3</v>
      </c>
      <c r="B10" s="279">
        <f>IF(OR(DX10=0,DX10=""),"",IF(AND($E$3="1st"),'Marks Entry 1st'!I9,IF(AND($E$3="2nd"),'Marks Entry 2nd'!I9,"")))</f>
        <v>103</v>
      </c>
      <c r="C10" s="61">
        <f>IF(OR(B10=0,B10=""),"",IF(AND($E$3="1st"),'Marks Entry 1st'!B9,IF(AND($E$3="2nd"),'Marks Entry 2nd'!B9,"")))</f>
        <v>1</v>
      </c>
      <c r="D10" s="61" t="str">
        <f>IF(OR(B10=0,B10=""),"",IF(AND($E$3="1st"),'Marks Entry 1st'!C9,IF(AND($E$3="2nd"),'Marks Entry 2nd'!C9,"")))</f>
        <v>A</v>
      </c>
      <c r="E10" s="62">
        <f>IF(OR(B10=0,B10=""),"",IF(AND($E$3="1st"),'Marks Entry 1st'!E9,IF(AND($E$3="2nd"),'Marks Entry 2nd'!E9,"")))</f>
        <v>42348</v>
      </c>
      <c r="F10" s="278">
        <f>IF(OR(B10=0,B10=""),"",IF(AND($E$3="1st"),'Marks Entry 1st'!D9,IF(AND($E$3="2nd"),'Marks Entry 2nd'!D9,"")))</f>
        <v>934</v>
      </c>
      <c r="G10" s="56" t="str">
        <f>IF(OR(B10=0,B10=""),"",IF(AND($E$3="1st"),'Marks Entry 1st'!F9,IF(AND($E$3="2nd"),'Marks Entry 2nd'!F9,"")))</f>
        <v>ARMAN HUSSAIN</v>
      </c>
      <c r="H10" s="56" t="str">
        <f>IF(OR(B10=0,B10=""),"",IF(AND($E$3="1st"),'Marks Entry 1st'!G9,IF(AND($E$3="2nd"),'Marks Entry 2nd'!G9,"")))</f>
        <v>AARIF HUSSAIN</v>
      </c>
      <c r="I10" s="56" t="str">
        <f>IF(OR(B10=0,B10=""),"",IF(AND($E$3="1st"),'Marks Entry 1st'!H9,IF(AND($E$3="2nd"),'Marks Entry 2nd'!H9,"")))</f>
        <v>SALMA BANO</v>
      </c>
      <c r="J10" s="245" t="str">
        <f>IF(OR(B10=0,B10=""),"",IF(AND($E$3="1st"),'Marks Entry 1st'!J9,IF(AND($E$3="2nd"),'Marks Entry 2nd'!J9,"")))</f>
        <v>M</v>
      </c>
      <c r="K10" s="245" t="str">
        <f>IF(OR(B10=0,B10=""),"",IF(AND($E$3="1st"),'Marks Entry 1st'!K9,IF(AND($E$3="2nd"),'Marks Entry 2nd'!K9,"")))</f>
        <v>OBC</v>
      </c>
      <c r="L10" s="113"/>
      <c r="M10" s="113"/>
      <c r="N10" s="113"/>
      <c r="O10" s="53"/>
      <c r="P10" s="113">
        <f>IF(OR(B10=0,B10=""),"",IF(AND($E$3="1st"),'Marks Entry 1st'!O9,IF(AND($E$3="2nd"),'Marks Entry 2nd'!O9,"")))</f>
        <v>21</v>
      </c>
      <c r="Q10" s="113">
        <f>IF(OR(B10=0,B10=""),"",IF(AND($E$3="1st"),'Marks Entry 1st'!P9,IF(AND($E$3="2nd"),'Marks Entry 2nd'!P9,"")))</f>
        <v>69</v>
      </c>
      <c r="R10" s="57">
        <f t="shared" si="0"/>
        <v>90</v>
      </c>
      <c r="S10" s="53">
        <f t="shared" si="1"/>
        <v>90</v>
      </c>
      <c r="T10" s="59">
        <f>IF(OR(B10=0,B10=""),"",IF(AND($E$3="1st"),'Marks Entry 1st'!Q9,IF(AND($E$3="2nd"),'Marks Entry 2nd'!Q9,"")))</f>
        <v>27</v>
      </c>
      <c r="U10" s="59">
        <f>IF(OR(B10=0,B10=""),"",IF(AND($E$3="1st"),'Marks Entry 1st'!R9,IF(AND($E$3="2nd"),'Marks Entry 2nd'!R9,"")))</f>
        <v>21</v>
      </c>
      <c r="V10" s="58">
        <f t="shared" si="2"/>
        <v>48</v>
      </c>
      <c r="W10" s="53">
        <f t="shared" si="3"/>
        <v>138</v>
      </c>
      <c r="X10" s="94">
        <f t="shared" si="4"/>
        <v>0</v>
      </c>
      <c r="Y10" s="94">
        <f t="shared" si="5"/>
        <v>200</v>
      </c>
      <c r="Z10" s="94" t="str">
        <f t="shared" si="6"/>
        <v/>
      </c>
      <c r="AA10" s="94" t="str">
        <f t="shared" si="7"/>
        <v>P</v>
      </c>
      <c r="AB10" s="94" t="str">
        <f t="shared" si="8"/>
        <v>I</v>
      </c>
      <c r="AC10" s="98" t="str">
        <f t="shared" si="9"/>
        <v>C</v>
      </c>
      <c r="AD10" s="113"/>
      <c r="AE10" s="113"/>
      <c r="AF10" s="113"/>
      <c r="AG10" s="53"/>
      <c r="AH10" s="113">
        <f>IF(OR(B10=0,B10=""),"",IF(AND($E$3="1st"),'Marks Entry 1st'!V9,IF(AND($E$3="2nd"),'Marks Entry 2nd'!V9,"")))</f>
        <v>13</v>
      </c>
      <c r="AI10" s="113">
        <f>IF(OR(B10=0,B10=""),"",IF(AND($E$3="1st"),'Marks Entry 1st'!W9,IF(AND($E$3="2nd"),'Marks Entry 2nd'!W9,"")))</f>
        <v>30</v>
      </c>
      <c r="AJ10" s="57">
        <f t="shared" si="10"/>
        <v>43</v>
      </c>
      <c r="AK10" s="53">
        <f t="shared" si="11"/>
        <v>43</v>
      </c>
      <c r="AL10" s="59">
        <f>IF(OR(B10=0,B10=""),"",IF(AND($E$3="1st"),'Marks Entry 1st'!X9,IF(AND($E$3="2nd"),'Marks Entry 2nd'!X9,"")))</f>
        <v>11</v>
      </c>
      <c r="AM10" s="59">
        <f>IF(OR(B10=0,B10=""),"",IF(AND($E$3="1st"),'Marks Entry 1st'!Y9,IF(AND($E$3="2nd"),'Marks Entry 2nd'!Y9,"")))</f>
        <v>32</v>
      </c>
      <c r="AN10" s="58">
        <f t="shared" si="12"/>
        <v>43</v>
      </c>
      <c r="AO10" s="53">
        <f t="shared" si="13"/>
        <v>86</v>
      </c>
      <c r="AP10" s="94">
        <f t="shared" si="14"/>
        <v>0</v>
      </c>
      <c r="AQ10" s="94">
        <f t="shared" si="15"/>
        <v>100</v>
      </c>
      <c r="AR10" s="94" t="str">
        <f t="shared" si="16"/>
        <v/>
      </c>
      <c r="AS10" s="94" t="str">
        <f t="shared" si="17"/>
        <v>P</v>
      </c>
      <c r="AT10" s="94" t="str">
        <f t="shared" si="18"/>
        <v>D</v>
      </c>
      <c r="AU10" s="98" t="str">
        <f t="shared" si="19"/>
        <v>A</v>
      </c>
      <c r="AV10" s="113"/>
      <c r="AW10" s="113"/>
      <c r="AX10" s="113"/>
      <c r="AY10" s="53"/>
      <c r="AZ10" s="113">
        <f>IF(OR(B10=0,B10=""),"",IF(AND($E$3="1st"),'Marks Entry 1st'!AC9,IF(AND($E$3="2nd"),'Marks Entry 2nd'!AC9,"")))</f>
        <v>24</v>
      </c>
      <c r="BA10" s="113">
        <f>IF(OR(B10=0,B10=""),"",IF(AND($E$3="1st"),'Marks Entry 1st'!AD9,IF(AND($E$3="2nd"),'Marks Entry 2nd'!AD9,"")))</f>
        <v>62</v>
      </c>
      <c r="BB10" s="57">
        <f t="shared" si="20"/>
        <v>86</v>
      </c>
      <c r="BC10" s="53">
        <f t="shared" si="21"/>
        <v>86</v>
      </c>
      <c r="BD10" s="59">
        <f>IF(OR(B10=0,B10=""),"",IF(AND($E$3="1st"),'Marks Entry 1st'!AE9,IF(AND($E$3="2nd"),'Marks Entry 2nd'!AE9,"")))</f>
        <v>23</v>
      </c>
      <c r="BE10" s="59">
        <f>IF(OR(B10=0,B10=""),"",IF(AND($E$3="1st"),'Marks Entry 1st'!AF9,IF(AND($E$3="2nd"),'Marks Entry 2nd'!AF9,"")))</f>
        <v>62</v>
      </c>
      <c r="BF10" s="58">
        <f t="shared" si="22"/>
        <v>85</v>
      </c>
      <c r="BG10" s="53">
        <f t="shared" si="23"/>
        <v>171</v>
      </c>
      <c r="BH10" s="94">
        <f t="shared" si="24"/>
        <v>0</v>
      </c>
      <c r="BI10" s="94">
        <f t="shared" si="25"/>
        <v>200</v>
      </c>
      <c r="BJ10" s="94" t="str">
        <f t="shared" si="26"/>
        <v/>
      </c>
      <c r="BK10" s="94" t="str">
        <f t="shared" si="27"/>
        <v>P</v>
      </c>
      <c r="BL10" s="94" t="str">
        <f t="shared" si="28"/>
        <v>D</v>
      </c>
      <c r="BM10" s="98" t="str">
        <f t="shared" si="29"/>
        <v>A</v>
      </c>
      <c r="BN10" s="113"/>
      <c r="BO10" s="113"/>
      <c r="BP10" s="113"/>
      <c r="BQ10" s="53"/>
      <c r="BR10" s="113">
        <f>IF(OR(B10=0,B10=""),"",IF(AND('Marks Entry 1st'!AJ9="",'Marks Entry 2nd'!AJ9=""),"",IF(AND($E$3="1st"),'Marks Entry 1st'!AJ9,IF(AND($E$3="2nd"),'Marks Entry 2nd'!AJ9,""))))</f>
        <v>45</v>
      </c>
      <c r="BS10" s="113" t="str">
        <f>IF(OR(B10=0,B10=""),"",IF(AND('Marks Entry 1st'!AK9="",'Marks Entry 2nd'!AK9=""),"",IF(AND($E$3="1st"),'Marks Entry 1st'!AK9,IF(AND($E$3="2nd"),'Marks Entry 2nd'!AK9,""))))</f>
        <v/>
      </c>
      <c r="BT10" s="57">
        <f t="shared" si="30"/>
        <v>45</v>
      </c>
      <c r="BU10" s="53">
        <f t="shared" si="31"/>
        <v>45</v>
      </c>
      <c r="BV10" s="59">
        <f>IF(OR(B10=0,B10=""),"",IF(AND('Marks Entry 1st'!AL9="",'Marks Entry 2nd'!AL9=""),"",IF(AND($E$3="1st"),'Marks Entry 1st'!AL9,IF(AND($E$3="2nd"),'Marks Entry 2nd'!AL9,""))))</f>
        <v>45</v>
      </c>
      <c r="BW10" s="59" t="str">
        <f>IF(OR(B10=0,B10=""),"",IF(AND('Marks Entry 1st'!AM9="",'Marks Entry 2nd'!AM9=""),"",IF(AND($E$3="1st"),'Marks Entry 1st'!AM9,IF(AND($E$3="2nd"),'Marks Entry 2nd'!AM9,""))))</f>
        <v/>
      </c>
      <c r="BX10" s="58">
        <f t="shared" si="32"/>
        <v>45</v>
      </c>
      <c r="BY10" s="53">
        <f t="shared" si="33"/>
        <v>90</v>
      </c>
      <c r="BZ10" s="94">
        <f t="shared" si="34"/>
        <v>0</v>
      </c>
      <c r="CA10" s="94">
        <f t="shared" si="35"/>
        <v>100</v>
      </c>
      <c r="CB10" s="94" t="str">
        <f t="shared" si="36"/>
        <v/>
      </c>
      <c r="CC10" s="94" t="str">
        <f t="shared" si="37"/>
        <v>P</v>
      </c>
      <c r="CD10" s="94" t="str">
        <f t="shared" si="38"/>
        <v>D</v>
      </c>
      <c r="CE10" s="98" t="str">
        <f t="shared" si="39"/>
        <v>A</v>
      </c>
      <c r="CF10" s="246" t="str">
        <f>IF(OR(B10=0,B10=""),"",IF(AND($E$3="1st"),'Marks Entry 1st'!AN9,IF(AND($E$3="2nd"),'Marks Entry 2nd'!AN9,"")))</f>
        <v>AB</v>
      </c>
      <c r="CG10" s="246">
        <f>IF(OR(B10=0,B10=""),"",IF(AND($E$3="1st"),'Marks Entry 1st'!AO9,IF(AND($E$3="2nd"),'Marks Entry 2nd'!AO9,"")))</f>
        <v>18</v>
      </c>
      <c r="CH10" s="114">
        <f t="shared" si="40"/>
        <v>18</v>
      </c>
      <c r="CI10" s="115">
        <f t="shared" si="41"/>
        <v>0</v>
      </c>
      <c r="CJ10" s="115">
        <f t="shared" si="42"/>
        <v>50</v>
      </c>
      <c r="CK10" s="115" t="str">
        <f t="shared" si="43"/>
        <v>AB</v>
      </c>
      <c r="CL10" s="97" t="str">
        <f t="shared" si="44"/>
        <v/>
      </c>
      <c r="CM10" s="246">
        <f>IF(OR(B10=0,B10=""),"",IF(AND($E$3="1st"),'Marks Entry 1st'!AP9,IF(AND($E$3="2nd"),'Marks Entry 2nd'!AP9,"")))</f>
        <v>11</v>
      </c>
      <c r="CN10" s="246">
        <f>IF(OR(B10=0,B10=""),"",IF(AND($E$3="1st"),'Marks Entry 1st'!AQ9,IF(AND($E$3="2nd"),'Marks Entry 2nd'!AQ9,"")))</f>
        <v>21</v>
      </c>
      <c r="CO10" s="114">
        <f t="shared" si="45"/>
        <v>32</v>
      </c>
      <c r="CP10" s="115">
        <f t="shared" si="46"/>
        <v>0</v>
      </c>
      <c r="CQ10" s="115">
        <f t="shared" si="47"/>
        <v>50</v>
      </c>
      <c r="CR10" s="115" t="str">
        <f t="shared" si="48"/>
        <v>P</v>
      </c>
      <c r="CS10" s="97" t="str">
        <f t="shared" si="49"/>
        <v>B</v>
      </c>
      <c r="CT10" s="246">
        <f>IF(OR(B10=0,B10=""),"",IF(AND($E$3="1st"),'Marks Entry 1st'!AR9,IF(AND($E$3="2nd"),'Marks Entry 2nd'!AR9,"")))</f>
        <v>45</v>
      </c>
      <c r="CU10" s="246">
        <f>IF(OR(B10=0,B10=""),"",IF(AND($E$3="1st"),'Marks Entry 1st'!AS9,IF(AND($E$3="2nd"),'Marks Entry 2nd'!AS9,"")))</f>
        <v>36</v>
      </c>
      <c r="CV10" s="114">
        <f t="shared" si="50"/>
        <v>81</v>
      </c>
      <c r="CW10" s="115">
        <f t="shared" si="51"/>
        <v>0</v>
      </c>
      <c r="CX10" s="115">
        <f t="shared" si="52"/>
        <v>100</v>
      </c>
      <c r="CY10" s="115" t="str">
        <f t="shared" si="53"/>
        <v>P</v>
      </c>
      <c r="CZ10" s="97" t="str">
        <f t="shared" si="54"/>
        <v>A</v>
      </c>
      <c r="DA10" s="246">
        <f>IF(OR(B10=0,B10=""),"",IF(AND('Marks Entry 1st'!AT9="",'Marks Entry 2nd'!AT9=""),"",IF(AND($E$3="1st"),'Marks Entry 1st'!AT9,IF(AND($E$3="2nd"),'Marks Entry 2nd'!AT9,""))))</f>
        <v>46</v>
      </c>
      <c r="DB10" s="246">
        <f>IF(OR(B10=0,B10=""),"",IF(AND('Marks Entry 1st'!AU9="",'Marks Entry 2nd'!AU9=""),"",IF(AND($E$3="1st"),'Marks Entry 1st'!AU9,IF(AND($E$3="2nd"),'Marks Entry 2nd'!AU9,""))))</f>
        <v>32</v>
      </c>
      <c r="DC10" s="377">
        <f t="shared" si="55"/>
        <v>78</v>
      </c>
      <c r="DD10" s="98" t="str">
        <f t="shared" si="56"/>
        <v>B</v>
      </c>
      <c r="DE10" s="246">
        <f>IF(OR(B10=0,B10=""),"",IF(AND('Marks Entry 1st'!AV9="",'Marks Entry 2nd'!AV9=""),"",IF(AND($E$3="1st"),'Marks Entry 1st'!AV9,IF(AND($E$3="2nd"),'Marks Entry 2nd'!AV9,""))))</f>
        <v>42</v>
      </c>
      <c r="DF10" s="246">
        <f>IF(OR(B10=0,B10=""),"",IF(AND('Marks Entry 1st'!AW9="",'Marks Entry 2nd'!AW9=""),"",IF(AND($E$3="1st"),'Marks Entry 1st'!AW9,IF(AND($E$3="2nd"),'Marks Entry 2nd'!AW9,""))))</f>
        <v>41</v>
      </c>
      <c r="DG10" s="377">
        <f t="shared" si="57"/>
        <v>83</v>
      </c>
      <c r="DH10" s="98" t="str">
        <f t="shared" si="58"/>
        <v>B</v>
      </c>
      <c r="DI10" s="68">
        <f t="shared" ref="DI10:DI73" si="62">IF($E$3="","",IF(OR(B10="",G10="",C10=""),"",SUM(W10,AO10,BG10)))</f>
        <v>395</v>
      </c>
      <c r="DJ10" s="379">
        <f t="shared" ref="DJ10:DJ72" si="63">IF(OR(DI10="",DI10=0),"",DI10*100/(Y10+AQ10+BI10))</f>
        <v>79</v>
      </c>
      <c r="DK10" s="72" t="str">
        <f t="shared" si="59"/>
        <v>I</v>
      </c>
      <c r="DL10" s="73">
        <f t="shared" si="60"/>
        <v>17.000000000000298</v>
      </c>
      <c r="DM10" s="413" t="str">
        <f>IF(B10="NSO","NSO",IF(OR(D10="",G10="",F10="",B10="",DI10=0),"",IF('Master sheet'!$D$11="Hindi","कक्षोंन्नति","Promoted")))</f>
        <v>कक्षोंन्नति</v>
      </c>
      <c r="DN10" s="43">
        <f>IF(OR(B10=0,B10=""),"",IF(AND($E$3="1st"),'Marks Entry 1st'!AX9,IF(AND($E$3="2nd"),'Marks Entry 2nd'!AX9,"")))</f>
        <v>220</v>
      </c>
      <c r="DO10" s="43">
        <f>IF(OR(B10=0,B10=""),"",IF(AND($E$3="1st"),'Marks Entry 1st'!AY9,IF(AND($E$3="2nd"),'Marks Entry 2nd'!AY9,"")))</f>
        <v>160</v>
      </c>
      <c r="DP10" s="230" t="str">
        <f t="shared" si="61"/>
        <v>B</v>
      </c>
      <c r="DQ10" s="44"/>
      <c r="DX10" s="46">
        <f>IF(AND($E$3="1st"),'Marks Entry 1st'!I9,IF(AND($E$3="2nd"),'Marks Entry 2nd'!I9,""))</f>
        <v>103</v>
      </c>
    </row>
    <row r="11" spans="1:128" ht="18.95" customHeight="1">
      <c r="A11" s="60">
        <v>4</v>
      </c>
      <c r="B11" s="279">
        <f>IF(OR(DX11=0,DX11=""),"",IF(AND($E$3="1st"),'Marks Entry 1st'!I10,IF(AND($E$3="2nd"),'Marks Entry 2nd'!I10,"")))</f>
        <v>104</v>
      </c>
      <c r="C11" s="61">
        <f>IF(OR(B11=0,B11=""),"",IF(AND($E$3="1st"),'Marks Entry 1st'!B10,IF(AND($E$3="2nd"),'Marks Entry 2nd'!B10,"")))</f>
        <v>1</v>
      </c>
      <c r="D11" s="61" t="str">
        <f>IF(OR(B11=0,B11=""),"",IF(AND($E$3="1st"),'Marks Entry 1st'!C10,IF(AND($E$3="2nd"),'Marks Entry 2nd'!C10,"")))</f>
        <v>A</v>
      </c>
      <c r="E11" s="62">
        <f>IF(OR(B11=0,B11=""),"",IF(AND($E$3="1st"),'Marks Entry 1st'!E10,IF(AND($E$3="2nd"),'Marks Entry 2nd'!E10,"")))</f>
        <v>42491</v>
      </c>
      <c r="F11" s="278">
        <f>IF(OR(B11=0,B11=""),"",IF(AND($E$3="1st"),'Marks Entry 1st'!D10,IF(AND($E$3="2nd"),'Marks Entry 2nd'!D10,"")))</f>
        <v>926</v>
      </c>
      <c r="G11" s="56" t="str">
        <f>IF(OR(B11=0,B11=""),"",IF(AND($E$3="1st"),'Marks Entry 1st'!F10,IF(AND($E$3="2nd"),'Marks Entry 2nd'!F10,"")))</f>
        <v>ARMAN SHAH</v>
      </c>
      <c r="H11" s="56" t="str">
        <f>IF(OR(B11=0,B11=""),"",IF(AND($E$3="1st"),'Marks Entry 1st'!G10,IF(AND($E$3="2nd"),'Marks Entry 2nd'!G10,"")))</f>
        <v>JAKIR SHAH</v>
      </c>
      <c r="I11" s="56" t="str">
        <f>IF(OR(B11=0,B11=""),"",IF(AND($E$3="1st"),'Marks Entry 1st'!H10,IF(AND($E$3="2nd"),'Marks Entry 2nd'!H10,"")))</f>
        <v>HEENA BANU</v>
      </c>
      <c r="J11" s="245" t="str">
        <f>IF(OR(B11=0,B11=""),"",IF(AND($E$3="1st"),'Marks Entry 1st'!J10,IF(AND($E$3="2nd"),'Marks Entry 2nd'!J10,"")))</f>
        <v>M</v>
      </c>
      <c r="K11" s="245" t="str">
        <f>IF(OR(B11=0,B11=""),"",IF(AND($E$3="1st"),'Marks Entry 1st'!K10,IF(AND($E$3="2nd"),'Marks Entry 2nd'!K10,"")))</f>
        <v>OBC</v>
      </c>
      <c r="L11" s="113"/>
      <c r="M11" s="113"/>
      <c r="N11" s="113"/>
      <c r="O11" s="53"/>
      <c r="P11" s="113">
        <f>IF(OR(B11=0,B11=""),"",IF(AND($E$3="1st"),'Marks Entry 1st'!O10,IF(AND($E$3="2nd"),'Marks Entry 2nd'!O10,"")))</f>
        <v>23</v>
      </c>
      <c r="Q11" s="113">
        <f>IF(OR(B11=0,B11=""),"",IF(AND($E$3="1st"),'Marks Entry 1st'!P10,IF(AND($E$3="2nd"),'Marks Entry 2nd'!P10,"")))</f>
        <v>68</v>
      </c>
      <c r="R11" s="57">
        <f t="shared" si="0"/>
        <v>91</v>
      </c>
      <c r="S11" s="53">
        <f t="shared" si="1"/>
        <v>91</v>
      </c>
      <c r="T11" s="59">
        <f>IF(OR(B11=0,B11=""),"",IF(AND($E$3="1st"),'Marks Entry 1st'!Q10,IF(AND($E$3="2nd"),'Marks Entry 2nd'!Q10,"")))</f>
        <v>25</v>
      </c>
      <c r="U11" s="59">
        <f>IF(OR(B11=0,B11=""),"",IF(AND($E$3="1st"),'Marks Entry 1st'!R10,IF(AND($E$3="2nd"),'Marks Entry 2nd'!R10,"")))</f>
        <v>24</v>
      </c>
      <c r="V11" s="58">
        <f t="shared" si="2"/>
        <v>49</v>
      </c>
      <c r="W11" s="53">
        <f t="shared" si="3"/>
        <v>140</v>
      </c>
      <c r="X11" s="94">
        <f t="shared" si="4"/>
        <v>0</v>
      </c>
      <c r="Y11" s="94">
        <f t="shared" si="5"/>
        <v>200</v>
      </c>
      <c r="Z11" s="94" t="str">
        <f t="shared" si="6"/>
        <v/>
      </c>
      <c r="AA11" s="94" t="str">
        <f t="shared" si="7"/>
        <v>P</v>
      </c>
      <c r="AB11" s="94" t="str">
        <f t="shared" si="8"/>
        <v>I</v>
      </c>
      <c r="AC11" s="98" t="str">
        <f t="shared" si="9"/>
        <v>C</v>
      </c>
      <c r="AD11" s="113"/>
      <c r="AE11" s="113"/>
      <c r="AF11" s="113"/>
      <c r="AG11" s="53"/>
      <c r="AH11" s="113">
        <f>IF(OR(B11=0,B11=""),"",IF(AND($E$3="1st"),'Marks Entry 1st'!V10,IF(AND($E$3="2nd"),'Marks Entry 2nd'!V10,"")))</f>
        <v>14</v>
      </c>
      <c r="AI11" s="113">
        <f>IF(OR(B11=0,B11=""),"",IF(AND($E$3="1st"),'Marks Entry 1st'!W10,IF(AND($E$3="2nd"),'Marks Entry 2nd'!W10,"")))</f>
        <v>32</v>
      </c>
      <c r="AJ11" s="57">
        <f t="shared" si="10"/>
        <v>46</v>
      </c>
      <c r="AK11" s="53">
        <f t="shared" si="11"/>
        <v>46</v>
      </c>
      <c r="AL11" s="59">
        <f>IF(OR(B11=0,B11=""),"",IF(AND($E$3="1st"),'Marks Entry 1st'!X10,IF(AND($E$3="2nd"),'Marks Entry 2nd'!X10,"")))</f>
        <v>12</v>
      </c>
      <c r="AM11" s="59">
        <f>IF(OR(B11=0,B11=""),"",IF(AND($E$3="1st"),'Marks Entry 1st'!Y10,IF(AND($E$3="2nd"),'Marks Entry 2nd'!Y10,"")))</f>
        <v>30</v>
      </c>
      <c r="AN11" s="58">
        <f t="shared" si="12"/>
        <v>42</v>
      </c>
      <c r="AO11" s="53">
        <f t="shared" si="13"/>
        <v>88</v>
      </c>
      <c r="AP11" s="94">
        <f t="shared" si="14"/>
        <v>0</v>
      </c>
      <c r="AQ11" s="94">
        <f t="shared" si="15"/>
        <v>100</v>
      </c>
      <c r="AR11" s="94" t="str">
        <f t="shared" si="16"/>
        <v/>
      </c>
      <c r="AS11" s="94" t="str">
        <f t="shared" si="17"/>
        <v>P</v>
      </c>
      <c r="AT11" s="94" t="str">
        <f t="shared" si="18"/>
        <v>D</v>
      </c>
      <c r="AU11" s="98" t="str">
        <f t="shared" si="19"/>
        <v>A</v>
      </c>
      <c r="AV11" s="113"/>
      <c r="AW11" s="113"/>
      <c r="AX11" s="113"/>
      <c r="AY11" s="53"/>
      <c r="AZ11" s="113">
        <f>IF(OR(B11=0,B11=""),"",IF(AND($E$3="1st"),'Marks Entry 1st'!AC10,IF(AND($E$3="2nd"),'Marks Entry 2nd'!AC10,"")))</f>
        <v>25</v>
      </c>
      <c r="BA11" s="113">
        <f>IF(OR(B11=0,B11=""),"",IF(AND($E$3="1st"),'Marks Entry 1st'!AD10,IF(AND($E$3="2nd"),'Marks Entry 2nd'!AD10,"")))</f>
        <v>61</v>
      </c>
      <c r="BB11" s="57">
        <f t="shared" si="20"/>
        <v>86</v>
      </c>
      <c r="BC11" s="53">
        <f t="shared" si="21"/>
        <v>86</v>
      </c>
      <c r="BD11" s="59">
        <f>IF(OR(B11=0,B11=""),"",IF(AND($E$3="1st"),'Marks Entry 1st'!AE10,IF(AND($E$3="2nd"),'Marks Entry 2nd'!AE10,"")))</f>
        <v>25</v>
      </c>
      <c r="BE11" s="59">
        <f>IF(OR(B11=0,B11=""),"",IF(AND($E$3="1st"),'Marks Entry 1st'!AF10,IF(AND($E$3="2nd"),'Marks Entry 2nd'!AF10,"")))</f>
        <v>63</v>
      </c>
      <c r="BF11" s="58">
        <f t="shared" si="22"/>
        <v>88</v>
      </c>
      <c r="BG11" s="53">
        <f t="shared" si="23"/>
        <v>174</v>
      </c>
      <c r="BH11" s="94">
        <f t="shared" si="24"/>
        <v>0</v>
      </c>
      <c r="BI11" s="94">
        <f t="shared" si="25"/>
        <v>200</v>
      </c>
      <c r="BJ11" s="94" t="str">
        <f t="shared" si="26"/>
        <v/>
      </c>
      <c r="BK11" s="94" t="str">
        <f t="shared" si="27"/>
        <v>P</v>
      </c>
      <c r="BL11" s="94" t="str">
        <f t="shared" si="28"/>
        <v>D</v>
      </c>
      <c r="BM11" s="98" t="str">
        <f t="shared" si="29"/>
        <v>A</v>
      </c>
      <c r="BN11" s="113"/>
      <c r="BO11" s="113"/>
      <c r="BP11" s="113"/>
      <c r="BQ11" s="53"/>
      <c r="BR11" s="113">
        <f>IF(OR(B11=0,B11=""),"",IF(AND('Marks Entry 1st'!AJ10="",'Marks Entry 2nd'!AJ10=""),"",IF(AND($E$3="1st"),'Marks Entry 1st'!AJ10,IF(AND($E$3="2nd"),'Marks Entry 2nd'!AJ10,""))))</f>
        <v>35</v>
      </c>
      <c r="BS11" s="113" t="str">
        <f>IF(OR(B11=0,B11=""),"",IF(AND('Marks Entry 1st'!AK10="",'Marks Entry 2nd'!AK10=""),"",IF(AND($E$3="1st"),'Marks Entry 1st'!AK10,IF(AND($E$3="2nd"),'Marks Entry 2nd'!AK10,""))))</f>
        <v/>
      </c>
      <c r="BT11" s="57">
        <f t="shared" si="30"/>
        <v>35</v>
      </c>
      <c r="BU11" s="53">
        <f t="shared" si="31"/>
        <v>35</v>
      </c>
      <c r="BV11" s="59">
        <f>IF(OR(B11=0,B11=""),"",IF(AND('Marks Entry 1st'!AL10="",'Marks Entry 2nd'!AL10=""),"",IF(AND($E$3="1st"),'Marks Entry 1st'!AL10,IF(AND($E$3="2nd"),'Marks Entry 2nd'!AL10,""))))</f>
        <v>48</v>
      </c>
      <c r="BW11" s="59" t="str">
        <f>IF(OR(B11=0,B11=""),"",IF(AND('Marks Entry 1st'!AM10="",'Marks Entry 2nd'!AM10=""),"",IF(AND($E$3="1st"),'Marks Entry 1st'!AM10,IF(AND($E$3="2nd"),'Marks Entry 2nd'!AM10,""))))</f>
        <v/>
      </c>
      <c r="BX11" s="58">
        <f t="shared" si="32"/>
        <v>48</v>
      </c>
      <c r="BY11" s="53">
        <f t="shared" si="33"/>
        <v>83</v>
      </c>
      <c r="BZ11" s="94">
        <f t="shared" si="34"/>
        <v>0</v>
      </c>
      <c r="CA11" s="94">
        <f t="shared" si="35"/>
        <v>100</v>
      </c>
      <c r="CB11" s="94" t="str">
        <f t="shared" si="36"/>
        <v/>
      </c>
      <c r="CC11" s="94" t="str">
        <f t="shared" si="37"/>
        <v>P</v>
      </c>
      <c r="CD11" s="94" t="str">
        <f t="shared" si="38"/>
        <v>D</v>
      </c>
      <c r="CE11" s="98" t="str">
        <f t="shared" si="39"/>
        <v>B</v>
      </c>
      <c r="CF11" s="246">
        <f>IF(OR(B11=0,B11=""),"",IF(AND($E$3="1st"),'Marks Entry 1st'!AN10,IF(AND($E$3="2nd"),'Marks Entry 2nd'!AN10,"")))</f>
        <v>20</v>
      </c>
      <c r="CG11" s="246" t="str">
        <f>IF(OR(B11=0,B11=""),"",IF(AND($E$3="1st"),'Marks Entry 1st'!AO10,IF(AND($E$3="2nd"),'Marks Entry 2nd'!AO10,"")))</f>
        <v>AB</v>
      </c>
      <c r="CH11" s="114">
        <f t="shared" si="40"/>
        <v>20</v>
      </c>
      <c r="CI11" s="115">
        <f t="shared" si="41"/>
        <v>0</v>
      </c>
      <c r="CJ11" s="115">
        <f t="shared" si="42"/>
        <v>50</v>
      </c>
      <c r="CK11" s="115" t="str">
        <f t="shared" si="43"/>
        <v>AB</v>
      </c>
      <c r="CL11" s="97" t="str">
        <f t="shared" si="44"/>
        <v/>
      </c>
      <c r="CM11" s="246">
        <f>IF(OR(B11=0,B11=""),"",IF(AND($E$3="1st"),'Marks Entry 1st'!AP10,IF(AND($E$3="2nd"),'Marks Entry 2nd'!AP10,"")))</f>
        <v>11</v>
      </c>
      <c r="CN11" s="246">
        <f>IF(OR(B11=0,B11=""),"",IF(AND($E$3="1st"),'Marks Entry 1st'!AQ10,IF(AND($E$3="2nd"),'Marks Entry 2nd'!AQ10,"")))</f>
        <v>25</v>
      </c>
      <c r="CO11" s="114">
        <f t="shared" si="45"/>
        <v>36</v>
      </c>
      <c r="CP11" s="115">
        <f t="shared" si="46"/>
        <v>0</v>
      </c>
      <c r="CQ11" s="115">
        <f t="shared" si="47"/>
        <v>50</v>
      </c>
      <c r="CR11" s="115" t="str">
        <f t="shared" si="48"/>
        <v>P</v>
      </c>
      <c r="CS11" s="97" t="str">
        <f t="shared" si="49"/>
        <v>B</v>
      </c>
      <c r="CT11" s="246">
        <f>IF(OR(B11=0,B11=""),"",IF(AND($E$3="1st"),'Marks Entry 1st'!AR10,IF(AND($E$3="2nd"),'Marks Entry 2nd'!AR10,"")))</f>
        <v>46</v>
      </c>
      <c r="CU11" s="246">
        <f>IF(OR(B11=0,B11=""),"",IF(AND($E$3="1st"),'Marks Entry 1st'!AS10,IF(AND($E$3="2nd"),'Marks Entry 2nd'!AS10,"")))</f>
        <v>36</v>
      </c>
      <c r="CV11" s="114">
        <f t="shared" si="50"/>
        <v>82</v>
      </c>
      <c r="CW11" s="115">
        <f t="shared" si="51"/>
        <v>0</v>
      </c>
      <c r="CX11" s="115">
        <f t="shared" si="52"/>
        <v>100</v>
      </c>
      <c r="CY11" s="115" t="str">
        <f t="shared" si="53"/>
        <v>P</v>
      </c>
      <c r="CZ11" s="97" t="str">
        <f t="shared" si="54"/>
        <v>A</v>
      </c>
      <c r="DA11" s="246">
        <f>IF(OR(B11=0,B11=""),"",IF(AND('Marks Entry 1st'!AT10="",'Marks Entry 2nd'!AT10=""),"",IF(AND($E$3="1st"),'Marks Entry 1st'!AT10,IF(AND($E$3="2nd"),'Marks Entry 2nd'!AT10,""))))</f>
        <v>46</v>
      </c>
      <c r="DB11" s="246">
        <f>IF(OR(B11=0,B11=""),"",IF(AND('Marks Entry 1st'!AU10="",'Marks Entry 2nd'!AU10=""),"",IF(AND($E$3="1st"),'Marks Entry 1st'!AU10,IF(AND($E$3="2nd"),'Marks Entry 2nd'!AU10,""))))</f>
        <v>32</v>
      </c>
      <c r="DC11" s="377">
        <f t="shared" si="55"/>
        <v>78</v>
      </c>
      <c r="DD11" s="98" t="str">
        <f t="shared" si="56"/>
        <v>B</v>
      </c>
      <c r="DE11" s="246">
        <f>IF(OR(B11=0,B11=""),"",IF(AND('Marks Entry 1st'!AV10="",'Marks Entry 2nd'!AV10=""),"",IF(AND($E$3="1st"),'Marks Entry 1st'!AV10,IF(AND($E$3="2nd"),'Marks Entry 2nd'!AV10,""))))</f>
        <v>42</v>
      </c>
      <c r="DF11" s="246">
        <f>IF(OR(B11=0,B11=""),"",IF(AND('Marks Entry 1st'!AW10="",'Marks Entry 2nd'!AW10=""),"",IF(AND($E$3="1st"),'Marks Entry 1st'!AW10,IF(AND($E$3="2nd"),'Marks Entry 2nd'!AW10,""))))</f>
        <v>41</v>
      </c>
      <c r="DG11" s="377">
        <f t="shared" si="57"/>
        <v>83</v>
      </c>
      <c r="DH11" s="98" t="str">
        <f t="shared" si="58"/>
        <v>B</v>
      </c>
      <c r="DI11" s="68">
        <f t="shared" si="62"/>
        <v>402</v>
      </c>
      <c r="DJ11" s="379">
        <f t="shared" si="63"/>
        <v>80.400000000000006</v>
      </c>
      <c r="DK11" s="72" t="str">
        <f t="shared" si="59"/>
        <v>I</v>
      </c>
      <c r="DL11" s="73">
        <f t="shared" si="60"/>
        <v>12.999999999999996</v>
      </c>
      <c r="DM11" s="413" t="str">
        <f>IF(B11="NSO","NSO",IF(OR(D11="",G11="",F11="",B11="",DI11=0),"",IF('Master sheet'!$D$11="Hindi","कक्षोंन्नति","Promoted")))</f>
        <v>कक्षोंन्नति</v>
      </c>
      <c r="DN11" s="43">
        <f>IF(OR(B11=0,B11=""),"",IF(AND($E$3="1st"),'Marks Entry 1st'!AX10,IF(AND($E$3="2nd"),'Marks Entry 2nd'!AX10,"")))</f>
        <v>220</v>
      </c>
      <c r="DO11" s="43">
        <f>IF(OR(B11=0,B11=""),"",IF(AND($E$3="1st"),'Marks Entry 1st'!AY10,IF(AND($E$3="2nd"),'Marks Entry 2nd'!AY10,"")))</f>
        <v>188</v>
      </c>
      <c r="DP11" s="230" t="str">
        <f t="shared" si="61"/>
        <v>B</v>
      </c>
      <c r="DQ11" s="44"/>
      <c r="DX11" s="46">
        <f>IF(AND($E$3="1st"),'Marks Entry 1st'!I10,IF(AND($E$3="2nd"),'Marks Entry 2nd'!I10,""))</f>
        <v>104</v>
      </c>
    </row>
    <row r="12" spans="1:128" ht="18.95" customHeight="1">
      <c r="A12" s="60">
        <v>5</v>
      </c>
      <c r="B12" s="279">
        <f>IF(OR(DX12=0,DX12=""),"",IF(AND($E$3="1st"),'Marks Entry 1st'!I11,IF(AND($E$3="2nd"),'Marks Entry 2nd'!I11,"")))</f>
        <v>105</v>
      </c>
      <c r="C12" s="61">
        <f>IF(OR(B12=0,B12=""),"",IF(AND($E$3="1st"),'Marks Entry 1st'!B11,IF(AND($E$3="2nd"),'Marks Entry 2nd'!B11,"")))</f>
        <v>1</v>
      </c>
      <c r="D12" s="61" t="str">
        <f>IF(OR(B12=0,B12=""),"",IF(AND($E$3="1st"),'Marks Entry 1st'!C11,IF(AND($E$3="2nd"),'Marks Entry 2nd'!C11,"")))</f>
        <v>A</v>
      </c>
      <c r="E12" s="62" t="str">
        <f>IF(OR(B12=0,B12=""),"",IF(AND($E$3="1st"),'Marks Entry 1st'!E11,IF(AND($E$3="2nd"),'Marks Entry 2nd'!E11,"")))</f>
        <v>25-08-2015</v>
      </c>
      <c r="F12" s="278">
        <f>IF(OR(B12=0,B12=""),"",IF(AND($E$3="1st"),'Marks Entry 1st'!D11,IF(AND($E$3="2nd"),'Marks Entry 2nd'!D11,"")))</f>
        <v>951</v>
      </c>
      <c r="G12" s="56" t="str">
        <f>IF(OR(B12=0,B12=""),"",IF(AND($E$3="1st"),'Marks Entry 1st'!F11,IF(AND($E$3="2nd"),'Marks Entry 2nd'!F11,"")))</f>
        <v>BHAVYANSH SINGH CHOUHAN</v>
      </c>
      <c r="H12" s="56" t="str">
        <f>IF(OR(B12=0,B12=""),"",IF(AND($E$3="1st"),'Marks Entry 1st'!G11,IF(AND($E$3="2nd"),'Marks Entry 2nd'!G11,"")))</f>
        <v>AJIT SINGH</v>
      </c>
      <c r="I12" s="56" t="str">
        <f>IF(OR(B12=0,B12=""),"",IF(AND($E$3="1st"),'Marks Entry 1st'!H11,IF(AND($E$3="2nd"),'Marks Entry 2nd'!H11,"")))</f>
        <v>MEENA</v>
      </c>
      <c r="J12" s="245" t="str">
        <f>IF(OR(B12=0,B12=""),"",IF(AND($E$3="1st"),'Marks Entry 1st'!J11,IF(AND($E$3="2nd"),'Marks Entry 2nd'!J11,"")))</f>
        <v>M</v>
      </c>
      <c r="K12" s="245" t="str">
        <f>IF(OR(B12=0,B12=""),"",IF(AND($E$3="1st"),'Marks Entry 1st'!K11,IF(AND($E$3="2nd"),'Marks Entry 2nd'!K11,"")))</f>
        <v>OBC</v>
      </c>
      <c r="L12" s="113"/>
      <c r="M12" s="113"/>
      <c r="N12" s="113"/>
      <c r="O12" s="53"/>
      <c r="P12" s="113">
        <f>IF(OR(B12=0,B12=""),"",IF(AND($E$3="1st"),'Marks Entry 1st'!O11,IF(AND($E$3="2nd"),'Marks Entry 2nd'!O11,"")))</f>
        <v>25</v>
      </c>
      <c r="Q12" s="113">
        <f>IF(OR(B12=0,B12=""),"",IF(AND($E$3="1st"),'Marks Entry 1st'!P11,IF(AND($E$3="2nd"),'Marks Entry 2nd'!P11,"")))</f>
        <v>67</v>
      </c>
      <c r="R12" s="57">
        <f t="shared" si="0"/>
        <v>92</v>
      </c>
      <c r="S12" s="53">
        <f t="shared" si="1"/>
        <v>92</v>
      </c>
      <c r="T12" s="59">
        <f>IF(OR(B12=0,B12=""),"",IF(AND($E$3="1st"),'Marks Entry 1st'!Q11,IF(AND($E$3="2nd"),'Marks Entry 2nd'!Q11,"")))</f>
        <v>26</v>
      </c>
      <c r="U12" s="59">
        <f>IF(OR(B12=0,B12=""),"",IF(AND($E$3="1st"),'Marks Entry 1st'!R11,IF(AND($E$3="2nd"),'Marks Entry 2nd'!R11,"")))</f>
        <v>21</v>
      </c>
      <c r="V12" s="58">
        <f t="shared" si="2"/>
        <v>47</v>
      </c>
      <c r="W12" s="53">
        <f t="shared" si="3"/>
        <v>139</v>
      </c>
      <c r="X12" s="94">
        <f t="shared" si="4"/>
        <v>0</v>
      </c>
      <c r="Y12" s="94">
        <f t="shared" si="5"/>
        <v>200</v>
      </c>
      <c r="Z12" s="94" t="str">
        <f t="shared" si="6"/>
        <v/>
      </c>
      <c r="AA12" s="94" t="str">
        <f t="shared" si="7"/>
        <v>P</v>
      </c>
      <c r="AB12" s="94" t="str">
        <f t="shared" si="8"/>
        <v>I</v>
      </c>
      <c r="AC12" s="98" t="str">
        <f t="shared" si="9"/>
        <v>C</v>
      </c>
      <c r="AD12" s="113"/>
      <c r="AE12" s="113"/>
      <c r="AF12" s="113"/>
      <c r="AG12" s="53"/>
      <c r="AH12" s="113">
        <f>IF(OR(B12=0,B12=""),"",IF(AND($E$3="1st"),'Marks Entry 1st'!V11,IF(AND($E$3="2nd"),'Marks Entry 2nd'!V11,"")))</f>
        <v>15</v>
      </c>
      <c r="AI12" s="113">
        <f>IF(OR(B12=0,B12=""),"",IF(AND($E$3="1st"),'Marks Entry 1st'!W11,IF(AND($E$3="2nd"),'Marks Entry 2nd'!W11,"")))</f>
        <v>31</v>
      </c>
      <c r="AJ12" s="57">
        <f t="shared" si="10"/>
        <v>46</v>
      </c>
      <c r="AK12" s="53">
        <f t="shared" si="11"/>
        <v>46</v>
      </c>
      <c r="AL12" s="59">
        <f>IF(OR(B12=0,B12=""),"",IF(AND($E$3="1st"),'Marks Entry 1st'!X11,IF(AND($E$3="2nd"),'Marks Entry 2nd'!X11,"")))</f>
        <v>12</v>
      </c>
      <c r="AM12" s="59">
        <f>IF(OR(B12=0,B12=""),"",IF(AND($E$3="1st"),'Marks Entry 1st'!Y11,IF(AND($E$3="2nd"),'Marks Entry 2nd'!Y11,"")))</f>
        <v>32</v>
      </c>
      <c r="AN12" s="58">
        <f t="shared" si="12"/>
        <v>44</v>
      </c>
      <c r="AO12" s="53">
        <f t="shared" si="13"/>
        <v>90</v>
      </c>
      <c r="AP12" s="94">
        <f t="shared" si="14"/>
        <v>0</v>
      </c>
      <c r="AQ12" s="94">
        <f t="shared" si="15"/>
        <v>100</v>
      </c>
      <c r="AR12" s="94" t="str">
        <f t="shared" si="16"/>
        <v/>
      </c>
      <c r="AS12" s="94" t="str">
        <f t="shared" si="17"/>
        <v>P</v>
      </c>
      <c r="AT12" s="94" t="str">
        <f t="shared" si="18"/>
        <v>D</v>
      </c>
      <c r="AU12" s="98" t="str">
        <f t="shared" si="19"/>
        <v>A</v>
      </c>
      <c r="AV12" s="113"/>
      <c r="AW12" s="113"/>
      <c r="AX12" s="113"/>
      <c r="AY12" s="53"/>
      <c r="AZ12" s="113">
        <f>IF(OR(B12=0,B12=""),"",IF(AND($E$3="1st"),'Marks Entry 1st'!AC11,IF(AND($E$3="2nd"),'Marks Entry 2nd'!AC11,"")))</f>
        <v>26</v>
      </c>
      <c r="BA12" s="113">
        <f>IF(OR(B12=0,B12=""),"",IF(AND($E$3="1st"),'Marks Entry 1st'!AD11,IF(AND($E$3="2nd"),'Marks Entry 2nd'!AD11,"")))</f>
        <v>64</v>
      </c>
      <c r="BB12" s="57">
        <f t="shared" si="20"/>
        <v>90</v>
      </c>
      <c r="BC12" s="53">
        <f t="shared" si="21"/>
        <v>90</v>
      </c>
      <c r="BD12" s="59">
        <f>IF(OR(B12=0,B12=""),"",IF(AND($E$3="1st"),'Marks Entry 1st'!AE11,IF(AND($E$3="2nd"),'Marks Entry 2nd'!AE11,"")))</f>
        <v>24</v>
      </c>
      <c r="BE12" s="59">
        <f>IF(OR(B12=0,B12=""),"",IF(AND($E$3="1st"),'Marks Entry 1st'!AF11,IF(AND($E$3="2nd"),'Marks Entry 2nd'!AF11,"")))</f>
        <v>65</v>
      </c>
      <c r="BF12" s="58">
        <f t="shared" si="22"/>
        <v>89</v>
      </c>
      <c r="BG12" s="53">
        <f t="shared" si="23"/>
        <v>179</v>
      </c>
      <c r="BH12" s="94">
        <f t="shared" si="24"/>
        <v>0</v>
      </c>
      <c r="BI12" s="94">
        <f t="shared" si="25"/>
        <v>200</v>
      </c>
      <c r="BJ12" s="94" t="str">
        <f t="shared" si="26"/>
        <v/>
      </c>
      <c r="BK12" s="94" t="str">
        <f t="shared" si="27"/>
        <v>P</v>
      </c>
      <c r="BL12" s="94" t="str">
        <f t="shared" si="28"/>
        <v>D</v>
      </c>
      <c r="BM12" s="98" t="str">
        <f t="shared" si="29"/>
        <v>A</v>
      </c>
      <c r="BN12" s="113"/>
      <c r="BO12" s="113"/>
      <c r="BP12" s="113"/>
      <c r="BQ12" s="53"/>
      <c r="BR12" s="113">
        <f>IF(OR(B12=0,B12=""),"",IF(AND('Marks Entry 1st'!AJ11="",'Marks Entry 2nd'!AJ11=""),"",IF(AND($E$3="1st"),'Marks Entry 1st'!AJ11,IF(AND($E$3="2nd"),'Marks Entry 2nd'!AJ11,""))))</f>
        <v>42</v>
      </c>
      <c r="BS12" s="113" t="str">
        <f>IF(OR(B12=0,B12=""),"",IF(AND('Marks Entry 1st'!AK11="",'Marks Entry 2nd'!AK11=""),"",IF(AND($E$3="1st"),'Marks Entry 1st'!AK11,IF(AND($E$3="2nd"),'Marks Entry 2nd'!AK11,""))))</f>
        <v/>
      </c>
      <c r="BT12" s="57">
        <f t="shared" si="30"/>
        <v>42</v>
      </c>
      <c r="BU12" s="53">
        <f t="shared" si="31"/>
        <v>42</v>
      </c>
      <c r="BV12" s="59">
        <f>IF(OR(B12=0,B12=""),"",IF(AND('Marks Entry 1st'!AL11="",'Marks Entry 2nd'!AL11=""),"",IF(AND($E$3="1st"),'Marks Entry 1st'!AL11,IF(AND($E$3="2nd"),'Marks Entry 2nd'!AL11,""))))</f>
        <v>48</v>
      </c>
      <c r="BW12" s="59" t="str">
        <f>IF(OR(B12=0,B12=""),"",IF(AND('Marks Entry 1st'!AM11="",'Marks Entry 2nd'!AM11=""),"",IF(AND($E$3="1st"),'Marks Entry 1st'!AM11,IF(AND($E$3="2nd"),'Marks Entry 2nd'!AM11,""))))</f>
        <v/>
      </c>
      <c r="BX12" s="58">
        <f t="shared" si="32"/>
        <v>48</v>
      </c>
      <c r="BY12" s="53">
        <f t="shared" si="33"/>
        <v>90</v>
      </c>
      <c r="BZ12" s="94">
        <f t="shared" si="34"/>
        <v>0</v>
      </c>
      <c r="CA12" s="94">
        <f t="shared" si="35"/>
        <v>100</v>
      </c>
      <c r="CB12" s="94" t="str">
        <f t="shared" si="36"/>
        <v/>
      </c>
      <c r="CC12" s="94" t="str">
        <f t="shared" si="37"/>
        <v>P</v>
      </c>
      <c r="CD12" s="94" t="str">
        <f t="shared" si="38"/>
        <v>D</v>
      </c>
      <c r="CE12" s="98" t="str">
        <f t="shared" si="39"/>
        <v>A</v>
      </c>
      <c r="CF12" s="246">
        <f>IF(OR(B12=0,B12=""),"",IF(AND($E$3="1st"),'Marks Entry 1st'!AN11,IF(AND($E$3="2nd"),'Marks Entry 2nd'!AN11,"")))</f>
        <v>22</v>
      </c>
      <c r="CG12" s="246">
        <f>IF(OR(B12=0,B12=""),"",IF(AND($E$3="1st"),'Marks Entry 1st'!AO11,IF(AND($E$3="2nd"),'Marks Entry 2nd'!AO11,"")))</f>
        <v>24</v>
      </c>
      <c r="CH12" s="114">
        <f t="shared" si="40"/>
        <v>46</v>
      </c>
      <c r="CI12" s="115">
        <f t="shared" si="41"/>
        <v>0</v>
      </c>
      <c r="CJ12" s="115">
        <f t="shared" si="42"/>
        <v>50</v>
      </c>
      <c r="CK12" s="115" t="str">
        <f t="shared" si="43"/>
        <v>P</v>
      </c>
      <c r="CL12" s="97" t="str">
        <f t="shared" si="44"/>
        <v>A+</v>
      </c>
      <c r="CM12" s="246">
        <f>IF(OR(B12=0,B12=""),"",IF(AND($E$3="1st"),'Marks Entry 1st'!AP11,IF(AND($E$3="2nd"),'Marks Entry 2nd'!AP11,"")))</f>
        <v>11</v>
      </c>
      <c r="CN12" s="246">
        <f>IF(OR(B12=0,B12=""),"",IF(AND($E$3="1st"),'Marks Entry 1st'!AQ11,IF(AND($E$3="2nd"),'Marks Entry 2nd'!AQ11,"")))</f>
        <v>24</v>
      </c>
      <c r="CO12" s="114">
        <f t="shared" si="45"/>
        <v>35</v>
      </c>
      <c r="CP12" s="115">
        <f t="shared" si="46"/>
        <v>0</v>
      </c>
      <c r="CQ12" s="115">
        <f t="shared" si="47"/>
        <v>50</v>
      </c>
      <c r="CR12" s="115" t="str">
        <f t="shared" si="48"/>
        <v>P</v>
      </c>
      <c r="CS12" s="97" t="str">
        <f t="shared" si="49"/>
        <v>B</v>
      </c>
      <c r="CT12" s="246">
        <f>IF(OR(B12=0,B12=""),"",IF(AND($E$3="1st"),'Marks Entry 1st'!AR11,IF(AND($E$3="2nd"),'Marks Entry 2nd'!AR11,"")))</f>
        <v>47</v>
      </c>
      <c r="CU12" s="246">
        <f>IF(OR(B12=0,B12=""),"",IF(AND($E$3="1st"),'Marks Entry 1st'!AS11,IF(AND($E$3="2nd"),'Marks Entry 2nd'!AS11,"")))</f>
        <v>36</v>
      </c>
      <c r="CV12" s="114">
        <f t="shared" si="50"/>
        <v>83</v>
      </c>
      <c r="CW12" s="115">
        <f t="shared" si="51"/>
        <v>0</v>
      </c>
      <c r="CX12" s="115">
        <f t="shared" si="52"/>
        <v>100</v>
      </c>
      <c r="CY12" s="115" t="str">
        <f t="shared" si="53"/>
        <v>P</v>
      </c>
      <c r="CZ12" s="97" t="str">
        <f t="shared" si="54"/>
        <v>A</v>
      </c>
      <c r="DA12" s="246">
        <f>IF(OR(B12=0,B12=""),"",IF(AND('Marks Entry 1st'!AT11="",'Marks Entry 2nd'!AT11=""),"",IF(AND($E$3="1st"),'Marks Entry 1st'!AT11,IF(AND($E$3="2nd"),'Marks Entry 2nd'!AT11,""))))</f>
        <v>46</v>
      </c>
      <c r="DB12" s="246">
        <f>IF(OR(B12=0,B12=""),"",IF(AND('Marks Entry 1st'!AU11="",'Marks Entry 2nd'!AU11=""),"",IF(AND($E$3="1st"),'Marks Entry 1st'!AU11,IF(AND($E$3="2nd"),'Marks Entry 2nd'!AU11,""))))</f>
        <v>32</v>
      </c>
      <c r="DC12" s="377">
        <f t="shared" si="55"/>
        <v>78</v>
      </c>
      <c r="DD12" s="98" t="str">
        <f t="shared" si="56"/>
        <v>B</v>
      </c>
      <c r="DE12" s="246">
        <f>IF(OR(B12=0,B12=""),"",IF(AND('Marks Entry 1st'!AV11="",'Marks Entry 2nd'!AV11=""),"",IF(AND($E$3="1st"),'Marks Entry 1st'!AV11,IF(AND($E$3="2nd"),'Marks Entry 2nd'!AV11,""))))</f>
        <v>42</v>
      </c>
      <c r="DF12" s="246">
        <f>IF(OR(B12=0,B12=""),"",IF(AND('Marks Entry 1st'!AW11="",'Marks Entry 2nd'!AW11=""),"",IF(AND($E$3="1st"),'Marks Entry 1st'!AW11,IF(AND($E$3="2nd"),'Marks Entry 2nd'!AW11,""))))</f>
        <v>41</v>
      </c>
      <c r="DG12" s="377">
        <f t="shared" si="57"/>
        <v>83</v>
      </c>
      <c r="DH12" s="98" t="str">
        <f t="shared" si="58"/>
        <v>B</v>
      </c>
      <c r="DI12" s="68">
        <f t="shared" si="62"/>
        <v>408</v>
      </c>
      <c r="DJ12" s="379">
        <f t="shared" si="63"/>
        <v>81.599999999999994</v>
      </c>
      <c r="DK12" s="72" t="str">
        <f t="shared" si="59"/>
        <v>I</v>
      </c>
      <c r="DL12" s="73">
        <f t="shared" si="60"/>
        <v>7.9999999999999964</v>
      </c>
      <c r="DM12" s="413" t="str">
        <f>IF(B12="NSO","NSO",IF(OR(D12="",G12="",F12="",B12="",DI12=0),"",IF('Master sheet'!$D$11="Hindi","कक्षोंन्नति","Promoted")))</f>
        <v>कक्षोंन्नति</v>
      </c>
      <c r="DN12" s="43">
        <f>IF(OR(B12=0,B12=""),"",IF(AND($E$3="1st"),'Marks Entry 1st'!AX11,IF(AND($E$3="2nd"),'Marks Entry 2nd'!AX11,"")))</f>
        <v>220</v>
      </c>
      <c r="DO12" s="43">
        <f>IF(OR(B12=0,B12=""),"",IF(AND($E$3="1st"),'Marks Entry 1st'!AY11,IF(AND($E$3="2nd"),'Marks Entry 2nd'!AY11,"")))</f>
        <v>188</v>
      </c>
      <c r="DP12" s="230" t="str">
        <f t="shared" si="61"/>
        <v>B</v>
      </c>
      <c r="DQ12" s="44"/>
      <c r="DX12" s="46">
        <f>IF(AND($E$3="1st"),'Marks Entry 1st'!I11,IF(AND($E$3="2nd"),'Marks Entry 2nd'!I11,""))</f>
        <v>105</v>
      </c>
    </row>
    <row r="13" spans="1:128" ht="18.95" customHeight="1">
      <c r="A13" s="60">
        <v>6</v>
      </c>
      <c r="B13" s="279">
        <f>IF(OR(DX13=0,DX13=""),"",IF(AND($E$3="1st"),'Marks Entry 1st'!I12,IF(AND($E$3="2nd"),'Marks Entry 2nd'!I12,"")))</f>
        <v>106</v>
      </c>
      <c r="C13" s="61">
        <f>IF(OR(B13=0,B13=""),"",IF(AND($E$3="1st"),'Marks Entry 1st'!B12,IF(AND($E$3="2nd"),'Marks Entry 2nd'!B12,"")))</f>
        <v>1</v>
      </c>
      <c r="D13" s="61" t="str">
        <f>IF(OR(B13=0,B13=""),"",IF(AND($E$3="1st"),'Marks Entry 1st'!C12,IF(AND($E$3="2nd"),'Marks Entry 2nd'!C12,"")))</f>
        <v>A</v>
      </c>
      <c r="E13" s="62" t="str">
        <f>IF(OR(B13=0,B13=""),"",IF(AND($E$3="1st"),'Marks Entry 1st'!E12,IF(AND($E$3="2nd"),'Marks Entry 2nd'!E12,"")))</f>
        <v>16-06-2014</v>
      </c>
      <c r="F13" s="278">
        <f>IF(OR(B13=0,B13=""),"",IF(AND($E$3="1st"),'Marks Entry 1st'!D12,IF(AND($E$3="2nd"),'Marks Entry 2nd'!D12,"")))</f>
        <v>939</v>
      </c>
      <c r="G13" s="56" t="str">
        <f>IF(OR(B13=0,B13=""),"",IF(AND($E$3="1st"),'Marks Entry 1st'!F12,IF(AND($E$3="2nd"),'Marks Entry 2nd'!F12,"")))</f>
        <v>BHUMIKA BAGRI</v>
      </c>
      <c r="H13" s="56" t="str">
        <f>IF(OR(B13=0,B13=""),"",IF(AND($E$3="1st"),'Marks Entry 1st'!G12,IF(AND($E$3="2nd"),'Marks Entry 2nd'!G12,"")))</f>
        <v>MUKESH BAGRI</v>
      </c>
      <c r="I13" s="56" t="str">
        <f>IF(OR(B13=0,B13=""),"",IF(AND($E$3="1st"),'Marks Entry 1st'!H12,IF(AND($E$3="2nd"),'Marks Entry 2nd'!H12,"")))</f>
        <v>SEEMA BAGRI</v>
      </c>
      <c r="J13" s="245" t="str">
        <f>IF(OR(B13=0,B13=""),"",IF(AND($E$3="1st"),'Marks Entry 1st'!J12,IF(AND($E$3="2nd"),'Marks Entry 2nd'!J12,"")))</f>
        <v>F</v>
      </c>
      <c r="K13" s="245" t="str">
        <f>IF(OR(B13=0,B13=""),"",IF(AND($E$3="1st"),'Marks Entry 1st'!K12,IF(AND($E$3="2nd"),'Marks Entry 2nd'!K12,"")))</f>
        <v>OBC</v>
      </c>
      <c r="L13" s="113"/>
      <c r="M13" s="113"/>
      <c r="N13" s="113"/>
      <c r="O13" s="53"/>
      <c r="P13" s="113">
        <f>IF(OR(B13=0,B13=""),"",IF(AND($E$3="1st"),'Marks Entry 1st'!O12,IF(AND($E$3="2nd"),'Marks Entry 2nd'!O12,"")))</f>
        <v>26</v>
      </c>
      <c r="Q13" s="113">
        <f>IF(OR(B13=0,B13=""),"",IF(AND($E$3="1st"),'Marks Entry 1st'!P12,IF(AND($E$3="2nd"),'Marks Entry 2nd'!P12,"")))</f>
        <v>64</v>
      </c>
      <c r="R13" s="57">
        <f t="shared" si="0"/>
        <v>90</v>
      </c>
      <c r="S13" s="53">
        <f t="shared" si="1"/>
        <v>90</v>
      </c>
      <c r="T13" s="59">
        <f>IF(OR(B13=0,B13=""),"",IF(AND($E$3="1st"),'Marks Entry 1st'!Q12,IF(AND($E$3="2nd"),'Marks Entry 2nd'!Q12,"")))</f>
        <v>28</v>
      </c>
      <c r="U13" s="59">
        <f>IF(OR(B13=0,B13=""),"",IF(AND($E$3="1st"),'Marks Entry 1st'!R12,IF(AND($E$3="2nd"),'Marks Entry 2nd'!R12,"")))</f>
        <v>20</v>
      </c>
      <c r="V13" s="58">
        <f t="shared" si="2"/>
        <v>48</v>
      </c>
      <c r="W13" s="53">
        <f t="shared" si="3"/>
        <v>138</v>
      </c>
      <c r="X13" s="94">
        <f t="shared" si="4"/>
        <v>0</v>
      </c>
      <c r="Y13" s="94">
        <f t="shared" si="5"/>
        <v>200</v>
      </c>
      <c r="Z13" s="94" t="str">
        <f t="shared" si="6"/>
        <v/>
      </c>
      <c r="AA13" s="94" t="str">
        <f t="shared" si="7"/>
        <v>P</v>
      </c>
      <c r="AB13" s="94" t="str">
        <f t="shared" si="8"/>
        <v>I</v>
      </c>
      <c r="AC13" s="98" t="str">
        <f t="shared" si="9"/>
        <v>C</v>
      </c>
      <c r="AD13" s="113"/>
      <c r="AE13" s="113"/>
      <c r="AF13" s="113"/>
      <c r="AG13" s="53"/>
      <c r="AH13" s="113">
        <f>IF(OR(B13=0,B13=""),"",IF(AND($E$3="1st"),'Marks Entry 1st'!V12,IF(AND($E$3="2nd"),'Marks Entry 2nd'!V12,"")))</f>
        <v>12</v>
      </c>
      <c r="AI13" s="113">
        <f>IF(OR(B13=0,B13=""),"",IF(AND($E$3="1st"),'Marks Entry 1st'!W12,IF(AND($E$3="2nd"),'Marks Entry 2nd'!W12,"")))</f>
        <v>30</v>
      </c>
      <c r="AJ13" s="57">
        <f t="shared" si="10"/>
        <v>42</v>
      </c>
      <c r="AK13" s="53">
        <f t="shared" si="11"/>
        <v>42</v>
      </c>
      <c r="AL13" s="59">
        <f>IF(OR(B13=0,B13=""),"",IF(AND($E$3="1st"),'Marks Entry 1st'!X12,IF(AND($E$3="2nd"),'Marks Entry 2nd'!X12,"")))</f>
        <v>10</v>
      </c>
      <c r="AM13" s="59">
        <f>IF(OR(B13=0,B13=""),"",IF(AND($E$3="1st"),'Marks Entry 1st'!Y12,IF(AND($E$3="2nd"),'Marks Entry 2nd'!Y12,"")))</f>
        <v>31</v>
      </c>
      <c r="AN13" s="58">
        <f t="shared" si="12"/>
        <v>41</v>
      </c>
      <c r="AO13" s="53">
        <f t="shared" si="13"/>
        <v>83</v>
      </c>
      <c r="AP13" s="94">
        <f t="shared" si="14"/>
        <v>0</v>
      </c>
      <c r="AQ13" s="94">
        <f t="shared" si="15"/>
        <v>100</v>
      </c>
      <c r="AR13" s="94" t="str">
        <f t="shared" si="16"/>
        <v/>
      </c>
      <c r="AS13" s="94" t="str">
        <f t="shared" si="17"/>
        <v>P</v>
      </c>
      <c r="AT13" s="94" t="str">
        <f t="shared" si="18"/>
        <v>D</v>
      </c>
      <c r="AU13" s="98" t="str">
        <f t="shared" si="19"/>
        <v>B</v>
      </c>
      <c r="AV13" s="113"/>
      <c r="AW13" s="113"/>
      <c r="AX13" s="113"/>
      <c r="AY13" s="53"/>
      <c r="AZ13" s="113">
        <f>IF(OR(B13=0,B13=""),"",IF(AND($E$3="1st"),'Marks Entry 1st'!AC12,IF(AND($E$3="2nd"),'Marks Entry 2nd'!AC12,"")))</f>
        <v>25</v>
      </c>
      <c r="BA13" s="113">
        <f>IF(OR(B13=0,B13=""),"",IF(AND($E$3="1st"),'Marks Entry 1st'!AD12,IF(AND($E$3="2nd"),'Marks Entry 2nd'!AD12,"")))</f>
        <v>64</v>
      </c>
      <c r="BB13" s="57">
        <f t="shared" si="20"/>
        <v>89</v>
      </c>
      <c r="BC13" s="53">
        <f t="shared" si="21"/>
        <v>89</v>
      </c>
      <c r="BD13" s="59">
        <f>IF(OR(B13=0,B13=""),"",IF(AND($E$3="1st"),'Marks Entry 1st'!AE12,IF(AND($E$3="2nd"),'Marks Entry 2nd'!AE12,"")))</f>
        <v>21</v>
      </c>
      <c r="BE13" s="59">
        <f>IF(OR(B13=0,B13=""),"",IF(AND($E$3="1st"),'Marks Entry 1st'!AF12,IF(AND($E$3="2nd"),'Marks Entry 2nd'!AF12,"")))</f>
        <v>64</v>
      </c>
      <c r="BF13" s="58">
        <f t="shared" si="22"/>
        <v>85</v>
      </c>
      <c r="BG13" s="53">
        <f t="shared" si="23"/>
        <v>174</v>
      </c>
      <c r="BH13" s="94">
        <f t="shared" si="24"/>
        <v>0</v>
      </c>
      <c r="BI13" s="94">
        <f t="shared" si="25"/>
        <v>200</v>
      </c>
      <c r="BJ13" s="94" t="str">
        <f t="shared" si="26"/>
        <v/>
      </c>
      <c r="BK13" s="94" t="str">
        <f t="shared" si="27"/>
        <v>P</v>
      </c>
      <c r="BL13" s="94" t="str">
        <f t="shared" si="28"/>
        <v>D</v>
      </c>
      <c r="BM13" s="98" t="str">
        <f t="shared" si="29"/>
        <v>A</v>
      </c>
      <c r="BN13" s="113"/>
      <c r="BO13" s="113"/>
      <c r="BP13" s="113"/>
      <c r="BQ13" s="53"/>
      <c r="BR13" s="113">
        <f>IF(OR(B13=0,B13=""),"",IF(AND('Marks Entry 1st'!AJ12="",'Marks Entry 2nd'!AJ12=""),"",IF(AND($E$3="1st"),'Marks Entry 1st'!AJ12,IF(AND($E$3="2nd"),'Marks Entry 2nd'!AJ12,""))))</f>
        <v>36</v>
      </c>
      <c r="BS13" s="113" t="str">
        <f>IF(OR(B13=0,B13=""),"",IF(AND('Marks Entry 1st'!AK12="",'Marks Entry 2nd'!AK12=""),"",IF(AND($E$3="1st"),'Marks Entry 1st'!AK12,IF(AND($E$3="2nd"),'Marks Entry 2nd'!AK12,""))))</f>
        <v/>
      </c>
      <c r="BT13" s="57">
        <f t="shared" si="30"/>
        <v>36</v>
      </c>
      <c r="BU13" s="53">
        <f t="shared" si="31"/>
        <v>36</v>
      </c>
      <c r="BV13" s="59">
        <f>IF(OR(B13=0,B13=""),"",IF(AND('Marks Entry 1st'!AL12="",'Marks Entry 2nd'!AL12=""),"",IF(AND($E$3="1st"),'Marks Entry 1st'!AL12,IF(AND($E$3="2nd"),'Marks Entry 2nd'!AL12,""))))</f>
        <v>47</v>
      </c>
      <c r="BW13" s="59" t="str">
        <f>IF(OR(B13=0,B13=""),"",IF(AND('Marks Entry 1st'!AM12="",'Marks Entry 2nd'!AM12=""),"",IF(AND($E$3="1st"),'Marks Entry 1st'!AM12,IF(AND($E$3="2nd"),'Marks Entry 2nd'!AM12,""))))</f>
        <v/>
      </c>
      <c r="BX13" s="58">
        <f t="shared" si="32"/>
        <v>47</v>
      </c>
      <c r="BY13" s="53">
        <f t="shared" si="33"/>
        <v>83</v>
      </c>
      <c r="BZ13" s="94">
        <f t="shared" si="34"/>
        <v>0</v>
      </c>
      <c r="CA13" s="94">
        <f t="shared" si="35"/>
        <v>100</v>
      </c>
      <c r="CB13" s="94" t="str">
        <f t="shared" si="36"/>
        <v/>
      </c>
      <c r="CC13" s="94" t="str">
        <f t="shared" si="37"/>
        <v>P</v>
      </c>
      <c r="CD13" s="94" t="str">
        <f t="shared" si="38"/>
        <v>D</v>
      </c>
      <c r="CE13" s="98" t="str">
        <f t="shared" si="39"/>
        <v>B</v>
      </c>
      <c r="CF13" s="246">
        <f>IF(OR(B13=0,B13=""),"",IF(AND($E$3="1st"),'Marks Entry 1st'!AN12,IF(AND($E$3="2nd"),'Marks Entry 2nd'!AN12,"")))</f>
        <v>21</v>
      </c>
      <c r="CG13" s="246">
        <f>IF(OR(B13=0,B13=""),"",IF(AND($E$3="1st"),'Marks Entry 1st'!AO12,IF(AND($E$3="2nd"),'Marks Entry 2nd'!AO12,"")))</f>
        <v>22</v>
      </c>
      <c r="CH13" s="114">
        <f t="shared" si="40"/>
        <v>43</v>
      </c>
      <c r="CI13" s="115">
        <f t="shared" si="41"/>
        <v>0</v>
      </c>
      <c r="CJ13" s="115">
        <f t="shared" si="42"/>
        <v>50</v>
      </c>
      <c r="CK13" s="115" t="str">
        <f t="shared" si="43"/>
        <v>P</v>
      </c>
      <c r="CL13" s="97" t="str">
        <f t="shared" si="44"/>
        <v>A</v>
      </c>
      <c r="CM13" s="246">
        <f>IF(OR(B13=0,B13=""),"",IF(AND($E$3="1st"),'Marks Entry 1st'!AP12,IF(AND($E$3="2nd"),'Marks Entry 2nd'!AP12,"")))</f>
        <v>12</v>
      </c>
      <c r="CN13" s="246">
        <f>IF(OR(B13=0,B13=""),"",IF(AND($E$3="1st"),'Marks Entry 1st'!AQ12,IF(AND($E$3="2nd"),'Marks Entry 2nd'!AQ12,"")))</f>
        <v>21</v>
      </c>
      <c r="CO13" s="114">
        <f t="shared" si="45"/>
        <v>33</v>
      </c>
      <c r="CP13" s="115">
        <f t="shared" si="46"/>
        <v>0</v>
      </c>
      <c r="CQ13" s="115">
        <f t="shared" si="47"/>
        <v>50</v>
      </c>
      <c r="CR13" s="115" t="str">
        <f t="shared" si="48"/>
        <v>P</v>
      </c>
      <c r="CS13" s="97" t="str">
        <f t="shared" si="49"/>
        <v>B</v>
      </c>
      <c r="CT13" s="246">
        <f>IF(OR(B13=0,B13=""),"",IF(AND($E$3="1st"),'Marks Entry 1st'!AR12,IF(AND($E$3="2nd"),'Marks Entry 2nd'!AR12,"")))</f>
        <v>48</v>
      </c>
      <c r="CU13" s="246">
        <f>IF(OR(B13=0,B13=""),"",IF(AND($E$3="1st"),'Marks Entry 1st'!AS12,IF(AND($E$3="2nd"),'Marks Entry 2nd'!AS12,"")))</f>
        <v>36</v>
      </c>
      <c r="CV13" s="114">
        <f t="shared" si="50"/>
        <v>84</v>
      </c>
      <c r="CW13" s="115">
        <f t="shared" si="51"/>
        <v>0</v>
      </c>
      <c r="CX13" s="115">
        <f t="shared" si="52"/>
        <v>100</v>
      </c>
      <c r="CY13" s="115" t="str">
        <f t="shared" si="53"/>
        <v>P</v>
      </c>
      <c r="CZ13" s="97" t="str">
        <f t="shared" si="54"/>
        <v>A</v>
      </c>
      <c r="DA13" s="246">
        <f>IF(OR(B13=0,B13=""),"",IF(AND('Marks Entry 1st'!AT12="",'Marks Entry 2nd'!AT12=""),"",IF(AND($E$3="1st"),'Marks Entry 1st'!AT12,IF(AND($E$3="2nd"),'Marks Entry 2nd'!AT12,""))))</f>
        <v>46</v>
      </c>
      <c r="DB13" s="246">
        <f>IF(OR(B13=0,B13=""),"",IF(AND('Marks Entry 1st'!AU12="",'Marks Entry 2nd'!AU12=""),"",IF(AND($E$3="1st"),'Marks Entry 1st'!AU12,IF(AND($E$3="2nd"),'Marks Entry 2nd'!AU12,""))))</f>
        <v>32</v>
      </c>
      <c r="DC13" s="377">
        <f t="shared" si="55"/>
        <v>78</v>
      </c>
      <c r="DD13" s="98" t="str">
        <f t="shared" si="56"/>
        <v>B</v>
      </c>
      <c r="DE13" s="246">
        <f>IF(OR(B13=0,B13=""),"",IF(AND('Marks Entry 1st'!AV12="",'Marks Entry 2nd'!AV12=""),"",IF(AND($E$3="1st"),'Marks Entry 1st'!AV12,IF(AND($E$3="2nd"),'Marks Entry 2nd'!AV12,""))))</f>
        <v>42</v>
      </c>
      <c r="DF13" s="246">
        <f>IF(OR(B13=0,B13=""),"",IF(AND('Marks Entry 1st'!AW12="",'Marks Entry 2nd'!AW12=""),"",IF(AND($E$3="1st"),'Marks Entry 1st'!AW12,IF(AND($E$3="2nd"),'Marks Entry 2nd'!AW12,""))))</f>
        <v>41</v>
      </c>
      <c r="DG13" s="377">
        <f t="shared" si="57"/>
        <v>83</v>
      </c>
      <c r="DH13" s="98" t="str">
        <f t="shared" si="58"/>
        <v>B</v>
      </c>
      <c r="DI13" s="68">
        <f t="shared" si="62"/>
        <v>395</v>
      </c>
      <c r="DJ13" s="379">
        <f t="shared" si="63"/>
        <v>79</v>
      </c>
      <c r="DK13" s="72" t="str">
        <f t="shared" si="59"/>
        <v>I</v>
      </c>
      <c r="DL13" s="73">
        <f t="shared" si="60"/>
        <v>17.000000000000298</v>
      </c>
      <c r="DM13" s="413" t="str">
        <f>IF(B13="NSO","NSO",IF(OR(D13="",G13="",F13="",B13="",DI13=0),"",IF('Master sheet'!$D$11="Hindi","कक्षोंन्नति","Promoted")))</f>
        <v>कक्षोंन्नति</v>
      </c>
      <c r="DN13" s="43">
        <f>IF(OR(B13=0,B13=""),"",IF(AND($E$3="1st"),'Marks Entry 1st'!AX12,IF(AND($E$3="2nd"),'Marks Entry 2nd'!AX12,"")))</f>
        <v>220</v>
      </c>
      <c r="DO13" s="43">
        <f>IF(OR(B13=0,B13=""),"",IF(AND($E$3="1st"),'Marks Entry 1st'!AY12,IF(AND($E$3="2nd"),'Marks Entry 2nd'!AY12,"")))</f>
        <v>180</v>
      </c>
      <c r="DP13" s="230" t="str">
        <f t="shared" si="61"/>
        <v>B</v>
      </c>
      <c r="DQ13" s="44"/>
      <c r="DX13" s="46">
        <f>IF(AND($E$3="1st"),'Marks Entry 1st'!I12,IF(AND($E$3="2nd"),'Marks Entry 2nd'!I12,""))</f>
        <v>106</v>
      </c>
    </row>
    <row r="14" spans="1:128" ht="18.95" customHeight="1">
      <c r="A14" s="60">
        <v>7</v>
      </c>
      <c r="B14" s="279">
        <f>IF(OR(DX14=0,DX14=""),"",IF(AND($E$3="1st"),'Marks Entry 1st'!I13,IF(AND($E$3="2nd"),'Marks Entry 2nd'!I13,"")))</f>
        <v>108</v>
      </c>
      <c r="C14" s="61">
        <f>IF(OR(B14=0,B14=""),"",IF(AND($E$3="1st"),'Marks Entry 1st'!B13,IF(AND($E$3="2nd"),'Marks Entry 2nd'!B13,"")))</f>
        <v>1</v>
      </c>
      <c r="D14" s="61" t="str">
        <f>IF(OR(B14=0,B14=""),"",IF(AND($E$3="1st"),'Marks Entry 1st'!C13,IF(AND($E$3="2nd"),'Marks Entry 2nd'!C13,"")))</f>
        <v>A</v>
      </c>
      <c r="E14" s="62" t="str">
        <f>IF(OR(B14=0,B14=""),"",IF(AND($E$3="1st"),'Marks Entry 1st'!E13,IF(AND($E$3="2nd"),'Marks Entry 2nd'!E13,"")))</f>
        <v>28-09-2015</v>
      </c>
      <c r="F14" s="278">
        <f>IF(OR(B14=0,B14=""),"",IF(AND($E$3="1st"),'Marks Entry 1st'!D13,IF(AND($E$3="2nd"),'Marks Entry 2nd'!D13,"")))</f>
        <v>942</v>
      </c>
      <c r="G14" s="56" t="str">
        <f>IF(OR(B14=0,B14=""),"",IF(AND($E$3="1st"),'Marks Entry 1st'!F13,IF(AND($E$3="2nd"),'Marks Entry 2nd'!F13,"")))</f>
        <v>DAKSH PRAJAPAT</v>
      </c>
      <c r="H14" s="56" t="str">
        <f>IF(OR(B14=0,B14=""),"",IF(AND($E$3="1st"),'Marks Entry 1st'!G13,IF(AND($E$3="2nd"),'Marks Entry 2nd'!G13,"")))</f>
        <v>PRAKASH PRAJAPAT</v>
      </c>
      <c r="I14" s="56" t="str">
        <f>IF(OR(B14=0,B14=""),"",IF(AND($E$3="1st"),'Marks Entry 1st'!H13,IF(AND($E$3="2nd"),'Marks Entry 2nd'!H13,"")))</f>
        <v>REKHA PRAJAPATI</v>
      </c>
      <c r="J14" s="245" t="str">
        <f>IF(OR(B14=0,B14=""),"",IF(AND($E$3="1st"),'Marks Entry 1st'!J13,IF(AND($E$3="2nd"),'Marks Entry 2nd'!J13,"")))</f>
        <v>M</v>
      </c>
      <c r="K14" s="245" t="str">
        <f>IF(OR(B14=0,B14=""),"",IF(AND($E$3="1st"),'Marks Entry 1st'!K13,IF(AND($E$3="2nd"),'Marks Entry 2nd'!K13,"")))</f>
        <v>OBC</v>
      </c>
      <c r="L14" s="113"/>
      <c r="M14" s="113"/>
      <c r="N14" s="113"/>
      <c r="O14" s="53"/>
      <c r="P14" s="113">
        <f>IF(OR(B14=0,B14=""),"",IF(AND($E$3="1st"),'Marks Entry 1st'!O13,IF(AND($E$3="2nd"),'Marks Entry 2nd'!O13,"")))</f>
        <v>24</v>
      </c>
      <c r="Q14" s="113">
        <f>IF(OR(B14=0,B14=""),"",IF(AND($E$3="1st"),'Marks Entry 1st'!P13,IF(AND($E$3="2nd"),'Marks Entry 2nd'!P13,"")))</f>
        <v>65</v>
      </c>
      <c r="R14" s="57">
        <f t="shared" si="0"/>
        <v>89</v>
      </c>
      <c r="S14" s="53">
        <f t="shared" si="1"/>
        <v>89</v>
      </c>
      <c r="T14" s="59">
        <f>IF(OR(B14=0,B14=""),"",IF(AND($E$3="1st"),'Marks Entry 1st'!Q13,IF(AND($E$3="2nd"),'Marks Entry 2nd'!Q13,"")))</f>
        <v>29</v>
      </c>
      <c r="U14" s="59">
        <f>IF(OR(B14=0,B14=""),"",IF(AND($E$3="1st"),'Marks Entry 1st'!R13,IF(AND($E$3="2nd"),'Marks Entry 2nd'!R13,"")))</f>
        <v>25</v>
      </c>
      <c r="V14" s="58">
        <f t="shared" si="2"/>
        <v>54</v>
      </c>
      <c r="W14" s="53">
        <f t="shared" si="3"/>
        <v>143</v>
      </c>
      <c r="X14" s="94">
        <f t="shared" si="4"/>
        <v>0</v>
      </c>
      <c r="Y14" s="94">
        <f t="shared" si="5"/>
        <v>200</v>
      </c>
      <c r="Z14" s="94" t="str">
        <f t="shared" si="6"/>
        <v/>
      </c>
      <c r="AA14" s="94" t="str">
        <f t="shared" si="7"/>
        <v>P</v>
      </c>
      <c r="AB14" s="94" t="str">
        <f t="shared" si="8"/>
        <v>I</v>
      </c>
      <c r="AC14" s="98" t="str">
        <f t="shared" si="9"/>
        <v>B</v>
      </c>
      <c r="AD14" s="113"/>
      <c r="AE14" s="113"/>
      <c r="AF14" s="113"/>
      <c r="AG14" s="53"/>
      <c r="AH14" s="113">
        <f>IF(OR(B14=0,B14=""),"",IF(AND($E$3="1st"),'Marks Entry 1st'!V13,IF(AND($E$3="2nd"),'Marks Entry 2nd'!V13,"")))</f>
        <v>13</v>
      </c>
      <c r="AI14" s="113">
        <f>IF(OR(B14=0,B14=""),"",IF(AND($E$3="1st"),'Marks Entry 1st'!W13,IF(AND($E$3="2nd"),'Marks Entry 2nd'!W13,"")))</f>
        <v>32</v>
      </c>
      <c r="AJ14" s="57">
        <f t="shared" si="10"/>
        <v>45</v>
      </c>
      <c r="AK14" s="53">
        <f t="shared" si="11"/>
        <v>45</v>
      </c>
      <c r="AL14" s="59">
        <f>IF(OR(B14=0,B14=""),"",IF(AND($E$3="1st"),'Marks Entry 1st'!X13,IF(AND($E$3="2nd"),'Marks Entry 2nd'!X13,"")))</f>
        <v>12</v>
      </c>
      <c r="AM14" s="59">
        <f>IF(OR(B14=0,B14=""),"",IF(AND($E$3="1st"),'Marks Entry 1st'!Y13,IF(AND($E$3="2nd"),'Marks Entry 2nd'!Y13,"")))</f>
        <v>34</v>
      </c>
      <c r="AN14" s="58">
        <f t="shared" si="12"/>
        <v>46</v>
      </c>
      <c r="AO14" s="53">
        <f t="shared" si="13"/>
        <v>91</v>
      </c>
      <c r="AP14" s="94">
        <f t="shared" si="14"/>
        <v>0</v>
      </c>
      <c r="AQ14" s="94">
        <f t="shared" si="15"/>
        <v>100</v>
      </c>
      <c r="AR14" s="94" t="str">
        <f t="shared" si="16"/>
        <v/>
      </c>
      <c r="AS14" s="94" t="str">
        <f t="shared" si="17"/>
        <v>P</v>
      </c>
      <c r="AT14" s="94" t="str">
        <f t="shared" si="18"/>
        <v>D</v>
      </c>
      <c r="AU14" s="98" t="str">
        <f t="shared" si="19"/>
        <v>A</v>
      </c>
      <c r="AV14" s="113"/>
      <c r="AW14" s="113"/>
      <c r="AX14" s="113"/>
      <c r="AY14" s="53"/>
      <c r="AZ14" s="113">
        <f>IF(OR(B14=0,B14=""),"",IF(AND($E$3="1st"),'Marks Entry 1st'!AC13,IF(AND($E$3="2nd"),'Marks Entry 2nd'!AC13,"")))</f>
        <v>24</v>
      </c>
      <c r="BA14" s="113">
        <f>IF(OR(B14=0,B14=""),"",IF(AND($E$3="1st"),'Marks Entry 1st'!AD13,IF(AND($E$3="2nd"),'Marks Entry 2nd'!AD13,"")))</f>
        <v>64</v>
      </c>
      <c r="BB14" s="57">
        <f t="shared" si="20"/>
        <v>88</v>
      </c>
      <c r="BC14" s="53">
        <f t="shared" si="21"/>
        <v>88</v>
      </c>
      <c r="BD14" s="59">
        <f>IF(OR(B14=0,B14=""),"",IF(AND($E$3="1st"),'Marks Entry 1st'!AE13,IF(AND($E$3="2nd"),'Marks Entry 2nd'!AE13,"")))</f>
        <v>20</v>
      </c>
      <c r="BE14" s="59">
        <f>IF(OR(B14=0,B14=""),"",IF(AND($E$3="1st"),'Marks Entry 1st'!AF13,IF(AND($E$3="2nd"),'Marks Entry 2nd'!AF13,"")))</f>
        <v>69</v>
      </c>
      <c r="BF14" s="58">
        <f t="shared" si="22"/>
        <v>89</v>
      </c>
      <c r="BG14" s="53">
        <f t="shared" si="23"/>
        <v>177</v>
      </c>
      <c r="BH14" s="94">
        <f t="shared" si="24"/>
        <v>0</v>
      </c>
      <c r="BI14" s="94">
        <f t="shared" si="25"/>
        <v>200</v>
      </c>
      <c r="BJ14" s="94" t="str">
        <f t="shared" si="26"/>
        <v/>
      </c>
      <c r="BK14" s="94" t="str">
        <f t="shared" si="27"/>
        <v>P</v>
      </c>
      <c r="BL14" s="94" t="str">
        <f t="shared" si="28"/>
        <v>D</v>
      </c>
      <c r="BM14" s="98" t="str">
        <f t="shared" si="29"/>
        <v>A</v>
      </c>
      <c r="BN14" s="113"/>
      <c r="BO14" s="113"/>
      <c r="BP14" s="113"/>
      <c r="BQ14" s="53"/>
      <c r="BR14" s="113">
        <f>IF(OR(B14=0,B14=""),"",IF(AND('Marks Entry 1st'!AJ13="",'Marks Entry 2nd'!AJ13=""),"",IF(AND($E$3="1st"),'Marks Entry 1st'!AJ13,IF(AND($E$3="2nd"),'Marks Entry 2nd'!AJ13,""))))</f>
        <v>32</v>
      </c>
      <c r="BS14" s="113" t="str">
        <f>IF(OR(B14=0,B14=""),"",IF(AND('Marks Entry 1st'!AK13="",'Marks Entry 2nd'!AK13=""),"",IF(AND($E$3="1st"),'Marks Entry 1st'!AK13,IF(AND($E$3="2nd"),'Marks Entry 2nd'!AK13,""))))</f>
        <v/>
      </c>
      <c r="BT14" s="57">
        <f t="shared" si="30"/>
        <v>32</v>
      </c>
      <c r="BU14" s="53">
        <f t="shared" si="31"/>
        <v>32</v>
      </c>
      <c r="BV14" s="59">
        <f>IF(OR(B14=0,B14=""),"",IF(AND('Marks Entry 1st'!AL13="",'Marks Entry 2nd'!AL13=""),"",IF(AND($E$3="1st"),'Marks Entry 1st'!AL13,IF(AND($E$3="2nd"),'Marks Entry 2nd'!AL13,""))))</f>
        <v>48</v>
      </c>
      <c r="BW14" s="59" t="str">
        <f>IF(OR(B14=0,B14=""),"",IF(AND('Marks Entry 1st'!AM13="",'Marks Entry 2nd'!AM13=""),"",IF(AND($E$3="1st"),'Marks Entry 1st'!AM13,IF(AND($E$3="2nd"),'Marks Entry 2nd'!AM13,""))))</f>
        <v/>
      </c>
      <c r="BX14" s="58">
        <f t="shared" si="32"/>
        <v>48</v>
      </c>
      <c r="BY14" s="53">
        <f t="shared" si="33"/>
        <v>80</v>
      </c>
      <c r="BZ14" s="94">
        <f t="shared" si="34"/>
        <v>0</v>
      </c>
      <c r="CA14" s="94">
        <f t="shared" si="35"/>
        <v>100</v>
      </c>
      <c r="CB14" s="94" t="str">
        <f t="shared" si="36"/>
        <v/>
      </c>
      <c r="CC14" s="94" t="str">
        <f t="shared" si="37"/>
        <v>P</v>
      </c>
      <c r="CD14" s="94" t="str">
        <f t="shared" si="38"/>
        <v>D</v>
      </c>
      <c r="CE14" s="98" t="str">
        <f t="shared" si="39"/>
        <v>B</v>
      </c>
      <c r="CF14" s="246" t="str">
        <f>IF(OR(B14=0,B14=""),"",IF(AND($E$3="1st"),'Marks Entry 1st'!AN13,IF(AND($E$3="2nd"),'Marks Entry 2nd'!AN13,"")))</f>
        <v>NA</v>
      </c>
      <c r="CG14" s="246">
        <f>IF(OR(B14=0,B14=""),"",IF(AND($E$3="1st"),'Marks Entry 1st'!AO13,IF(AND($E$3="2nd"),'Marks Entry 2nd'!AO13,"")))</f>
        <v>25</v>
      </c>
      <c r="CH14" s="114">
        <f t="shared" si="40"/>
        <v>25</v>
      </c>
      <c r="CI14" s="115">
        <f t="shared" si="41"/>
        <v>0</v>
      </c>
      <c r="CJ14" s="115">
        <f t="shared" si="42"/>
        <v>50</v>
      </c>
      <c r="CK14" s="115" t="str">
        <f t="shared" si="43"/>
        <v>P</v>
      </c>
      <c r="CL14" s="97" t="str">
        <f t="shared" si="44"/>
        <v>C</v>
      </c>
      <c r="CM14" s="246">
        <f>IF(OR(B14=0,B14=""),"",IF(AND($E$3="1st"),'Marks Entry 1st'!AP13,IF(AND($E$3="2nd"),'Marks Entry 2nd'!AP13,"")))</f>
        <v>13</v>
      </c>
      <c r="CN14" s="246">
        <f>IF(OR(B14=0,B14=""),"",IF(AND($E$3="1st"),'Marks Entry 1st'!AQ13,IF(AND($E$3="2nd"),'Marks Entry 2nd'!AQ13,"")))</f>
        <v>20</v>
      </c>
      <c r="CO14" s="114">
        <f t="shared" si="45"/>
        <v>33</v>
      </c>
      <c r="CP14" s="115">
        <f t="shared" si="46"/>
        <v>0</v>
      </c>
      <c r="CQ14" s="115">
        <f t="shared" si="47"/>
        <v>50</v>
      </c>
      <c r="CR14" s="115" t="str">
        <f t="shared" si="48"/>
        <v>P</v>
      </c>
      <c r="CS14" s="97" t="str">
        <f t="shared" si="49"/>
        <v>B</v>
      </c>
      <c r="CT14" s="246">
        <f>IF(OR(B14=0,B14=""),"",IF(AND($E$3="1st"),'Marks Entry 1st'!AR13,IF(AND($E$3="2nd"),'Marks Entry 2nd'!AR13,"")))</f>
        <v>23</v>
      </c>
      <c r="CU14" s="246">
        <f>IF(OR(B14=0,B14=""),"",IF(AND($E$3="1st"),'Marks Entry 1st'!AS13,IF(AND($E$3="2nd"),'Marks Entry 2nd'!AS13,"")))</f>
        <v>36</v>
      </c>
      <c r="CV14" s="114">
        <f t="shared" si="50"/>
        <v>59</v>
      </c>
      <c r="CW14" s="115">
        <f t="shared" si="51"/>
        <v>0</v>
      </c>
      <c r="CX14" s="115">
        <f t="shared" si="52"/>
        <v>100</v>
      </c>
      <c r="CY14" s="115" t="str">
        <f t="shared" si="53"/>
        <v>P</v>
      </c>
      <c r="CZ14" s="97" t="str">
        <f t="shared" si="54"/>
        <v>C</v>
      </c>
      <c r="DA14" s="246">
        <f>IF(OR(B14=0,B14=""),"",IF(AND('Marks Entry 1st'!AT13="",'Marks Entry 2nd'!AT13=""),"",IF(AND($E$3="1st"),'Marks Entry 1st'!AT13,IF(AND($E$3="2nd"),'Marks Entry 2nd'!AT13,""))))</f>
        <v>46</v>
      </c>
      <c r="DB14" s="246">
        <f>IF(OR(B14=0,B14=""),"",IF(AND('Marks Entry 1st'!AU13="",'Marks Entry 2nd'!AU13=""),"",IF(AND($E$3="1st"),'Marks Entry 1st'!AU13,IF(AND($E$3="2nd"),'Marks Entry 2nd'!AU13,""))))</f>
        <v>32</v>
      </c>
      <c r="DC14" s="377">
        <f t="shared" si="55"/>
        <v>78</v>
      </c>
      <c r="DD14" s="98" t="str">
        <f t="shared" si="56"/>
        <v>B</v>
      </c>
      <c r="DE14" s="246">
        <f>IF(OR(B14=0,B14=""),"",IF(AND('Marks Entry 1st'!AV13="",'Marks Entry 2nd'!AV13=""),"",IF(AND($E$3="1st"),'Marks Entry 1st'!AV13,IF(AND($E$3="2nd"),'Marks Entry 2nd'!AV13,""))))</f>
        <v>42</v>
      </c>
      <c r="DF14" s="246">
        <f>IF(OR(B14=0,B14=""),"",IF(AND('Marks Entry 1st'!AW13="",'Marks Entry 2nd'!AW13=""),"",IF(AND($E$3="1st"),'Marks Entry 1st'!AW13,IF(AND($E$3="2nd"),'Marks Entry 2nd'!AW13,""))))</f>
        <v>41</v>
      </c>
      <c r="DG14" s="377">
        <f t="shared" si="57"/>
        <v>83</v>
      </c>
      <c r="DH14" s="98" t="str">
        <f t="shared" si="58"/>
        <v>B</v>
      </c>
      <c r="DI14" s="68">
        <f t="shared" si="62"/>
        <v>411</v>
      </c>
      <c r="DJ14" s="379">
        <f t="shared" si="63"/>
        <v>82.2</v>
      </c>
      <c r="DK14" s="72" t="str">
        <f t="shared" si="59"/>
        <v>I</v>
      </c>
      <c r="DL14" s="73">
        <f t="shared" si="60"/>
        <v>6.9999999999999964</v>
      </c>
      <c r="DM14" s="413" t="str">
        <f>IF(B14="NSO","NSO",IF(OR(D14="",G14="",F14="",B14="",DI14=0),"",IF('Master sheet'!$D$11="Hindi","कक्षोंन्नति","Promoted")))</f>
        <v>कक्षोंन्नति</v>
      </c>
      <c r="DN14" s="43">
        <f>IF(OR(B14=0,B14=""),"",IF(AND($E$3="1st"),'Marks Entry 1st'!AX13,IF(AND($E$3="2nd"),'Marks Entry 2nd'!AX13,"")))</f>
        <v>220</v>
      </c>
      <c r="DO14" s="43">
        <f>IF(OR(B14=0,B14=""),"",IF(AND($E$3="1st"),'Marks Entry 1st'!AY13,IF(AND($E$3="2nd"),'Marks Entry 2nd'!AY13,"")))</f>
        <v>180</v>
      </c>
      <c r="DP14" s="230" t="str">
        <f t="shared" si="61"/>
        <v>B</v>
      </c>
      <c r="DQ14" s="44"/>
      <c r="DX14" s="46">
        <f>IF(AND($E$3="1st"),'Marks Entry 1st'!I13,IF(AND($E$3="2nd"),'Marks Entry 2nd'!I13,""))</f>
        <v>108</v>
      </c>
    </row>
    <row r="15" spans="1:128" ht="18.95" customHeight="1">
      <c r="A15" s="60">
        <v>8</v>
      </c>
      <c r="B15" s="279">
        <f>IF(OR(DX15=0,DX15=""),"",IF(AND($E$3="1st"),'Marks Entry 1st'!I14,IF(AND($E$3="2nd"),'Marks Entry 2nd'!I14,"")))</f>
        <v>109</v>
      </c>
      <c r="C15" s="61">
        <f>IF(OR(B15=0,B15=""),"",IF(AND($E$3="1st"),'Marks Entry 1st'!B14,IF(AND($E$3="2nd"),'Marks Entry 2nd'!B14,"")))</f>
        <v>1</v>
      </c>
      <c r="D15" s="61" t="str">
        <f>IF(OR(B15=0,B15=""),"",IF(AND($E$3="1st"),'Marks Entry 1st'!C14,IF(AND($E$3="2nd"),'Marks Entry 2nd'!C14,"")))</f>
        <v>A</v>
      </c>
      <c r="E15" s="62" t="str">
        <f>IF(OR(B15=0,B15=""),"",IF(AND($E$3="1st"),'Marks Entry 1st'!E14,IF(AND($E$3="2nd"),'Marks Entry 2nd'!E14,"")))</f>
        <v>26-10-2015</v>
      </c>
      <c r="F15" s="278">
        <f>IF(OR(B15=0,B15=""),"",IF(AND($E$3="1st"),'Marks Entry 1st'!D14,IF(AND($E$3="2nd"),'Marks Entry 2nd'!D14,"")))</f>
        <v>925</v>
      </c>
      <c r="G15" s="56" t="str">
        <f>IF(OR(B15=0,B15=""),"",IF(AND($E$3="1st"),'Marks Entry 1st'!F14,IF(AND($E$3="2nd"),'Marks Entry 2nd'!F14,"")))</f>
        <v>DIVYA BAGRI</v>
      </c>
      <c r="H15" s="56" t="str">
        <f>IF(OR(B15=0,B15=""),"",IF(AND($E$3="1st"),'Marks Entry 1st'!G14,IF(AND($E$3="2nd"),'Marks Entry 2nd'!G14,"")))</f>
        <v>MUKESH</v>
      </c>
      <c r="I15" s="56" t="str">
        <f>IF(OR(B15=0,B15=""),"",IF(AND($E$3="1st"),'Marks Entry 1st'!H14,IF(AND($E$3="2nd"),'Marks Entry 2nd'!H14,"")))</f>
        <v>SEEMA</v>
      </c>
      <c r="J15" s="245" t="str">
        <f>IF(OR(B15=0,B15=""),"",IF(AND($E$3="1st"),'Marks Entry 1st'!J14,IF(AND($E$3="2nd"),'Marks Entry 2nd'!J14,"")))</f>
        <v>F</v>
      </c>
      <c r="K15" s="245" t="str">
        <f>IF(OR(B15=0,B15=""),"",IF(AND($E$3="1st"),'Marks Entry 1st'!K14,IF(AND($E$3="2nd"),'Marks Entry 2nd'!K14,"")))</f>
        <v>OBC</v>
      </c>
      <c r="L15" s="113"/>
      <c r="M15" s="113"/>
      <c r="N15" s="113"/>
      <c r="O15" s="53"/>
      <c r="P15" s="113">
        <f>IF(OR(B15=0,B15=""),"",IF(AND($E$3="1st"),'Marks Entry 1st'!O14,IF(AND($E$3="2nd"),'Marks Entry 2nd'!O14,"")))</f>
        <v>28</v>
      </c>
      <c r="Q15" s="113">
        <f>IF(OR(B15=0,B15=""),"",IF(AND($E$3="1st"),'Marks Entry 1st'!P14,IF(AND($E$3="2nd"),'Marks Entry 2nd'!P14,"")))</f>
        <v>61</v>
      </c>
      <c r="R15" s="57">
        <f t="shared" si="0"/>
        <v>89</v>
      </c>
      <c r="S15" s="53">
        <f t="shared" si="1"/>
        <v>89</v>
      </c>
      <c r="T15" s="59">
        <f>IF(OR(B15=0,B15=""),"",IF(AND($E$3="1st"),'Marks Entry 1st'!Q14,IF(AND($E$3="2nd"),'Marks Entry 2nd'!Q14,"")))</f>
        <v>24</v>
      </c>
      <c r="U15" s="59">
        <f>IF(OR(B15=0,B15=""),"",IF(AND($E$3="1st"),'Marks Entry 1st'!R14,IF(AND($E$3="2nd"),'Marks Entry 2nd'!R14,"")))</f>
        <v>24</v>
      </c>
      <c r="V15" s="58">
        <f t="shared" si="2"/>
        <v>48</v>
      </c>
      <c r="W15" s="53">
        <f t="shared" si="3"/>
        <v>137</v>
      </c>
      <c r="X15" s="94">
        <f t="shared" si="4"/>
        <v>0</v>
      </c>
      <c r="Y15" s="94">
        <f t="shared" si="5"/>
        <v>200</v>
      </c>
      <c r="Z15" s="94" t="str">
        <f t="shared" si="6"/>
        <v/>
      </c>
      <c r="AA15" s="94" t="str">
        <f t="shared" si="7"/>
        <v>P</v>
      </c>
      <c r="AB15" s="94" t="str">
        <f t="shared" si="8"/>
        <v>I</v>
      </c>
      <c r="AC15" s="98" t="str">
        <f t="shared" si="9"/>
        <v>C</v>
      </c>
      <c r="AD15" s="113"/>
      <c r="AE15" s="113"/>
      <c r="AF15" s="113"/>
      <c r="AG15" s="53"/>
      <c r="AH15" s="113">
        <f>IF(OR(B15=0,B15=""),"",IF(AND($E$3="1st"),'Marks Entry 1st'!V14,IF(AND($E$3="2nd"),'Marks Entry 2nd'!V14,"")))</f>
        <v>10</v>
      </c>
      <c r="AI15" s="113">
        <f>IF(OR(B15=0,B15=""),"",IF(AND($E$3="1st"),'Marks Entry 1st'!W14,IF(AND($E$3="2nd"),'Marks Entry 2nd'!W14,"")))</f>
        <v>31</v>
      </c>
      <c r="AJ15" s="57">
        <f t="shared" si="10"/>
        <v>41</v>
      </c>
      <c r="AK15" s="53">
        <f t="shared" si="11"/>
        <v>41</v>
      </c>
      <c r="AL15" s="59">
        <f>IF(OR(B15=0,B15=""),"",IF(AND($E$3="1st"),'Marks Entry 1st'!X14,IF(AND($E$3="2nd"),'Marks Entry 2nd'!X14,"")))</f>
        <v>14</v>
      </c>
      <c r="AM15" s="59">
        <f>IF(OR(B15=0,B15=""),"",IF(AND($E$3="1st"),'Marks Entry 1st'!Y14,IF(AND($E$3="2nd"),'Marks Entry 2nd'!Y14,"")))</f>
        <v>32</v>
      </c>
      <c r="AN15" s="58">
        <f t="shared" si="12"/>
        <v>46</v>
      </c>
      <c r="AO15" s="53">
        <f t="shared" si="13"/>
        <v>87</v>
      </c>
      <c r="AP15" s="94">
        <f t="shared" si="14"/>
        <v>0</v>
      </c>
      <c r="AQ15" s="94">
        <f t="shared" si="15"/>
        <v>100</v>
      </c>
      <c r="AR15" s="94" t="str">
        <f t="shared" si="16"/>
        <v/>
      </c>
      <c r="AS15" s="94" t="str">
        <f t="shared" si="17"/>
        <v>P</v>
      </c>
      <c r="AT15" s="94" t="str">
        <f t="shared" si="18"/>
        <v>D</v>
      </c>
      <c r="AU15" s="98" t="str">
        <f t="shared" si="19"/>
        <v>A</v>
      </c>
      <c r="AV15" s="113"/>
      <c r="AW15" s="113"/>
      <c r="AX15" s="113"/>
      <c r="AY15" s="53"/>
      <c r="AZ15" s="113">
        <f>IF(OR(B15=0,B15=""),"",IF(AND($E$3="1st"),'Marks Entry 1st'!AC14,IF(AND($E$3="2nd"),'Marks Entry 2nd'!AC14,"")))</f>
        <v>21</v>
      </c>
      <c r="BA15" s="113">
        <f>IF(OR(B15=0,B15=""),"",IF(AND($E$3="1st"),'Marks Entry 1st'!AD14,IF(AND($E$3="2nd"),'Marks Entry 2nd'!AD14,"")))</f>
        <v>64</v>
      </c>
      <c r="BB15" s="57">
        <f t="shared" si="20"/>
        <v>85</v>
      </c>
      <c r="BC15" s="53">
        <f t="shared" si="21"/>
        <v>85</v>
      </c>
      <c r="BD15" s="59">
        <f>IF(OR(B15=0,B15=""),"",IF(AND($E$3="1st"),'Marks Entry 1st'!AE14,IF(AND($E$3="2nd"),'Marks Entry 2nd'!AE14,"")))</f>
        <v>23</v>
      </c>
      <c r="BE15" s="59">
        <f>IF(OR(B15=0,B15=""),"",IF(AND($E$3="1st"),'Marks Entry 1st'!AF14,IF(AND($E$3="2nd"),'Marks Entry 2nd'!AF14,"")))</f>
        <v>68</v>
      </c>
      <c r="BF15" s="58">
        <f t="shared" si="22"/>
        <v>91</v>
      </c>
      <c r="BG15" s="53">
        <f t="shared" si="23"/>
        <v>176</v>
      </c>
      <c r="BH15" s="94">
        <f t="shared" si="24"/>
        <v>0</v>
      </c>
      <c r="BI15" s="94">
        <f t="shared" si="25"/>
        <v>200</v>
      </c>
      <c r="BJ15" s="94" t="str">
        <f t="shared" si="26"/>
        <v/>
      </c>
      <c r="BK15" s="94" t="str">
        <f t="shared" si="27"/>
        <v>P</v>
      </c>
      <c r="BL15" s="94" t="str">
        <f t="shared" si="28"/>
        <v>D</v>
      </c>
      <c r="BM15" s="98" t="str">
        <f t="shared" si="29"/>
        <v>A</v>
      </c>
      <c r="BN15" s="113"/>
      <c r="BO15" s="113"/>
      <c r="BP15" s="113"/>
      <c r="BQ15" s="53"/>
      <c r="BR15" s="113">
        <f>IF(OR(B15=0,B15=""),"",IF(AND('Marks Entry 1st'!AJ14="",'Marks Entry 2nd'!AJ14=""),"",IF(AND($E$3="1st"),'Marks Entry 1st'!AJ14,IF(AND($E$3="2nd"),'Marks Entry 2nd'!AJ14,""))))</f>
        <v>30</v>
      </c>
      <c r="BS15" s="113" t="str">
        <f>IF(OR(B15=0,B15=""),"",IF(AND('Marks Entry 1st'!AK14="",'Marks Entry 2nd'!AK14=""),"",IF(AND($E$3="1st"),'Marks Entry 1st'!AK14,IF(AND($E$3="2nd"),'Marks Entry 2nd'!AK14,""))))</f>
        <v/>
      </c>
      <c r="BT15" s="57">
        <f t="shared" si="30"/>
        <v>30</v>
      </c>
      <c r="BU15" s="53">
        <f t="shared" si="31"/>
        <v>30</v>
      </c>
      <c r="BV15" s="59">
        <f>IF(OR(B15=0,B15=""),"",IF(AND('Marks Entry 1st'!AL14="",'Marks Entry 2nd'!AL14=""),"",IF(AND($E$3="1st"),'Marks Entry 1st'!AL14,IF(AND($E$3="2nd"),'Marks Entry 2nd'!AL14,""))))</f>
        <v>49</v>
      </c>
      <c r="BW15" s="59" t="str">
        <f>IF(OR(B15=0,B15=""),"",IF(AND('Marks Entry 1st'!AM14="",'Marks Entry 2nd'!AM14=""),"",IF(AND($E$3="1st"),'Marks Entry 1st'!AM14,IF(AND($E$3="2nd"),'Marks Entry 2nd'!AM14,""))))</f>
        <v/>
      </c>
      <c r="BX15" s="58">
        <f t="shared" si="32"/>
        <v>49</v>
      </c>
      <c r="BY15" s="53">
        <f t="shared" si="33"/>
        <v>79</v>
      </c>
      <c r="BZ15" s="94">
        <f t="shared" si="34"/>
        <v>0</v>
      </c>
      <c r="CA15" s="94">
        <f t="shared" si="35"/>
        <v>100</v>
      </c>
      <c r="CB15" s="94" t="str">
        <f t="shared" si="36"/>
        <v/>
      </c>
      <c r="CC15" s="94" t="str">
        <f t="shared" si="37"/>
        <v>P</v>
      </c>
      <c r="CD15" s="94" t="str">
        <f t="shared" si="38"/>
        <v>D</v>
      </c>
      <c r="CE15" s="98" t="str">
        <f t="shared" si="39"/>
        <v>B</v>
      </c>
      <c r="CF15" s="246">
        <f>IF(OR(B15=0,B15=""),"",IF(AND($E$3="1st"),'Marks Entry 1st'!AN14,IF(AND($E$3="2nd"),'Marks Entry 2nd'!AN14,"")))</f>
        <v>23</v>
      </c>
      <c r="CG15" s="246">
        <f>IF(OR(B15=0,B15=""),"",IF(AND($E$3="1st"),'Marks Entry 1st'!AO14,IF(AND($E$3="2nd"),'Marks Entry 2nd'!AO14,"")))</f>
        <v>24</v>
      </c>
      <c r="CH15" s="114">
        <f t="shared" si="40"/>
        <v>47</v>
      </c>
      <c r="CI15" s="115">
        <f t="shared" si="41"/>
        <v>0</v>
      </c>
      <c r="CJ15" s="115">
        <f t="shared" si="42"/>
        <v>50</v>
      </c>
      <c r="CK15" s="115" t="str">
        <f t="shared" si="43"/>
        <v>P</v>
      </c>
      <c r="CL15" s="97" t="str">
        <f t="shared" si="44"/>
        <v>A+</v>
      </c>
      <c r="CM15" s="246">
        <f>IF(OR(B15=0,B15=""),"",IF(AND($E$3="1st"),'Marks Entry 1st'!AP14,IF(AND($E$3="2nd"),'Marks Entry 2nd'!AP14,"")))</f>
        <v>13</v>
      </c>
      <c r="CN15" s="246">
        <f>IF(OR(B15=0,B15=""),"",IF(AND($E$3="1st"),'Marks Entry 1st'!AQ14,IF(AND($E$3="2nd"),'Marks Entry 2nd'!AQ14,"")))</f>
        <v>23</v>
      </c>
      <c r="CO15" s="114">
        <f t="shared" si="45"/>
        <v>36</v>
      </c>
      <c r="CP15" s="115">
        <f t="shared" si="46"/>
        <v>0</v>
      </c>
      <c r="CQ15" s="115">
        <f t="shared" si="47"/>
        <v>50</v>
      </c>
      <c r="CR15" s="115" t="str">
        <f t="shared" si="48"/>
        <v>P</v>
      </c>
      <c r="CS15" s="97" t="str">
        <f t="shared" si="49"/>
        <v>B</v>
      </c>
      <c r="CT15" s="246">
        <f>IF(OR(B15=0,B15=""),"",IF(AND($E$3="1st"),'Marks Entry 1st'!AR14,IF(AND($E$3="2nd"),'Marks Entry 2nd'!AR14,"")))</f>
        <v>45</v>
      </c>
      <c r="CU15" s="246">
        <f>IF(OR(B15=0,B15=""),"",IF(AND($E$3="1st"),'Marks Entry 1st'!AS14,IF(AND($E$3="2nd"),'Marks Entry 2nd'!AS14,"")))</f>
        <v>36</v>
      </c>
      <c r="CV15" s="114">
        <f t="shared" si="50"/>
        <v>81</v>
      </c>
      <c r="CW15" s="115">
        <f t="shared" si="51"/>
        <v>0</v>
      </c>
      <c r="CX15" s="115">
        <f t="shared" si="52"/>
        <v>100</v>
      </c>
      <c r="CY15" s="115" t="str">
        <f t="shared" si="53"/>
        <v>P</v>
      </c>
      <c r="CZ15" s="97" t="str">
        <f t="shared" si="54"/>
        <v>A</v>
      </c>
      <c r="DA15" s="246">
        <f>IF(OR(B15=0,B15=""),"",IF(AND('Marks Entry 1st'!AT14="",'Marks Entry 2nd'!AT14=""),"",IF(AND($E$3="1st"),'Marks Entry 1st'!AT14,IF(AND($E$3="2nd"),'Marks Entry 2nd'!AT14,""))))</f>
        <v>46</v>
      </c>
      <c r="DB15" s="246">
        <f>IF(OR(B15=0,B15=""),"",IF(AND('Marks Entry 1st'!AU14="",'Marks Entry 2nd'!AU14=""),"",IF(AND($E$3="1st"),'Marks Entry 1st'!AU14,IF(AND($E$3="2nd"),'Marks Entry 2nd'!AU14,""))))</f>
        <v>32</v>
      </c>
      <c r="DC15" s="377">
        <f t="shared" si="55"/>
        <v>78</v>
      </c>
      <c r="DD15" s="98" t="str">
        <f t="shared" si="56"/>
        <v>B</v>
      </c>
      <c r="DE15" s="246">
        <f>IF(OR(B15=0,B15=""),"",IF(AND('Marks Entry 1st'!AV14="",'Marks Entry 2nd'!AV14=""),"",IF(AND($E$3="1st"),'Marks Entry 1st'!AV14,IF(AND($E$3="2nd"),'Marks Entry 2nd'!AV14,""))))</f>
        <v>42</v>
      </c>
      <c r="DF15" s="246">
        <f>IF(OR(B15=0,B15=""),"",IF(AND('Marks Entry 1st'!AW14="",'Marks Entry 2nd'!AW14=""),"",IF(AND($E$3="1st"),'Marks Entry 1st'!AW14,IF(AND($E$3="2nd"),'Marks Entry 2nd'!AW14,""))))</f>
        <v>41</v>
      </c>
      <c r="DG15" s="377">
        <f t="shared" si="57"/>
        <v>83</v>
      </c>
      <c r="DH15" s="98" t="str">
        <f t="shared" si="58"/>
        <v>B</v>
      </c>
      <c r="DI15" s="68">
        <f t="shared" si="62"/>
        <v>400</v>
      </c>
      <c r="DJ15" s="379">
        <f t="shared" si="63"/>
        <v>80</v>
      </c>
      <c r="DK15" s="72" t="str">
        <f t="shared" si="59"/>
        <v>I</v>
      </c>
      <c r="DL15" s="73">
        <f t="shared" si="60"/>
        <v>14.999999999999998</v>
      </c>
      <c r="DM15" s="413" t="str">
        <f>IF(B15="NSO","NSO",IF(OR(D15="",G15="",F15="",B15="",DI15=0),"",IF('Master sheet'!$D$11="Hindi","कक्षोंन्नति","Promoted")))</f>
        <v>कक्षोंन्नति</v>
      </c>
      <c r="DN15" s="43">
        <f>IF(OR(B15=0,B15=""),"",IF(AND($E$3="1st"),'Marks Entry 1st'!AX14,IF(AND($E$3="2nd"),'Marks Entry 2nd'!AX14,"")))</f>
        <v>220</v>
      </c>
      <c r="DO15" s="43">
        <f>IF(OR(B15=0,B15=""),"",IF(AND($E$3="1st"),'Marks Entry 1st'!AY14,IF(AND($E$3="2nd"),'Marks Entry 2nd'!AY14,"")))</f>
        <v>160</v>
      </c>
      <c r="DP15" s="230" t="str">
        <f t="shared" si="61"/>
        <v>B</v>
      </c>
      <c r="DQ15" s="44"/>
      <c r="DX15" s="46">
        <f>IF(AND($E$3="1st"),'Marks Entry 1st'!I14,IF(AND($E$3="2nd"),'Marks Entry 2nd'!I14,""))</f>
        <v>109</v>
      </c>
    </row>
    <row r="16" spans="1:128" ht="18.95" customHeight="1">
      <c r="A16" s="60">
        <v>9</v>
      </c>
      <c r="B16" s="279">
        <f>IF(OR(DX16=0,DX16=""),"",IF(AND($E$3="1st"),'Marks Entry 1st'!I15,IF(AND($E$3="2nd"),'Marks Entry 2nd'!I15,"")))</f>
        <v>110</v>
      </c>
      <c r="C16" s="61">
        <f>IF(OR(B16=0,B16=""),"",IF(AND($E$3="1st"),'Marks Entry 1st'!B15,IF(AND($E$3="2nd"),'Marks Entry 2nd'!B15,"")))</f>
        <v>1</v>
      </c>
      <c r="D16" s="61" t="str">
        <f>IF(OR(B16=0,B16=""),"",IF(AND($E$3="1st"),'Marks Entry 1st'!C15,IF(AND($E$3="2nd"),'Marks Entry 2nd'!C15,"")))</f>
        <v>A</v>
      </c>
      <c r="E16" s="62">
        <f>IF(OR(B16=0,B16=""),"",IF(AND($E$3="1st"),'Marks Entry 1st'!E15,IF(AND($E$3="2nd"),'Marks Entry 2nd'!E15,"")))</f>
        <v>42047</v>
      </c>
      <c r="F16" s="278">
        <f>IF(OR(B16=0,B16=""),"",IF(AND($E$3="1st"),'Marks Entry 1st'!D15,IF(AND($E$3="2nd"),'Marks Entry 2nd'!D15,"")))</f>
        <v>952</v>
      </c>
      <c r="G16" s="56" t="str">
        <f>IF(OR(B16=0,B16=""),"",IF(AND($E$3="1st"),'Marks Entry 1st'!F15,IF(AND($E$3="2nd"),'Marks Entry 2nd'!F15,"")))</f>
        <v>DUSHYANT DAYAMA</v>
      </c>
      <c r="H16" s="56" t="str">
        <f>IF(OR(B16=0,B16=""),"",IF(AND($E$3="1st"),'Marks Entry 1st'!G15,IF(AND($E$3="2nd"),'Marks Entry 2nd'!G15,"")))</f>
        <v>BASANT KUMAR DAYAMA</v>
      </c>
      <c r="I16" s="56" t="str">
        <f>IF(OR(B16=0,B16=""),"",IF(AND($E$3="1st"),'Marks Entry 1st'!H15,IF(AND($E$3="2nd"),'Marks Entry 2nd'!H15,"")))</f>
        <v>PUSHPA DAYAMA</v>
      </c>
      <c r="J16" s="245" t="str">
        <f>IF(OR(B16=0,B16=""),"",IF(AND($E$3="1st"),'Marks Entry 1st'!J15,IF(AND($E$3="2nd"),'Marks Entry 2nd'!J15,"")))</f>
        <v>M</v>
      </c>
      <c r="K16" s="245" t="str">
        <f>IF(OR(B16=0,B16=""),"",IF(AND($E$3="1st"),'Marks Entry 1st'!K15,IF(AND($E$3="2nd"),'Marks Entry 2nd'!K15,"")))</f>
        <v>SC</v>
      </c>
      <c r="L16" s="113"/>
      <c r="M16" s="113"/>
      <c r="N16" s="113"/>
      <c r="O16" s="53"/>
      <c r="P16" s="113">
        <f>IF(OR(B16=0,B16=""),"",IF(AND($E$3="1st"),'Marks Entry 1st'!O15,IF(AND($E$3="2nd"),'Marks Entry 2nd'!O15,"")))</f>
        <v>29</v>
      </c>
      <c r="Q16" s="113">
        <f>IF(OR(B16=0,B16=""),"",IF(AND($E$3="1st"),'Marks Entry 1st'!P15,IF(AND($E$3="2nd"),'Marks Entry 2nd'!P15,"")))</f>
        <v>62</v>
      </c>
      <c r="R16" s="57">
        <f t="shared" si="0"/>
        <v>91</v>
      </c>
      <c r="S16" s="53">
        <f t="shared" si="1"/>
        <v>91</v>
      </c>
      <c r="T16" s="59">
        <f>IF(OR(B16=0,B16=""),"",IF(AND($E$3="1st"),'Marks Entry 1st'!Q15,IF(AND($E$3="2nd"),'Marks Entry 2nd'!Q15,"")))</f>
        <v>24</v>
      </c>
      <c r="U16" s="59">
        <f>IF(OR(B16=0,B16=""),"",IF(AND($E$3="1st"),'Marks Entry 1st'!R15,IF(AND($E$3="2nd"),'Marks Entry 2nd'!R15,"")))</f>
        <v>21</v>
      </c>
      <c r="V16" s="58">
        <f t="shared" si="2"/>
        <v>45</v>
      </c>
      <c r="W16" s="53">
        <f t="shared" si="3"/>
        <v>136</v>
      </c>
      <c r="X16" s="94">
        <f t="shared" si="4"/>
        <v>0</v>
      </c>
      <c r="Y16" s="94">
        <f t="shared" si="5"/>
        <v>200</v>
      </c>
      <c r="Z16" s="94" t="str">
        <f t="shared" si="6"/>
        <v/>
      </c>
      <c r="AA16" s="94" t="str">
        <f t="shared" si="7"/>
        <v>P</v>
      </c>
      <c r="AB16" s="94" t="str">
        <f t="shared" si="8"/>
        <v>I</v>
      </c>
      <c r="AC16" s="98" t="str">
        <f t="shared" si="9"/>
        <v>C</v>
      </c>
      <c r="AD16" s="113"/>
      <c r="AE16" s="113"/>
      <c r="AF16" s="113"/>
      <c r="AG16" s="53"/>
      <c r="AH16" s="113">
        <f>IF(OR(B16=0,B16=""),"",IF(AND($E$3="1st"),'Marks Entry 1st'!V15,IF(AND($E$3="2nd"),'Marks Entry 2nd'!V15,"")))</f>
        <v>14</v>
      </c>
      <c r="AI16" s="113">
        <f>IF(OR(B16=0,B16=""),"",IF(AND($E$3="1st"),'Marks Entry 1st'!W15,IF(AND($E$3="2nd"),'Marks Entry 2nd'!W15,"")))</f>
        <v>30</v>
      </c>
      <c r="AJ16" s="57">
        <f t="shared" si="10"/>
        <v>44</v>
      </c>
      <c r="AK16" s="53">
        <f t="shared" si="11"/>
        <v>44</v>
      </c>
      <c r="AL16" s="59">
        <f>IF(OR(B16=0,B16=""),"",IF(AND($E$3="1st"),'Marks Entry 1st'!X15,IF(AND($E$3="2nd"),'Marks Entry 2nd'!X15,"")))</f>
        <v>10</v>
      </c>
      <c r="AM16" s="59">
        <f>IF(OR(B16=0,B16=""),"",IF(AND($E$3="1st"),'Marks Entry 1st'!Y15,IF(AND($E$3="2nd"),'Marks Entry 2nd'!Y15,"")))</f>
        <v>31</v>
      </c>
      <c r="AN16" s="58">
        <f t="shared" si="12"/>
        <v>41</v>
      </c>
      <c r="AO16" s="53">
        <f t="shared" si="13"/>
        <v>85</v>
      </c>
      <c r="AP16" s="94">
        <f t="shared" si="14"/>
        <v>0</v>
      </c>
      <c r="AQ16" s="94">
        <f t="shared" si="15"/>
        <v>100</v>
      </c>
      <c r="AR16" s="94" t="str">
        <f t="shared" si="16"/>
        <v/>
      </c>
      <c r="AS16" s="94" t="str">
        <f t="shared" si="17"/>
        <v>P</v>
      </c>
      <c r="AT16" s="94" t="str">
        <f t="shared" si="18"/>
        <v>D</v>
      </c>
      <c r="AU16" s="98" t="str">
        <f t="shared" si="19"/>
        <v>B</v>
      </c>
      <c r="AV16" s="113"/>
      <c r="AW16" s="113"/>
      <c r="AX16" s="113"/>
      <c r="AY16" s="53"/>
      <c r="AZ16" s="113">
        <f>IF(OR(B16=0,B16=""),"",IF(AND($E$3="1st"),'Marks Entry 1st'!AC15,IF(AND($E$3="2nd"),'Marks Entry 2nd'!AC15,"")))</f>
        <v>20</v>
      </c>
      <c r="BA16" s="113">
        <f>IF(OR(B16=0,B16=""),"",IF(AND($E$3="1st"),'Marks Entry 1st'!AD15,IF(AND($E$3="2nd"),'Marks Entry 2nd'!AD15,"")))</f>
        <v>64</v>
      </c>
      <c r="BB16" s="57">
        <f t="shared" si="20"/>
        <v>84</v>
      </c>
      <c r="BC16" s="53">
        <f t="shared" si="21"/>
        <v>84</v>
      </c>
      <c r="BD16" s="59">
        <f>IF(OR(B16=0,B16=""),"",IF(AND($E$3="1st"),'Marks Entry 1st'!AE15,IF(AND($E$3="2nd"),'Marks Entry 2nd'!AE15,"")))</f>
        <v>25</v>
      </c>
      <c r="BE16" s="59">
        <f>IF(OR(B16=0,B16=""),"",IF(AND($E$3="1st"),'Marks Entry 1st'!AF15,IF(AND($E$3="2nd"),'Marks Entry 2nd'!AF15,"")))</f>
        <v>67</v>
      </c>
      <c r="BF16" s="58">
        <f t="shared" si="22"/>
        <v>92</v>
      </c>
      <c r="BG16" s="53">
        <f t="shared" si="23"/>
        <v>176</v>
      </c>
      <c r="BH16" s="94">
        <f t="shared" si="24"/>
        <v>0</v>
      </c>
      <c r="BI16" s="94">
        <f t="shared" si="25"/>
        <v>200</v>
      </c>
      <c r="BJ16" s="94" t="str">
        <f t="shared" si="26"/>
        <v/>
      </c>
      <c r="BK16" s="94" t="str">
        <f t="shared" si="27"/>
        <v>P</v>
      </c>
      <c r="BL16" s="94" t="str">
        <f t="shared" si="28"/>
        <v>D</v>
      </c>
      <c r="BM16" s="98" t="str">
        <f t="shared" si="29"/>
        <v>A</v>
      </c>
      <c r="BN16" s="113"/>
      <c r="BO16" s="113"/>
      <c r="BP16" s="113"/>
      <c r="BQ16" s="53"/>
      <c r="BR16" s="113">
        <f>IF(OR(B16=0,B16=""),"",IF(AND('Marks Entry 1st'!AJ15="",'Marks Entry 2nd'!AJ15=""),"",IF(AND($E$3="1st"),'Marks Entry 1st'!AJ15,IF(AND($E$3="2nd"),'Marks Entry 2nd'!AJ15,""))))</f>
        <v>41</v>
      </c>
      <c r="BS16" s="113" t="str">
        <f>IF(OR(B16=0,B16=""),"",IF(AND('Marks Entry 1st'!AK15="",'Marks Entry 2nd'!AK15=""),"",IF(AND($E$3="1st"),'Marks Entry 1st'!AK15,IF(AND($E$3="2nd"),'Marks Entry 2nd'!AK15,""))))</f>
        <v/>
      </c>
      <c r="BT16" s="57">
        <f t="shared" si="30"/>
        <v>41</v>
      </c>
      <c r="BU16" s="53">
        <f t="shared" si="31"/>
        <v>41</v>
      </c>
      <c r="BV16" s="59">
        <f>IF(OR(B16=0,B16=""),"",IF(AND('Marks Entry 1st'!AL15="",'Marks Entry 2nd'!AL15=""),"",IF(AND($E$3="1st"),'Marks Entry 1st'!AL15,IF(AND($E$3="2nd"),'Marks Entry 2nd'!AL15,""))))</f>
        <v>47</v>
      </c>
      <c r="BW16" s="59" t="str">
        <f>IF(OR(B16=0,B16=""),"",IF(AND('Marks Entry 1st'!AM15="",'Marks Entry 2nd'!AM15=""),"",IF(AND($E$3="1st"),'Marks Entry 1st'!AM15,IF(AND($E$3="2nd"),'Marks Entry 2nd'!AM15,""))))</f>
        <v/>
      </c>
      <c r="BX16" s="58">
        <f t="shared" si="32"/>
        <v>47</v>
      </c>
      <c r="BY16" s="53">
        <f t="shared" si="33"/>
        <v>88</v>
      </c>
      <c r="BZ16" s="94">
        <f t="shared" si="34"/>
        <v>0</v>
      </c>
      <c r="CA16" s="94">
        <f t="shared" si="35"/>
        <v>100</v>
      </c>
      <c r="CB16" s="94" t="str">
        <f t="shared" si="36"/>
        <v/>
      </c>
      <c r="CC16" s="94" t="str">
        <f t="shared" si="37"/>
        <v>P</v>
      </c>
      <c r="CD16" s="94" t="str">
        <f t="shared" si="38"/>
        <v>D</v>
      </c>
      <c r="CE16" s="98" t="str">
        <f t="shared" si="39"/>
        <v>A</v>
      </c>
      <c r="CF16" s="246">
        <f>IF(OR(B16=0,B16=""),"",IF(AND($E$3="1st"),'Marks Entry 1st'!AN15,IF(AND($E$3="2nd"),'Marks Entry 2nd'!AN15,"")))</f>
        <v>21</v>
      </c>
      <c r="CG16" s="246">
        <f>IF(OR(B16=0,B16=""),"",IF(AND($E$3="1st"),'Marks Entry 1st'!AO15,IF(AND($E$3="2nd"),'Marks Entry 2nd'!AO15,"")))</f>
        <v>21</v>
      </c>
      <c r="CH16" s="114">
        <f t="shared" si="40"/>
        <v>42</v>
      </c>
      <c r="CI16" s="115">
        <f t="shared" si="41"/>
        <v>0</v>
      </c>
      <c r="CJ16" s="115">
        <f t="shared" si="42"/>
        <v>50</v>
      </c>
      <c r="CK16" s="115" t="str">
        <f t="shared" si="43"/>
        <v>P</v>
      </c>
      <c r="CL16" s="97" t="str">
        <f t="shared" si="44"/>
        <v>A</v>
      </c>
      <c r="CM16" s="246">
        <f>IF(OR(B16=0,B16=""),"",IF(AND($E$3="1st"),'Marks Entry 1st'!AP15,IF(AND($E$3="2nd"),'Marks Entry 2nd'!AP15,"")))</f>
        <v>14</v>
      </c>
      <c r="CN16" s="246">
        <f>IF(OR(B16=0,B16=""),"",IF(AND($E$3="1st"),'Marks Entry 1st'!AQ15,IF(AND($E$3="2nd"),'Marks Entry 2nd'!AQ15,"")))</f>
        <v>20</v>
      </c>
      <c r="CO16" s="114">
        <f t="shared" si="45"/>
        <v>34</v>
      </c>
      <c r="CP16" s="115">
        <f t="shared" si="46"/>
        <v>0</v>
      </c>
      <c r="CQ16" s="115">
        <f t="shared" si="47"/>
        <v>50</v>
      </c>
      <c r="CR16" s="115" t="str">
        <f t="shared" si="48"/>
        <v>P</v>
      </c>
      <c r="CS16" s="97" t="str">
        <f t="shared" si="49"/>
        <v>B</v>
      </c>
      <c r="CT16" s="246">
        <f>IF(OR(B16=0,B16=""),"",IF(AND($E$3="1st"),'Marks Entry 1st'!AR15,IF(AND($E$3="2nd"),'Marks Entry 2nd'!AR15,"")))</f>
        <v>41</v>
      </c>
      <c r="CU16" s="246">
        <f>IF(OR(B16=0,B16=""),"",IF(AND($E$3="1st"),'Marks Entry 1st'!AS15,IF(AND($E$3="2nd"),'Marks Entry 2nd'!AS15,"")))</f>
        <v>36</v>
      </c>
      <c r="CV16" s="114">
        <f t="shared" si="50"/>
        <v>77</v>
      </c>
      <c r="CW16" s="115">
        <f t="shared" si="51"/>
        <v>0</v>
      </c>
      <c r="CX16" s="115">
        <f t="shared" si="52"/>
        <v>100</v>
      </c>
      <c r="CY16" s="115" t="str">
        <f t="shared" si="53"/>
        <v>P</v>
      </c>
      <c r="CZ16" s="97" t="str">
        <f t="shared" si="54"/>
        <v>A</v>
      </c>
      <c r="DA16" s="246">
        <f>IF(OR(B16=0,B16=""),"",IF(AND('Marks Entry 1st'!AT15="",'Marks Entry 2nd'!AT15=""),"",IF(AND($E$3="1st"),'Marks Entry 1st'!AT15,IF(AND($E$3="2nd"),'Marks Entry 2nd'!AT15,""))))</f>
        <v>46</v>
      </c>
      <c r="DB16" s="246">
        <f>IF(OR(B16=0,B16=""),"",IF(AND('Marks Entry 1st'!AU15="",'Marks Entry 2nd'!AU15=""),"",IF(AND($E$3="1st"),'Marks Entry 1st'!AU15,IF(AND($E$3="2nd"),'Marks Entry 2nd'!AU15,""))))</f>
        <v>32</v>
      </c>
      <c r="DC16" s="377">
        <f t="shared" si="55"/>
        <v>78</v>
      </c>
      <c r="DD16" s="98" t="str">
        <f t="shared" si="56"/>
        <v>B</v>
      </c>
      <c r="DE16" s="246">
        <f>IF(OR(B16=0,B16=""),"",IF(AND('Marks Entry 1st'!AV15="",'Marks Entry 2nd'!AV15=""),"",IF(AND($E$3="1st"),'Marks Entry 1st'!AV15,IF(AND($E$3="2nd"),'Marks Entry 2nd'!AV15,""))))</f>
        <v>42</v>
      </c>
      <c r="DF16" s="246">
        <f>IF(OR(B16=0,B16=""),"",IF(AND('Marks Entry 1st'!AW15="",'Marks Entry 2nd'!AW15=""),"",IF(AND($E$3="1st"),'Marks Entry 1st'!AW15,IF(AND($E$3="2nd"),'Marks Entry 2nd'!AW15,""))))</f>
        <v>41</v>
      </c>
      <c r="DG16" s="377">
        <f t="shared" si="57"/>
        <v>83</v>
      </c>
      <c r="DH16" s="98" t="str">
        <f t="shared" si="58"/>
        <v>B</v>
      </c>
      <c r="DI16" s="68">
        <f t="shared" si="62"/>
        <v>397</v>
      </c>
      <c r="DJ16" s="379">
        <f t="shared" si="63"/>
        <v>79.400000000000006</v>
      </c>
      <c r="DK16" s="72" t="str">
        <f t="shared" si="59"/>
        <v>I</v>
      </c>
      <c r="DL16" s="73">
        <f t="shared" si="60"/>
        <v>15.999999999999998</v>
      </c>
      <c r="DM16" s="413" t="str">
        <f>IF(B16="NSO","NSO",IF(OR(D16="",G16="",F16="",B16="",DI16=0),"",IF('Master sheet'!$D$11="Hindi","कक्षोंन्नति","Promoted")))</f>
        <v>कक्षोंन्नति</v>
      </c>
      <c r="DN16" s="43">
        <f>IF(OR(B16=0,B16=""),"",IF(AND($E$3="1st"),'Marks Entry 1st'!AX15,IF(AND($E$3="2nd"),'Marks Entry 2nd'!AX15,"")))</f>
        <v>220</v>
      </c>
      <c r="DO16" s="43">
        <f>IF(OR(B16=0,B16=""),"",IF(AND($E$3="1st"),'Marks Entry 1st'!AY15,IF(AND($E$3="2nd"),'Marks Entry 2nd'!AY15,"")))</f>
        <v>156</v>
      </c>
      <c r="DP16" s="230" t="str">
        <f t="shared" si="61"/>
        <v>B</v>
      </c>
      <c r="DQ16" s="44"/>
      <c r="DX16" s="46">
        <f>IF(AND($E$3="1st"),'Marks Entry 1st'!I15,IF(AND($E$3="2nd"),'Marks Entry 2nd'!I15,""))</f>
        <v>110</v>
      </c>
    </row>
    <row r="17" spans="1:128" ht="18.95" customHeight="1">
      <c r="A17" s="60">
        <v>10</v>
      </c>
      <c r="B17" s="279">
        <f>IF(OR(DX17=0,DX17=""),"",IF(AND($E$3="1st"),'Marks Entry 1st'!I16,IF(AND($E$3="2nd"),'Marks Entry 2nd'!I16,"")))</f>
        <v>111</v>
      </c>
      <c r="C17" s="61">
        <f>IF(OR(B17=0,B17=""),"",IF(AND($E$3="1st"),'Marks Entry 1st'!B16,IF(AND($E$3="2nd"),'Marks Entry 2nd'!B16,"")))</f>
        <v>1</v>
      </c>
      <c r="D17" s="61" t="str">
        <f>IF(OR(B17=0,B17=""),"",IF(AND($E$3="1st"),'Marks Entry 1st'!C16,IF(AND($E$3="2nd"),'Marks Entry 2nd'!C16,"")))</f>
        <v>A</v>
      </c>
      <c r="E17" s="62" t="str">
        <f>IF(OR(B17=0,B17=""),"",IF(AND($E$3="1st"),'Marks Entry 1st'!E16,IF(AND($E$3="2nd"),'Marks Entry 2nd'!E16,"")))</f>
        <v>23-10-2015</v>
      </c>
      <c r="F17" s="278">
        <f>IF(OR(B17=0,B17=""),"",IF(AND($E$3="1st"),'Marks Entry 1st'!D16,IF(AND($E$3="2nd"),'Marks Entry 2nd'!D16,"")))</f>
        <v>931</v>
      </c>
      <c r="G17" s="56" t="str">
        <f>IF(OR(B17=0,B17=""),"",IF(AND($E$3="1st"),'Marks Entry 1st'!F16,IF(AND($E$3="2nd"),'Marks Entry 2nd'!F16,"")))</f>
        <v>GUNEET CHOUHAN</v>
      </c>
      <c r="H17" s="56" t="str">
        <f>IF(OR(B17=0,B17=""),"",IF(AND($E$3="1st"),'Marks Entry 1st'!G16,IF(AND($E$3="2nd"),'Marks Entry 2nd'!G16,"")))</f>
        <v>KAILASH CHOUHAN</v>
      </c>
      <c r="I17" s="56" t="str">
        <f>IF(OR(B17=0,B17=""),"",IF(AND($E$3="1st"),'Marks Entry 1st'!H16,IF(AND($E$3="2nd"),'Marks Entry 2nd'!H16,"")))</f>
        <v>PUSHPA DEVI</v>
      </c>
      <c r="J17" s="245" t="str">
        <f>IF(OR(B17=0,B17=""),"",IF(AND($E$3="1st"),'Marks Entry 1st'!J16,IF(AND($E$3="2nd"),'Marks Entry 2nd'!J16,"")))</f>
        <v>M</v>
      </c>
      <c r="K17" s="245" t="str">
        <f>IF(OR(B17=0,B17=""),"",IF(AND($E$3="1st"),'Marks Entry 1st'!K16,IF(AND($E$3="2nd"),'Marks Entry 2nd'!K16,"")))</f>
        <v>OBC</v>
      </c>
      <c r="L17" s="113"/>
      <c r="M17" s="113"/>
      <c r="N17" s="113"/>
      <c r="O17" s="53"/>
      <c r="P17" s="113">
        <f>IF(OR(B17=0,B17=""),"",IF(AND($E$3="1st"),'Marks Entry 1st'!O16,IF(AND($E$3="2nd"),'Marks Entry 2nd'!O16,"")))</f>
        <v>29</v>
      </c>
      <c r="Q17" s="113">
        <f>IF(OR(B17=0,B17=""),"",IF(AND($E$3="1st"),'Marks Entry 1st'!P16,IF(AND($E$3="2nd"),'Marks Entry 2nd'!P16,"")))</f>
        <v>62</v>
      </c>
      <c r="R17" s="57">
        <f t="shared" si="0"/>
        <v>91</v>
      </c>
      <c r="S17" s="53">
        <f t="shared" si="1"/>
        <v>91</v>
      </c>
      <c r="T17" s="59">
        <f>IF(OR(B17=0,B17=""),"",IF(AND($E$3="1st"),'Marks Entry 1st'!Q16,IF(AND($E$3="2nd"),'Marks Entry 2nd'!Q16,"")))</f>
        <v>24</v>
      </c>
      <c r="U17" s="59">
        <f>IF(OR(B17=0,B17=""),"",IF(AND($E$3="1st"),'Marks Entry 1st'!R16,IF(AND($E$3="2nd"),'Marks Entry 2nd'!R16,"")))</f>
        <v>20</v>
      </c>
      <c r="V17" s="58">
        <f t="shared" si="2"/>
        <v>44</v>
      </c>
      <c r="W17" s="53">
        <f t="shared" si="3"/>
        <v>135</v>
      </c>
      <c r="X17" s="94">
        <f t="shared" si="4"/>
        <v>0</v>
      </c>
      <c r="Y17" s="94">
        <f t="shared" si="5"/>
        <v>200</v>
      </c>
      <c r="Z17" s="94" t="str">
        <f t="shared" si="6"/>
        <v/>
      </c>
      <c r="AA17" s="94" t="str">
        <f t="shared" si="7"/>
        <v>P</v>
      </c>
      <c r="AB17" s="94" t="str">
        <f t="shared" si="8"/>
        <v>I</v>
      </c>
      <c r="AC17" s="98" t="str">
        <f t="shared" si="9"/>
        <v>C</v>
      </c>
      <c r="AD17" s="113"/>
      <c r="AE17" s="113"/>
      <c r="AF17" s="113"/>
      <c r="AG17" s="53"/>
      <c r="AH17" s="113">
        <f>IF(OR(B17=0,B17=""),"",IF(AND($E$3="1st"),'Marks Entry 1st'!V16,IF(AND($E$3="2nd"),'Marks Entry 2nd'!V16,"")))</f>
        <v>14</v>
      </c>
      <c r="AI17" s="113">
        <f>IF(OR(B17=0,B17=""),"",IF(AND($E$3="1st"),'Marks Entry 1st'!W16,IF(AND($E$3="2nd"),'Marks Entry 2nd'!W16,"")))</f>
        <v>32</v>
      </c>
      <c r="AJ17" s="57">
        <f t="shared" si="10"/>
        <v>46</v>
      </c>
      <c r="AK17" s="53">
        <f t="shared" si="11"/>
        <v>46</v>
      </c>
      <c r="AL17" s="59">
        <f>IF(OR(B17=0,B17=""),"",IF(AND($E$3="1st"),'Marks Entry 1st'!X16,IF(AND($E$3="2nd"),'Marks Entry 2nd'!X16,"")))</f>
        <v>12</v>
      </c>
      <c r="AM17" s="59">
        <f>IF(OR(B17=0,B17=""),"",IF(AND($E$3="1st"),'Marks Entry 1st'!Y16,IF(AND($E$3="2nd"),'Marks Entry 2nd'!Y16,"")))</f>
        <v>30</v>
      </c>
      <c r="AN17" s="58">
        <f t="shared" si="12"/>
        <v>42</v>
      </c>
      <c r="AO17" s="53">
        <f t="shared" si="13"/>
        <v>88</v>
      </c>
      <c r="AP17" s="94">
        <f t="shared" si="14"/>
        <v>0</v>
      </c>
      <c r="AQ17" s="94">
        <f t="shared" si="15"/>
        <v>100</v>
      </c>
      <c r="AR17" s="94" t="str">
        <f t="shared" si="16"/>
        <v/>
      </c>
      <c r="AS17" s="94" t="str">
        <f t="shared" si="17"/>
        <v>P</v>
      </c>
      <c r="AT17" s="94" t="str">
        <f t="shared" si="18"/>
        <v>D</v>
      </c>
      <c r="AU17" s="98" t="str">
        <f t="shared" si="19"/>
        <v>A</v>
      </c>
      <c r="AV17" s="113"/>
      <c r="AW17" s="113"/>
      <c r="AX17" s="113"/>
      <c r="AY17" s="53"/>
      <c r="AZ17" s="113">
        <f>IF(OR(B17=0,B17=""),"",IF(AND($E$3="1st"),'Marks Entry 1st'!AC16,IF(AND($E$3="2nd"),'Marks Entry 2nd'!AC16,"")))</f>
        <v>23</v>
      </c>
      <c r="BA17" s="113">
        <f>IF(OR(B17=0,B17=""),"",IF(AND($E$3="1st"),'Marks Entry 1st'!AD16,IF(AND($E$3="2nd"),'Marks Entry 2nd'!AD16,"")))</f>
        <v>64</v>
      </c>
      <c r="BB17" s="57">
        <f t="shared" si="20"/>
        <v>87</v>
      </c>
      <c r="BC17" s="53">
        <f t="shared" si="21"/>
        <v>87</v>
      </c>
      <c r="BD17" s="59">
        <f>IF(OR(B17=0,B17=""),"",IF(AND($E$3="1st"),'Marks Entry 1st'!AE16,IF(AND($E$3="2nd"),'Marks Entry 2nd'!AE16,"")))</f>
        <v>26</v>
      </c>
      <c r="BE17" s="59">
        <f>IF(OR(B17=0,B17=""),"",IF(AND($E$3="1st"),'Marks Entry 1st'!AF16,IF(AND($E$3="2nd"),'Marks Entry 2nd'!AF16,"")))</f>
        <v>64</v>
      </c>
      <c r="BF17" s="58">
        <f t="shared" si="22"/>
        <v>90</v>
      </c>
      <c r="BG17" s="53">
        <f t="shared" si="23"/>
        <v>177</v>
      </c>
      <c r="BH17" s="94">
        <f t="shared" si="24"/>
        <v>0</v>
      </c>
      <c r="BI17" s="94">
        <f t="shared" si="25"/>
        <v>200</v>
      </c>
      <c r="BJ17" s="94" t="str">
        <f t="shared" si="26"/>
        <v/>
      </c>
      <c r="BK17" s="94" t="str">
        <f t="shared" si="27"/>
        <v>P</v>
      </c>
      <c r="BL17" s="94" t="str">
        <f t="shared" si="28"/>
        <v>D</v>
      </c>
      <c r="BM17" s="98" t="str">
        <f t="shared" si="29"/>
        <v>A</v>
      </c>
      <c r="BN17" s="113"/>
      <c r="BO17" s="113"/>
      <c r="BP17" s="113"/>
      <c r="BQ17" s="53"/>
      <c r="BR17" s="113">
        <f>IF(OR(B17=0,B17=""),"",IF(AND('Marks Entry 1st'!AJ16="",'Marks Entry 2nd'!AJ16=""),"",IF(AND($E$3="1st"),'Marks Entry 1st'!AJ16,IF(AND($E$3="2nd"),'Marks Entry 2nd'!AJ16,""))))</f>
        <v>41</v>
      </c>
      <c r="BS17" s="113" t="str">
        <f>IF(OR(B17=0,B17=""),"",IF(AND('Marks Entry 1st'!AK16="",'Marks Entry 2nd'!AK16=""),"",IF(AND($E$3="1st"),'Marks Entry 1st'!AK16,IF(AND($E$3="2nd"),'Marks Entry 2nd'!AK16,""))))</f>
        <v/>
      </c>
      <c r="BT17" s="57">
        <f t="shared" si="30"/>
        <v>41</v>
      </c>
      <c r="BU17" s="53">
        <f t="shared" si="31"/>
        <v>41</v>
      </c>
      <c r="BV17" s="59">
        <f>IF(OR(B17=0,B17=""),"",IF(AND('Marks Entry 1st'!AL16="",'Marks Entry 2nd'!AL16=""),"",IF(AND($E$3="1st"),'Marks Entry 1st'!AL16,IF(AND($E$3="2nd"),'Marks Entry 2nd'!AL16,""))))</f>
        <v>48</v>
      </c>
      <c r="BW17" s="59" t="str">
        <f>IF(OR(B17=0,B17=""),"",IF(AND('Marks Entry 1st'!AM16="",'Marks Entry 2nd'!AM16=""),"",IF(AND($E$3="1st"),'Marks Entry 1st'!AM16,IF(AND($E$3="2nd"),'Marks Entry 2nd'!AM16,""))))</f>
        <v/>
      </c>
      <c r="BX17" s="58">
        <f t="shared" si="32"/>
        <v>48</v>
      </c>
      <c r="BY17" s="53">
        <f t="shared" si="33"/>
        <v>89</v>
      </c>
      <c r="BZ17" s="94">
        <f t="shared" si="34"/>
        <v>0</v>
      </c>
      <c r="CA17" s="94">
        <f t="shared" si="35"/>
        <v>100</v>
      </c>
      <c r="CB17" s="94" t="str">
        <f t="shared" si="36"/>
        <v/>
      </c>
      <c r="CC17" s="94" t="str">
        <f t="shared" si="37"/>
        <v>P</v>
      </c>
      <c r="CD17" s="94" t="str">
        <f t="shared" si="38"/>
        <v>D</v>
      </c>
      <c r="CE17" s="98" t="str">
        <f t="shared" si="39"/>
        <v>A</v>
      </c>
      <c r="CF17" s="246">
        <f>IF(OR(B17=0,B17=""),"",IF(AND($E$3="1st"),'Marks Entry 1st'!AN16,IF(AND($E$3="2nd"),'Marks Entry 2nd'!AN16,"")))</f>
        <v>25</v>
      </c>
      <c r="CG17" s="246">
        <f>IF(OR(B17=0,B17=""),"",IF(AND($E$3="1st"),'Marks Entry 1st'!AO16,IF(AND($E$3="2nd"),'Marks Entry 2nd'!AO16,"")))</f>
        <v>20</v>
      </c>
      <c r="CH17" s="114">
        <f t="shared" si="40"/>
        <v>45</v>
      </c>
      <c r="CI17" s="115">
        <f t="shared" si="41"/>
        <v>0</v>
      </c>
      <c r="CJ17" s="115">
        <f t="shared" si="42"/>
        <v>50</v>
      </c>
      <c r="CK17" s="115" t="str">
        <f t="shared" si="43"/>
        <v>P</v>
      </c>
      <c r="CL17" s="97" t="str">
        <f t="shared" si="44"/>
        <v>A</v>
      </c>
      <c r="CM17" s="246">
        <f>IF(OR(B17=0,B17=""),"",IF(AND($E$3="1st"),'Marks Entry 1st'!AP16,IF(AND($E$3="2nd"),'Marks Entry 2nd'!AP16,"")))</f>
        <v>15</v>
      </c>
      <c r="CN17" s="246">
        <f>IF(OR(B17=0,B17=""),"",IF(AND($E$3="1st"),'Marks Entry 1st'!AQ16,IF(AND($E$3="2nd"),'Marks Entry 2nd'!AQ16,"")))</f>
        <v>21</v>
      </c>
      <c r="CO17" s="114">
        <f t="shared" si="45"/>
        <v>36</v>
      </c>
      <c r="CP17" s="115">
        <f t="shared" si="46"/>
        <v>0</v>
      </c>
      <c r="CQ17" s="115">
        <f t="shared" si="47"/>
        <v>50</v>
      </c>
      <c r="CR17" s="115" t="str">
        <f t="shared" si="48"/>
        <v>P</v>
      </c>
      <c r="CS17" s="97" t="str">
        <f t="shared" si="49"/>
        <v>B</v>
      </c>
      <c r="CT17" s="246">
        <f>IF(OR(B17=0,B17=""),"",IF(AND($E$3="1st"),'Marks Entry 1st'!AR16,IF(AND($E$3="2nd"),'Marks Entry 2nd'!AR16,"")))</f>
        <v>40</v>
      </c>
      <c r="CU17" s="246">
        <f>IF(OR(B17=0,B17=""),"",IF(AND($E$3="1st"),'Marks Entry 1st'!AS16,IF(AND($E$3="2nd"),'Marks Entry 2nd'!AS16,"")))</f>
        <v>36</v>
      </c>
      <c r="CV17" s="114">
        <f t="shared" si="50"/>
        <v>76</v>
      </c>
      <c r="CW17" s="115">
        <f t="shared" si="51"/>
        <v>0</v>
      </c>
      <c r="CX17" s="115">
        <f t="shared" si="52"/>
        <v>100</v>
      </c>
      <c r="CY17" s="115" t="str">
        <f t="shared" si="53"/>
        <v>P</v>
      </c>
      <c r="CZ17" s="97" t="str">
        <f t="shared" si="54"/>
        <v>A</v>
      </c>
      <c r="DA17" s="246">
        <f>IF(OR(B17=0,B17=""),"",IF(AND('Marks Entry 1st'!AT16="",'Marks Entry 2nd'!AT16=""),"",IF(AND($E$3="1st"),'Marks Entry 1st'!AT16,IF(AND($E$3="2nd"),'Marks Entry 2nd'!AT16,""))))</f>
        <v>46</v>
      </c>
      <c r="DB17" s="246">
        <f>IF(OR(B17=0,B17=""),"",IF(AND('Marks Entry 1st'!AU16="",'Marks Entry 2nd'!AU16=""),"",IF(AND($E$3="1st"),'Marks Entry 1st'!AU16,IF(AND($E$3="2nd"),'Marks Entry 2nd'!AU16,""))))</f>
        <v>32</v>
      </c>
      <c r="DC17" s="377">
        <f t="shared" si="55"/>
        <v>78</v>
      </c>
      <c r="DD17" s="98" t="str">
        <f t="shared" si="56"/>
        <v>B</v>
      </c>
      <c r="DE17" s="246">
        <f>IF(OR(B17=0,B17=""),"",IF(AND('Marks Entry 1st'!AV16="",'Marks Entry 2nd'!AV16=""),"",IF(AND($E$3="1st"),'Marks Entry 1st'!AV16,IF(AND($E$3="2nd"),'Marks Entry 2nd'!AV16,""))))</f>
        <v>42</v>
      </c>
      <c r="DF17" s="246">
        <f>IF(OR(B17=0,B17=""),"",IF(AND('Marks Entry 1st'!AW16="",'Marks Entry 2nd'!AW16=""),"",IF(AND($E$3="1st"),'Marks Entry 1st'!AW16,IF(AND($E$3="2nd"),'Marks Entry 2nd'!AW16,""))))</f>
        <v>41</v>
      </c>
      <c r="DG17" s="377">
        <f t="shared" si="57"/>
        <v>83</v>
      </c>
      <c r="DH17" s="98" t="str">
        <f t="shared" si="58"/>
        <v>B</v>
      </c>
      <c r="DI17" s="68">
        <f t="shared" si="62"/>
        <v>400</v>
      </c>
      <c r="DJ17" s="379">
        <f t="shared" si="63"/>
        <v>80</v>
      </c>
      <c r="DK17" s="72" t="str">
        <f t="shared" si="59"/>
        <v>I</v>
      </c>
      <c r="DL17" s="73">
        <f t="shared" si="60"/>
        <v>14.999999999999998</v>
      </c>
      <c r="DM17" s="413" t="str">
        <f>IF(B17="NSO","NSO",IF(OR(D17="",G17="",F17="",B17="",DI17=0),"",IF('Master sheet'!$D$11="Hindi","कक्षोंन्नति","Promoted")))</f>
        <v>कक्षोंन्नति</v>
      </c>
      <c r="DN17" s="43">
        <f>IF(OR(B17=0,B17=""),"",IF(AND($E$3="1st"),'Marks Entry 1st'!AX16,IF(AND($E$3="2nd"),'Marks Entry 2nd'!AX16,"")))</f>
        <v>220</v>
      </c>
      <c r="DO17" s="43">
        <f>IF(OR(B17=0,B17=""),"",IF(AND($E$3="1st"),'Marks Entry 1st'!AY16,IF(AND($E$3="2nd"),'Marks Entry 2nd'!AY16,"")))</f>
        <v>158</v>
      </c>
      <c r="DP17" s="230" t="str">
        <f t="shared" si="61"/>
        <v>B</v>
      </c>
      <c r="DQ17" s="44"/>
      <c r="DX17" s="46">
        <f>IF(AND($E$3="1st"),'Marks Entry 1st'!I16,IF(AND($E$3="2nd"),'Marks Entry 2nd'!I16,""))</f>
        <v>111</v>
      </c>
    </row>
    <row r="18" spans="1:128" ht="18.95" customHeight="1">
      <c r="A18" s="60">
        <v>11</v>
      </c>
      <c r="B18" s="279">
        <f>IF(OR(DX18=0,DX18=""),"",IF(AND($E$3="1st"),'Marks Entry 1st'!I17,IF(AND($E$3="2nd"),'Marks Entry 2nd'!I17,"")))</f>
        <v>112</v>
      </c>
      <c r="C18" s="61">
        <f>IF(OR(B18=0,B18=""),"",IF(AND($E$3="1st"),'Marks Entry 1st'!B17,IF(AND($E$3="2nd"),'Marks Entry 2nd'!B17,"")))</f>
        <v>1</v>
      </c>
      <c r="D18" s="61" t="str">
        <f>IF(OR(B18=0,B18=""),"",IF(AND($E$3="1st"),'Marks Entry 1st'!C17,IF(AND($E$3="2nd"),'Marks Entry 2nd'!C17,"")))</f>
        <v>A</v>
      </c>
      <c r="E18" s="62" t="str">
        <f>IF(OR(B18=0,B18=""),"",IF(AND($E$3="1st"),'Marks Entry 1st'!E17,IF(AND($E$3="2nd"),'Marks Entry 2nd'!E17,"")))</f>
        <v>23-10-2015</v>
      </c>
      <c r="F18" s="278">
        <f>IF(OR(B18=0,B18=""),"",IF(AND($E$3="1st"),'Marks Entry 1st'!D17,IF(AND($E$3="2nd"),'Marks Entry 2nd'!D17,"")))</f>
        <v>923</v>
      </c>
      <c r="G18" s="56" t="str">
        <f>IF(OR(B18=0,B18=""),"",IF(AND($E$3="1st"),'Marks Entry 1st'!F17,IF(AND($E$3="2nd"),'Marks Entry 2nd'!F17,"")))</f>
        <v>GUNJAN TAK</v>
      </c>
      <c r="H18" s="56" t="str">
        <f>IF(OR(B18=0,B18=""),"",IF(AND($E$3="1st"),'Marks Entry 1st'!G17,IF(AND($E$3="2nd"),'Marks Entry 2nd'!G17,"")))</f>
        <v>DINESH KUMAR TAK</v>
      </c>
      <c r="I18" s="56" t="str">
        <f>IF(OR(B18=0,B18=""),"",IF(AND($E$3="1st"),'Marks Entry 1st'!H17,IF(AND($E$3="2nd"),'Marks Entry 2nd'!H17,"")))</f>
        <v>SHARDA TAK</v>
      </c>
      <c r="J18" s="245" t="str">
        <f>IF(OR(B18=0,B18=""),"",IF(AND($E$3="1st"),'Marks Entry 1st'!J17,IF(AND($E$3="2nd"),'Marks Entry 2nd'!J17,"")))</f>
        <v>F</v>
      </c>
      <c r="K18" s="245" t="str">
        <f>IF(OR(B18=0,B18=""),"",IF(AND($E$3="1st"),'Marks Entry 1st'!K17,IF(AND($E$3="2nd"),'Marks Entry 2nd'!K17,"")))</f>
        <v>OBC</v>
      </c>
      <c r="L18" s="113"/>
      <c r="M18" s="113"/>
      <c r="N18" s="113"/>
      <c r="O18" s="53"/>
      <c r="P18" s="113">
        <f>IF(OR(B18=0,B18=""),"",IF(AND($E$3="1st"),'Marks Entry 1st'!O17,IF(AND($E$3="2nd"),'Marks Entry 2nd'!O17,"")))</f>
        <v>29</v>
      </c>
      <c r="Q18" s="113">
        <f>IF(OR(B18=0,B18=""),"",IF(AND($E$3="1st"),'Marks Entry 1st'!P17,IF(AND($E$3="2nd"),'Marks Entry 2nd'!P17,"")))</f>
        <v>65</v>
      </c>
      <c r="R18" s="57">
        <f t="shared" si="0"/>
        <v>94</v>
      </c>
      <c r="S18" s="53">
        <f t="shared" si="1"/>
        <v>94</v>
      </c>
      <c r="T18" s="59">
        <f>IF(OR(B18=0,B18=""),"",IF(AND($E$3="1st"),'Marks Entry 1st'!Q17,IF(AND($E$3="2nd"),'Marks Entry 2nd'!Q17,"")))</f>
        <v>24</v>
      </c>
      <c r="U18" s="59">
        <f>IF(OR(B18=0,B18=""),"",IF(AND($E$3="1st"),'Marks Entry 1st'!R17,IF(AND($E$3="2nd"),'Marks Entry 2nd'!R17,"")))</f>
        <v>20</v>
      </c>
      <c r="V18" s="58">
        <f t="shared" si="2"/>
        <v>44</v>
      </c>
      <c r="W18" s="53">
        <f t="shared" si="3"/>
        <v>138</v>
      </c>
      <c r="X18" s="94">
        <f t="shared" si="4"/>
        <v>0</v>
      </c>
      <c r="Y18" s="94">
        <f t="shared" si="5"/>
        <v>200</v>
      </c>
      <c r="Z18" s="94" t="str">
        <f t="shared" si="6"/>
        <v/>
      </c>
      <c r="AA18" s="94" t="str">
        <f t="shared" si="7"/>
        <v>P</v>
      </c>
      <c r="AB18" s="94" t="str">
        <f t="shared" si="8"/>
        <v>I</v>
      </c>
      <c r="AC18" s="98" t="str">
        <f t="shared" si="9"/>
        <v>C</v>
      </c>
      <c r="AD18" s="113"/>
      <c r="AE18" s="113"/>
      <c r="AF18" s="113"/>
      <c r="AG18" s="53"/>
      <c r="AH18" s="113">
        <f>IF(OR(B18=0,B18=""),"",IF(AND($E$3="1st"),'Marks Entry 1st'!V17,IF(AND($E$3="2nd"),'Marks Entry 2nd'!V17,"")))</f>
        <v>14</v>
      </c>
      <c r="AI18" s="113">
        <f>IF(OR(B18=0,B18=""),"",IF(AND($E$3="1st"),'Marks Entry 1st'!W17,IF(AND($E$3="2nd"),'Marks Entry 2nd'!W17,"")))</f>
        <v>32</v>
      </c>
      <c r="AJ18" s="57">
        <f t="shared" si="10"/>
        <v>46</v>
      </c>
      <c r="AK18" s="53">
        <f t="shared" si="11"/>
        <v>46</v>
      </c>
      <c r="AL18" s="59">
        <f>IF(OR(B18=0,B18=""),"",IF(AND($E$3="1st"),'Marks Entry 1st'!X17,IF(AND($E$3="2nd"),'Marks Entry 2nd'!X17,"")))</f>
        <v>13</v>
      </c>
      <c r="AM18" s="59">
        <f>IF(OR(B18=0,B18=""),"",IF(AND($E$3="1st"),'Marks Entry 1st'!Y17,IF(AND($E$3="2nd"),'Marks Entry 2nd'!Y17,"")))</f>
        <v>32</v>
      </c>
      <c r="AN18" s="58">
        <f t="shared" si="12"/>
        <v>45</v>
      </c>
      <c r="AO18" s="53">
        <f t="shared" si="13"/>
        <v>91</v>
      </c>
      <c r="AP18" s="94">
        <f t="shared" si="14"/>
        <v>0</v>
      </c>
      <c r="AQ18" s="94">
        <f t="shared" si="15"/>
        <v>100</v>
      </c>
      <c r="AR18" s="94" t="str">
        <f t="shared" si="16"/>
        <v/>
      </c>
      <c r="AS18" s="94" t="str">
        <f t="shared" si="17"/>
        <v>P</v>
      </c>
      <c r="AT18" s="94" t="str">
        <f t="shared" si="18"/>
        <v>D</v>
      </c>
      <c r="AU18" s="98" t="str">
        <f t="shared" si="19"/>
        <v>A</v>
      </c>
      <c r="AV18" s="113"/>
      <c r="AW18" s="113"/>
      <c r="AX18" s="113"/>
      <c r="AY18" s="53"/>
      <c r="AZ18" s="113">
        <f>IF(OR(B18=0,B18=""),"",IF(AND($E$3="1st"),'Marks Entry 1st'!AC17,IF(AND($E$3="2nd"),'Marks Entry 2nd'!AC17,"")))</f>
        <v>25</v>
      </c>
      <c r="BA18" s="113">
        <f>IF(OR(B18=0,B18=""),"",IF(AND($E$3="1st"),'Marks Entry 1st'!AD17,IF(AND($E$3="2nd"),'Marks Entry 2nd'!AD17,"")))</f>
        <v>64</v>
      </c>
      <c r="BB18" s="57">
        <f t="shared" si="20"/>
        <v>89</v>
      </c>
      <c r="BC18" s="53">
        <f t="shared" si="21"/>
        <v>89</v>
      </c>
      <c r="BD18" s="59">
        <f>IF(OR(B18=0,B18=""),"",IF(AND($E$3="1st"),'Marks Entry 1st'!AE17,IF(AND($E$3="2nd"),'Marks Entry 2nd'!AE17,"")))</f>
        <v>24</v>
      </c>
      <c r="BE18" s="59">
        <f>IF(OR(B18=0,B18=""),"",IF(AND($E$3="1st"),'Marks Entry 1st'!AF17,IF(AND($E$3="2nd"),'Marks Entry 2nd'!AF17,"")))</f>
        <v>65</v>
      </c>
      <c r="BF18" s="58">
        <f t="shared" si="22"/>
        <v>89</v>
      </c>
      <c r="BG18" s="53">
        <f t="shared" si="23"/>
        <v>178</v>
      </c>
      <c r="BH18" s="94">
        <f t="shared" si="24"/>
        <v>0</v>
      </c>
      <c r="BI18" s="94">
        <f t="shared" si="25"/>
        <v>200</v>
      </c>
      <c r="BJ18" s="94" t="str">
        <f t="shared" si="26"/>
        <v/>
      </c>
      <c r="BK18" s="94" t="str">
        <f t="shared" si="27"/>
        <v>P</v>
      </c>
      <c r="BL18" s="94" t="str">
        <f t="shared" si="28"/>
        <v>D</v>
      </c>
      <c r="BM18" s="98" t="str">
        <f t="shared" si="29"/>
        <v>A</v>
      </c>
      <c r="BN18" s="113"/>
      <c r="BO18" s="113"/>
      <c r="BP18" s="113"/>
      <c r="BQ18" s="53"/>
      <c r="BR18" s="113">
        <f>IF(OR(B18=0,B18=""),"",IF(AND('Marks Entry 1st'!AJ17="",'Marks Entry 2nd'!AJ17=""),"",IF(AND($E$3="1st"),'Marks Entry 1st'!AJ17,IF(AND($E$3="2nd"),'Marks Entry 2nd'!AJ17,""))))</f>
        <v>41</v>
      </c>
      <c r="BS18" s="113" t="str">
        <f>IF(OR(B18=0,B18=""),"",IF(AND('Marks Entry 1st'!AK17="",'Marks Entry 2nd'!AK17=""),"",IF(AND($E$3="1st"),'Marks Entry 1st'!AK17,IF(AND($E$3="2nd"),'Marks Entry 2nd'!AK17,""))))</f>
        <v/>
      </c>
      <c r="BT18" s="57">
        <f t="shared" si="30"/>
        <v>41</v>
      </c>
      <c r="BU18" s="53">
        <f t="shared" si="31"/>
        <v>41</v>
      </c>
      <c r="BV18" s="59">
        <f>IF(OR(B18=0,B18=""),"",IF(AND('Marks Entry 1st'!AL17="",'Marks Entry 2nd'!AL17=""),"",IF(AND($E$3="1st"),'Marks Entry 1st'!AL17,IF(AND($E$3="2nd"),'Marks Entry 2nd'!AL17,""))))</f>
        <v>45</v>
      </c>
      <c r="BW18" s="59" t="str">
        <f>IF(OR(B18=0,B18=""),"",IF(AND('Marks Entry 1st'!AM17="",'Marks Entry 2nd'!AM17=""),"",IF(AND($E$3="1st"),'Marks Entry 1st'!AM17,IF(AND($E$3="2nd"),'Marks Entry 2nd'!AM17,""))))</f>
        <v/>
      </c>
      <c r="BX18" s="58">
        <f t="shared" si="32"/>
        <v>45</v>
      </c>
      <c r="BY18" s="53">
        <f t="shared" si="33"/>
        <v>86</v>
      </c>
      <c r="BZ18" s="94">
        <f t="shared" si="34"/>
        <v>0</v>
      </c>
      <c r="CA18" s="94">
        <f t="shared" si="35"/>
        <v>100</v>
      </c>
      <c r="CB18" s="94" t="str">
        <f t="shared" si="36"/>
        <v/>
      </c>
      <c r="CC18" s="94" t="str">
        <f t="shared" si="37"/>
        <v>P</v>
      </c>
      <c r="CD18" s="94" t="str">
        <f t="shared" si="38"/>
        <v>D</v>
      </c>
      <c r="CE18" s="98" t="str">
        <f t="shared" si="39"/>
        <v>A</v>
      </c>
      <c r="CF18" s="246">
        <f>IF(OR(B18=0,B18=""),"",IF(AND($E$3="1st"),'Marks Entry 1st'!AN17,IF(AND($E$3="2nd"),'Marks Entry 2nd'!AN17,"")))</f>
        <v>23</v>
      </c>
      <c r="CG18" s="246">
        <f>IF(OR(B18=0,B18=""),"",IF(AND($E$3="1st"),'Marks Entry 1st'!AO17,IF(AND($E$3="2nd"),'Marks Entry 2nd'!AO17,"")))</f>
        <v>20</v>
      </c>
      <c r="CH18" s="114">
        <f t="shared" si="40"/>
        <v>43</v>
      </c>
      <c r="CI18" s="115">
        <f t="shared" si="41"/>
        <v>0</v>
      </c>
      <c r="CJ18" s="115">
        <f t="shared" si="42"/>
        <v>50</v>
      </c>
      <c r="CK18" s="115" t="str">
        <f t="shared" si="43"/>
        <v>P</v>
      </c>
      <c r="CL18" s="97" t="str">
        <f t="shared" si="44"/>
        <v>A</v>
      </c>
      <c r="CM18" s="246">
        <f>IF(OR(B18=0,B18=""),"",IF(AND($E$3="1st"),'Marks Entry 1st'!AP17,IF(AND($E$3="2nd"),'Marks Entry 2nd'!AP17,"")))</f>
        <v>15</v>
      </c>
      <c r="CN18" s="246">
        <f>IF(OR(B18=0,B18=""),"",IF(AND($E$3="1st"),'Marks Entry 1st'!AQ17,IF(AND($E$3="2nd"),'Marks Entry 2nd'!AQ17,"")))</f>
        <v>23</v>
      </c>
      <c r="CO18" s="114">
        <f t="shared" si="45"/>
        <v>38</v>
      </c>
      <c r="CP18" s="115">
        <f t="shared" si="46"/>
        <v>0</v>
      </c>
      <c r="CQ18" s="115">
        <f t="shared" si="47"/>
        <v>50</v>
      </c>
      <c r="CR18" s="115" t="str">
        <f t="shared" si="48"/>
        <v>P</v>
      </c>
      <c r="CS18" s="97" t="str">
        <f t="shared" si="49"/>
        <v>A</v>
      </c>
      <c r="CT18" s="246">
        <f>IF(OR(B18=0,B18=""),"",IF(AND($E$3="1st"),'Marks Entry 1st'!AR17,IF(AND($E$3="2nd"),'Marks Entry 2nd'!AR17,"")))</f>
        <v>42</v>
      </c>
      <c r="CU18" s="246">
        <f>IF(OR(B18=0,B18=""),"",IF(AND($E$3="1st"),'Marks Entry 1st'!AS17,IF(AND($E$3="2nd"),'Marks Entry 2nd'!AS17,"")))</f>
        <v>36</v>
      </c>
      <c r="CV18" s="114">
        <f t="shared" si="50"/>
        <v>78</v>
      </c>
      <c r="CW18" s="115">
        <f t="shared" si="51"/>
        <v>0</v>
      </c>
      <c r="CX18" s="115">
        <f t="shared" si="52"/>
        <v>100</v>
      </c>
      <c r="CY18" s="115" t="str">
        <f t="shared" si="53"/>
        <v>P</v>
      </c>
      <c r="CZ18" s="97" t="str">
        <f t="shared" si="54"/>
        <v>A</v>
      </c>
      <c r="DA18" s="246" t="str">
        <f>IF(OR(B18=0,B18=""),"",IF(AND('Marks Entry 1st'!AT17="",'Marks Entry 2nd'!AT17=""),"",IF(AND($E$3="1st"),'Marks Entry 1st'!AT17,IF(AND($E$3="2nd"),'Marks Entry 2nd'!AT17,""))))</f>
        <v/>
      </c>
      <c r="DB18" s="246" t="str">
        <f>IF(OR(B18=0,B18=""),"",IF(AND('Marks Entry 1st'!AU17="",'Marks Entry 2nd'!AU17=""),"",IF(AND($E$3="1st"),'Marks Entry 1st'!AU17,IF(AND($E$3="2nd"),'Marks Entry 2nd'!AU17,""))))</f>
        <v/>
      </c>
      <c r="DC18" s="377" t="str">
        <f t="shared" si="55"/>
        <v/>
      </c>
      <c r="DD18" s="98" t="str">
        <f t="shared" si="56"/>
        <v/>
      </c>
      <c r="DE18" s="246" t="str">
        <f>IF(OR(B18=0,B18=""),"",IF(AND('Marks Entry 1st'!AV17="",'Marks Entry 2nd'!AV17=""),"",IF(AND($E$3="1st"),'Marks Entry 1st'!AV17,IF(AND($E$3="2nd"),'Marks Entry 2nd'!AV17,""))))</f>
        <v/>
      </c>
      <c r="DF18" s="246" t="str">
        <f>IF(OR(B18=0,B18=""),"",IF(AND('Marks Entry 1st'!AW17="",'Marks Entry 2nd'!AW17=""),"",IF(AND($E$3="1st"),'Marks Entry 1st'!AW17,IF(AND($E$3="2nd"),'Marks Entry 2nd'!AW17,""))))</f>
        <v/>
      </c>
      <c r="DG18" s="377" t="str">
        <f t="shared" si="57"/>
        <v/>
      </c>
      <c r="DH18" s="98" t="str">
        <f t="shared" si="58"/>
        <v/>
      </c>
      <c r="DI18" s="68">
        <f t="shared" si="62"/>
        <v>407</v>
      </c>
      <c r="DJ18" s="379">
        <f t="shared" si="63"/>
        <v>81.400000000000006</v>
      </c>
      <c r="DK18" s="72" t="str">
        <f t="shared" si="59"/>
        <v>I</v>
      </c>
      <c r="DL18" s="73">
        <f t="shared" si="60"/>
        <v>8.9999999999999964</v>
      </c>
      <c r="DM18" s="413" t="str">
        <f>IF(B18="NSO","NSO",IF(OR(D18="",G18="",F18="",B18="",DI18=0),"",IF('Master sheet'!$D$11="Hindi","कक्षोंन्नति","Promoted")))</f>
        <v>कक्षोंन्नति</v>
      </c>
      <c r="DN18" s="43">
        <f>IF(OR(B18=0,B18=""),"",IF(AND($E$3="1st"),'Marks Entry 1st'!AX17,IF(AND($E$3="2nd"),'Marks Entry 2nd'!AX17,"")))</f>
        <v>220</v>
      </c>
      <c r="DO18" s="43">
        <f>IF(OR(B18=0,B18=""),"",IF(AND($E$3="1st"),'Marks Entry 1st'!AY17,IF(AND($E$3="2nd"),'Marks Entry 2nd'!AY17,"")))</f>
        <v>158</v>
      </c>
      <c r="DP18" s="230" t="str">
        <f t="shared" si="61"/>
        <v>B</v>
      </c>
      <c r="DQ18" s="44"/>
      <c r="DX18" s="46">
        <f>IF(AND($E$3="1st"),'Marks Entry 1st'!I17,IF(AND($E$3="2nd"),'Marks Entry 2nd'!I17,""))</f>
        <v>112</v>
      </c>
    </row>
    <row r="19" spans="1:128" ht="18.95" customHeight="1">
      <c r="A19" s="60">
        <v>12</v>
      </c>
      <c r="B19" s="279">
        <f>IF(OR(DX19=0,DX19=""),"",IF(AND($E$3="1st"),'Marks Entry 1st'!I18,IF(AND($E$3="2nd"),'Marks Entry 2nd'!I18,"")))</f>
        <v>113</v>
      </c>
      <c r="C19" s="61">
        <f>IF(OR(B19=0,B19=""),"",IF(AND($E$3="1st"),'Marks Entry 1st'!B18,IF(AND($E$3="2nd"),'Marks Entry 2nd'!B18,"")))</f>
        <v>1</v>
      </c>
      <c r="D19" s="61" t="str">
        <f>IF(OR(B19=0,B19=""),"",IF(AND($E$3="1st"),'Marks Entry 1st'!C18,IF(AND($E$3="2nd"),'Marks Entry 2nd'!C18,"")))</f>
        <v>A</v>
      </c>
      <c r="E19" s="62" t="str">
        <f>IF(OR(B19=0,B19=""),"",IF(AND($E$3="1st"),'Marks Entry 1st'!E18,IF(AND($E$3="2nd"),'Marks Entry 2nd'!E18,"")))</f>
        <v>30-10-2014</v>
      </c>
      <c r="F19" s="278">
        <f>IF(OR(B19=0,B19=""),"",IF(AND($E$3="1st"),'Marks Entry 1st'!D18,IF(AND($E$3="2nd"),'Marks Entry 2nd'!D18,"")))</f>
        <v>949</v>
      </c>
      <c r="G19" s="56" t="str">
        <f>IF(OR(B19=0,B19=""),"",IF(AND($E$3="1st"),'Marks Entry 1st'!F18,IF(AND($E$3="2nd"),'Marks Entry 2nd'!F18,"")))</f>
        <v>JAGRAT SOLANKI</v>
      </c>
      <c r="H19" s="56" t="str">
        <f>IF(OR(B19=0,B19=""),"",IF(AND($E$3="1st"),'Marks Entry 1st'!G18,IF(AND($E$3="2nd"),'Marks Entry 2nd'!G18,"")))</f>
        <v>KRISHAN KAMAL SOLANKI</v>
      </c>
      <c r="I19" s="56" t="str">
        <f>IF(OR(B19=0,B19=""),"",IF(AND($E$3="1st"),'Marks Entry 1st'!H18,IF(AND($E$3="2nd"),'Marks Entry 2nd'!H18,"")))</f>
        <v>GEETA DEVI</v>
      </c>
      <c r="J19" s="245" t="str">
        <f>IF(OR(B19=0,B19=""),"",IF(AND($E$3="1st"),'Marks Entry 1st'!J18,IF(AND($E$3="2nd"),'Marks Entry 2nd'!J18,"")))</f>
        <v>M</v>
      </c>
      <c r="K19" s="245" t="str">
        <f>IF(OR(B19=0,B19=""),"",IF(AND($E$3="1st"),'Marks Entry 1st'!K18,IF(AND($E$3="2nd"),'Marks Entry 2nd'!K18,"")))</f>
        <v>OBC</v>
      </c>
      <c r="L19" s="113"/>
      <c r="M19" s="113"/>
      <c r="N19" s="113"/>
      <c r="O19" s="53"/>
      <c r="P19" s="113">
        <f>IF(OR(B19=0,B19=""),"",IF(AND($E$3="1st"),'Marks Entry 1st'!O18,IF(AND($E$3="2nd"),'Marks Entry 2nd'!O18,"")))</f>
        <v>29</v>
      </c>
      <c r="Q19" s="113">
        <f>IF(OR(B19=0,B19=""),"",IF(AND($E$3="1st"),'Marks Entry 1st'!P18,IF(AND($E$3="2nd"),'Marks Entry 2nd'!P18,"")))</f>
        <v>68</v>
      </c>
      <c r="R19" s="57">
        <f t="shared" si="0"/>
        <v>97</v>
      </c>
      <c r="S19" s="53">
        <f t="shared" si="1"/>
        <v>97</v>
      </c>
      <c r="T19" s="59">
        <f>IF(OR(B19=0,B19=""),"",IF(AND($E$3="1st"),'Marks Entry 1st'!Q18,IF(AND($E$3="2nd"),'Marks Entry 2nd'!Q18,"")))</f>
        <v>24</v>
      </c>
      <c r="U19" s="59">
        <f>IF(OR(B19=0,B19=""),"",IF(AND($E$3="1st"),'Marks Entry 1st'!R18,IF(AND($E$3="2nd"),'Marks Entry 2nd'!R18,"")))</f>
        <v>23</v>
      </c>
      <c r="V19" s="58">
        <f t="shared" si="2"/>
        <v>47</v>
      </c>
      <c r="W19" s="53">
        <f t="shared" si="3"/>
        <v>144</v>
      </c>
      <c r="X19" s="94">
        <f t="shared" si="4"/>
        <v>0</v>
      </c>
      <c r="Y19" s="94">
        <f t="shared" si="5"/>
        <v>200</v>
      </c>
      <c r="Z19" s="94" t="str">
        <f t="shared" si="6"/>
        <v/>
      </c>
      <c r="AA19" s="94" t="str">
        <f t="shared" si="7"/>
        <v>P</v>
      </c>
      <c r="AB19" s="94" t="str">
        <f t="shared" si="8"/>
        <v>I</v>
      </c>
      <c r="AC19" s="98" t="str">
        <f t="shared" si="9"/>
        <v>B</v>
      </c>
      <c r="AD19" s="113"/>
      <c r="AE19" s="113"/>
      <c r="AF19" s="113"/>
      <c r="AG19" s="53"/>
      <c r="AH19" s="113">
        <f>IF(OR(B19=0,B19=""),"",IF(AND($E$3="1st"),'Marks Entry 1st'!V18,IF(AND($E$3="2nd"),'Marks Entry 2nd'!V18,"")))</f>
        <v>14</v>
      </c>
      <c r="AI19" s="113">
        <f>IF(OR(B19=0,B19=""),"",IF(AND($E$3="1st"),'Marks Entry 1st'!W18,IF(AND($E$3="2nd"),'Marks Entry 2nd'!W18,"")))</f>
        <v>32</v>
      </c>
      <c r="AJ19" s="57">
        <f t="shared" si="10"/>
        <v>46</v>
      </c>
      <c r="AK19" s="53">
        <f t="shared" si="11"/>
        <v>46</v>
      </c>
      <c r="AL19" s="59">
        <f>IF(OR(B19=0,B19=""),"",IF(AND($E$3="1st"),'Marks Entry 1st'!X18,IF(AND($E$3="2nd"),'Marks Entry 2nd'!X18,"")))</f>
        <v>10</v>
      </c>
      <c r="AM19" s="59">
        <f>IF(OR(B19=0,B19=""),"",IF(AND($E$3="1st"),'Marks Entry 1st'!Y18,IF(AND($E$3="2nd"),'Marks Entry 2nd'!Y18,"")))</f>
        <v>32</v>
      </c>
      <c r="AN19" s="58">
        <f t="shared" si="12"/>
        <v>42</v>
      </c>
      <c r="AO19" s="53">
        <f t="shared" si="13"/>
        <v>88</v>
      </c>
      <c r="AP19" s="94">
        <f t="shared" si="14"/>
        <v>0</v>
      </c>
      <c r="AQ19" s="94">
        <f t="shared" si="15"/>
        <v>100</v>
      </c>
      <c r="AR19" s="94" t="str">
        <f t="shared" si="16"/>
        <v/>
      </c>
      <c r="AS19" s="94" t="str">
        <f t="shared" si="17"/>
        <v>P</v>
      </c>
      <c r="AT19" s="94" t="str">
        <f t="shared" si="18"/>
        <v>D</v>
      </c>
      <c r="AU19" s="98" t="str">
        <f t="shared" si="19"/>
        <v>A</v>
      </c>
      <c r="AV19" s="113"/>
      <c r="AW19" s="113"/>
      <c r="AX19" s="113"/>
      <c r="AY19" s="53"/>
      <c r="AZ19" s="113">
        <f>IF(OR(B19=0,B19=""),"",IF(AND($E$3="1st"),'Marks Entry 1st'!AC18,IF(AND($E$3="2nd"),'Marks Entry 2nd'!AC18,"")))</f>
        <v>26</v>
      </c>
      <c r="BA19" s="113">
        <f>IF(OR(B19=0,B19=""),"",IF(AND($E$3="1st"),'Marks Entry 1st'!AD18,IF(AND($E$3="2nd"),'Marks Entry 2nd'!AD18,"")))</f>
        <v>64</v>
      </c>
      <c r="BB19" s="57">
        <f t="shared" si="20"/>
        <v>90</v>
      </c>
      <c r="BC19" s="53">
        <f t="shared" si="21"/>
        <v>90</v>
      </c>
      <c r="BD19" s="59">
        <f>IF(OR(B19=0,B19=""),"",IF(AND($E$3="1st"),'Marks Entry 1st'!AE18,IF(AND($E$3="2nd"),'Marks Entry 2nd'!AE18,"")))</f>
        <v>21</v>
      </c>
      <c r="BE19" s="59">
        <f>IF(OR(B19=0,B19=""),"",IF(AND($E$3="1st"),'Marks Entry 1st'!AF18,IF(AND($E$3="2nd"),'Marks Entry 2nd'!AF18,"")))</f>
        <v>62</v>
      </c>
      <c r="BF19" s="58">
        <f t="shared" si="22"/>
        <v>83</v>
      </c>
      <c r="BG19" s="53">
        <f t="shared" si="23"/>
        <v>173</v>
      </c>
      <c r="BH19" s="94">
        <f>COUNTIF(AV19:AX19,"NA")*10+(COUNTIF(AV19:AX19,"ML")*10)+(COUNTIF(AZ19,"ML")*50)+(COUNTIF(BA19,"ML")*20)+(COUNTIF(BD19,"ML")*70)+(COUNTIF(BE19,"ML")*30)</f>
        <v>0</v>
      </c>
      <c r="BI19" s="94">
        <f t="shared" si="25"/>
        <v>200</v>
      </c>
      <c r="BJ19" s="94" t="str">
        <f t="shared" si="26"/>
        <v/>
      </c>
      <c r="BK19" s="94" t="str">
        <f t="shared" si="27"/>
        <v>P</v>
      </c>
      <c r="BL19" s="94" t="str">
        <f t="shared" si="28"/>
        <v>D</v>
      </c>
      <c r="BM19" s="98" t="str">
        <f t="shared" si="29"/>
        <v>A</v>
      </c>
      <c r="BN19" s="113"/>
      <c r="BO19" s="113"/>
      <c r="BP19" s="113"/>
      <c r="BQ19" s="53"/>
      <c r="BR19" s="113">
        <f>IF(OR(B19=0,B19=""),"",IF(AND('Marks Entry 1st'!AJ18="",'Marks Entry 2nd'!AJ18=""),"",IF(AND($E$3="1st"),'Marks Entry 1st'!AJ18,IF(AND($E$3="2nd"),'Marks Entry 2nd'!AJ18,""))))</f>
        <v>42</v>
      </c>
      <c r="BS19" s="113" t="str">
        <f>IF(OR(B19=0,B19=""),"",IF(AND('Marks Entry 1st'!AK18="",'Marks Entry 2nd'!AK18=""),"",IF(AND($E$3="1st"),'Marks Entry 1st'!AK18,IF(AND($E$3="2nd"),'Marks Entry 2nd'!AK18,""))))</f>
        <v/>
      </c>
      <c r="BT19" s="57">
        <f t="shared" si="30"/>
        <v>42</v>
      </c>
      <c r="BU19" s="53">
        <f t="shared" si="31"/>
        <v>42</v>
      </c>
      <c r="BV19" s="59">
        <f>IF(OR(B19=0,B19=""),"",IF(AND('Marks Entry 1st'!AL18="",'Marks Entry 2nd'!AL18=""),"",IF(AND($E$3="1st"),'Marks Entry 1st'!AL18,IF(AND($E$3="2nd"),'Marks Entry 2nd'!AL18,""))))</f>
        <v>49</v>
      </c>
      <c r="BW19" s="59" t="str">
        <f>IF(OR(B19=0,B19=""),"",IF(AND('Marks Entry 1st'!AM18="",'Marks Entry 2nd'!AM18=""),"",IF(AND($E$3="1st"),'Marks Entry 1st'!AM18,IF(AND($E$3="2nd"),'Marks Entry 2nd'!AM18,""))))</f>
        <v/>
      </c>
      <c r="BX19" s="58">
        <f t="shared" si="32"/>
        <v>49</v>
      </c>
      <c r="BY19" s="53">
        <f t="shared" si="33"/>
        <v>91</v>
      </c>
      <c r="BZ19" s="94">
        <f t="shared" si="34"/>
        <v>0</v>
      </c>
      <c r="CA19" s="94">
        <f t="shared" si="35"/>
        <v>100</v>
      </c>
      <c r="CB19" s="94" t="str">
        <f t="shared" si="36"/>
        <v/>
      </c>
      <c r="CC19" s="94" t="str">
        <f t="shared" si="37"/>
        <v>P</v>
      </c>
      <c r="CD19" s="94" t="str">
        <f t="shared" si="38"/>
        <v>D</v>
      </c>
      <c r="CE19" s="98" t="str">
        <f t="shared" si="39"/>
        <v>A</v>
      </c>
      <c r="CF19" s="246" t="str">
        <f>IF(OR(B19=0,B19=""),"",IF(AND($E$3="1st"),'Marks Entry 1st'!AN18,IF(AND($E$3="2nd"),'Marks Entry 2nd'!AN18,"")))</f>
        <v>ML</v>
      </c>
      <c r="CG19" s="246">
        <f>IF(OR(B19=0,B19=""),"",IF(AND($E$3="1st"),'Marks Entry 1st'!AO18,IF(AND($E$3="2nd"),'Marks Entry 2nd'!AO18,"")))</f>
        <v>21</v>
      </c>
      <c r="CH19" s="114">
        <f t="shared" si="40"/>
        <v>21</v>
      </c>
      <c r="CI19" s="115">
        <f t="shared" si="41"/>
        <v>25</v>
      </c>
      <c r="CJ19" s="115">
        <f t="shared" si="42"/>
        <v>25</v>
      </c>
      <c r="CK19" s="115" t="str">
        <f t="shared" si="43"/>
        <v>P</v>
      </c>
      <c r="CL19" s="97" t="str">
        <f t="shared" si="44"/>
        <v>A</v>
      </c>
      <c r="CM19" s="246">
        <f>IF(OR(B19=0,B19=""),"",IF(AND($E$3="1st"),'Marks Entry 1st'!AP18,IF(AND($E$3="2nd"),'Marks Entry 2nd'!AP18,"")))</f>
        <v>15</v>
      </c>
      <c r="CN19" s="246">
        <f>IF(OR(B19=0,B19=""),"",IF(AND($E$3="1st"),'Marks Entry 1st'!AQ18,IF(AND($E$3="2nd"),'Marks Entry 2nd'!AQ18,"")))</f>
        <v>20</v>
      </c>
      <c r="CO19" s="114">
        <f t="shared" si="45"/>
        <v>35</v>
      </c>
      <c r="CP19" s="115">
        <f t="shared" si="46"/>
        <v>0</v>
      </c>
      <c r="CQ19" s="115">
        <f t="shared" si="47"/>
        <v>50</v>
      </c>
      <c r="CR19" s="115" t="str">
        <f t="shared" si="48"/>
        <v>P</v>
      </c>
      <c r="CS19" s="97" t="str">
        <f t="shared" si="49"/>
        <v>B</v>
      </c>
      <c r="CT19" s="246">
        <f>IF(OR(B19=0,B19=""),"",IF(AND($E$3="1st"),'Marks Entry 1st'!AR18,IF(AND($E$3="2nd"),'Marks Entry 2nd'!AR18,"")))</f>
        <v>43</v>
      </c>
      <c r="CU19" s="246">
        <f>IF(OR(B19=0,B19=""),"",IF(AND($E$3="1st"),'Marks Entry 1st'!AS18,IF(AND($E$3="2nd"),'Marks Entry 2nd'!AS18,"")))</f>
        <v>23</v>
      </c>
      <c r="CV19" s="114">
        <f t="shared" si="50"/>
        <v>66</v>
      </c>
      <c r="CW19" s="115">
        <f t="shared" si="51"/>
        <v>0</v>
      </c>
      <c r="CX19" s="115">
        <f t="shared" si="52"/>
        <v>100</v>
      </c>
      <c r="CY19" s="115" t="str">
        <f t="shared" si="53"/>
        <v>P</v>
      </c>
      <c r="CZ19" s="97" t="str">
        <f t="shared" si="54"/>
        <v>B</v>
      </c>
      <c r="DA19" s="246" t="str">
        <f>IF(OR(B19=0,B19=""),"",IF(AND('Marks Entry 1st'!AT18="",'Marks Entry 2nd'!AT18=""),"",IF(AND($E$3="1st"),'Marks Entry 1st'!AT18,IF(AND($E$3="2nd"),'Marks Entry 2nd'!AT18,""))))</f>
        <v/>
      </c>
      <c r="DB19" s="246" t="str">
        <f>IF(OR(B19=0,B19=""),"",IF(AND('Marks Entry 1st'!AU18="",'Marks Entry 2nd'!AU18=""),"",IF(AND($E$3="1st"),'Marks Entry 1st'!AU18,IF(AND($E$3="2nd"),'Marks Entry 2nd'!AU18,""))))</f>
        <v/>
      </c>
      <c r="DC19" s="377" t="str">
        <f t="shared" si="55"/>
        <v/>
      </c>
      <c r="DD19" s="98" t="str">
        <f t="shared" si="56"/>
        <v/>
      </c>
      <c r="DE19" s="246" t="str">
        <f>IF(OR(B19=0,B19=""),"",IF(AND('Marks Entry 1st'!AV18="",'Marks Entry 2nd'!AV18=""),"",IF(AND($E$3="1st"),'Marks Entry 1st'!AV18,IF(AND($E$3="2nd"),'Marks Entry 2nd'!AV18,""))))</f>
        <v/>
      </c>
      <c r="DF19" s="246" t="str">
        <f>IF(OR(B19=0,B19=""),"",IF(AND('Marks Entry 1st'!AW18="",'Marks Entry 2nd'!AW18=""),"",IF(AND($E$3="1st"),'Marks Entry 1st'!AW18,IF(AND($E$3="2nd"),'Marks Entry 2nd'!AW18,""))))</f>
        <v/>
      </c>
      <c r="DG19" s="377" t="str">
        <f t="shared" si="57"/>
        <v/>
      </c>
      <c r="DH19" s="98" t="str">
        <f t="shared" si="58"/>
        <v/>
      </c>
      <c r="DI19" s="68">
        <f t="shared" si="62"/>
        <v>405</v>
      </c>
      <c r="DJ19" s="379">
        <f t="shared" si="63"/>
        <v>81</v>
      </c>
      <c r="DK19" s="72" t="str">
        <f t="shared" si="59"/>
        <v>I</v>
      </c>
      <c r="DL19" s="73">
        <f t="shared" si="60"/>
        <v>10.999999999999996</v>
      </c>
      <c r="DM19" s="413" t="str">
        <f>IF(B19="NSO","NSO",IF(OR(D19="",G19="",F19="",B19="",DI19=0),"",IF('Master sheet'!$D$11="Hindi","कक्षोंन्नति","Promoted")))</f>
        <v>कक्षोंन्नति</v>
      </c>
      <c r="DN19" s="43">
        <f>IF(OR(B19=0,B19=""),"",IF(AND($E$3="1st"),'Marks Entry 1st'!AX18,IF(AND($E$3="2nd"),'Marks Entry 2nd'!AX18,"")))</f>
        <v>220</v>
      </c>
      <c r="DO19" s="43">
        <f>IF(OR(B19=0,B19=""),"",IF(AND($E$3="1st"),'Marks Entry 1st'!AY18,IF(AND($E$3="2nd"),'Marks Entry 2nd'!AY18,"")))</f>
        <v>156</v>
      </c>
      <c r="DP19" s="230" t="str">
        <f t="shared" si="61"/>
        <v>B</v>
      </c>
      <c r="DQ19" s="44"/>
      <c r="DX19" s="46">
        <f>IF(AND($E$3="1st"),'Marks Entry 1st'!I18,IF(AND($E$3="2nd"),'Marks Entry 2nd'!I18,""))</f>
        <v>113</v>
      </c>
    </row>
    <row r="20" spans="1:128" ht="18.95" customHeight="1">
      <c r="A20" s="60">
        <v>13</v>
      </c>
      <c r="B20" s="279">
        <f>IF(OR(DX20=0,DX20=""),"",IF(AND($E$3="1st"),'Marks Entry 1st'!I19,IF(AND($E$3="2nd"),'Marks Entry 2nd'!I19,"")))</f>
        <v>114</v>
      </c>
      <c r="C20" s="61">
        <f>IF(OR(B20=0,B20=""),"",IF(AND($E$3="1st"),'Marks Entry 1st'!B19,IF(AND($E$3="2nd"),'Marks Entry 2nd'!B19,"")))</f>
        <v>1</v>
      </c>
      <c r="D20" s="61" t="str">
        <f>IF(OR(B20=0,B20=""),"",IF(AND($E$3="1st"),'Marks Entry 1st'!C19,IF(AND($E$3="2nd"),'Marks Entry 2nd'!C19,"")))</f>
        <v>A</v>
      </c>
      <c r="E20" s="62" t="str">
        <f>IF(OR(B20=0,B20=""),"",IF(AND($E$3="1st"),'Marks Entry 1st'!E19,IF(AND($E$3="2nd"),'Marks Entry 2nd'!E19,"")))</f>
        <v>26-05-2014</v>
      </c>
      <c r="F20" s="278">
        <f>IF(OR(B20=0,B20=""),"",IF(AND($E$3="1st"),'Marks Entry 1st'!D19,IF(AND($E$3="2nd"),'Marks Entry 2nd'!D19,"")))</f>
        <v>933</v>
      </c>
      <c r="G20" s="56" t="str">
        <f>IF(OR(B20=0,B20=""),"",IF(AND($E$3="1st"),'Marks Entry 1st'!F19,IF(AND($E$3="2nd"),'Marks Entry 2nd'!F19,"")))</f>
        <v>JOYA KHAN</v>
      </c>
      <c r="H20" s="56" t="str">
        <f>IF(OR(B20=0,B20=""),"",IF(AND($E$3="1st"),'Marks Entry 1st'!G19,IF(AND($E$3="2nd"),'Marks Entry 2nd'!G19,"")))</f>
        <v>BARGAT KHAN</v>
      </c>
      <c r="I20" s="56" t="str">
        <f>IF(OR(B20=0,B20=""),"",IF(AND($E$3="1st"),'Marks Entry 1st'!H19,IF(AND($E$3="2nd"),'Marks Entry 2nd'!H19,"")))</f>
        <v>MADINA BANO</v>
      </c>
      <c r="J20" s="245" t="str">
        <f>IF(OR(B20=0,B20=""),"",IF(AND($E$3="1st"),'Marks Entry 1st'!J19,IF(AND($E$3="2nd"),'Marks Entry 2nd'!J19,"")))</f>
        <v>F</v>
      </c>
      <c r="K20" s="245" t="str">
        <f>IF(OR(B20=0,B20=""),"",IF(AND($E$3="1st"),'Marks Entry 1st'!K19,IF(AND($E$3="2nd"),'Marks Entry 2nd'!K19,"")))</f>
        <v>OBC</v>
      </c>
      <c r="L20" s="113"/>
      <c r="M20" s="113"/>
      <c r="N20" s="113"/>
      <c r="O20" s="53"/>
      <c r="P20" s="113">
        <f>IF(OR(B20=0,B20=""),"",IF(AND($E$3="1st"),'Marks Entry 1st'!O19,IF(AND($E$3="2nd"),'Marks Entry 2nd'!O19,"")))</f>
        <v>29</v>
      </c>
      <c r="Q20" s="113">
        <f>IF(OR(B20=0,B20=""),"",IF(AND($E$3="1st"),'Marks Entry 1st'!P19,IF(AND($E$3="2nd"),'Marks Entry 2nd'!P19,"")))</f>
        <v>69</v>
      </c>
      <c r="R20" s="57">
        <f t="shared" si="0"/>
        <v>98</v>
      </c>
      <c r="S20" s="53">
        <f t="shared" si="1"/>
        <v>98</v>
      </c>
      <c r="T20" s="59">
        <f>IF(OR(B20=0,B20=""),"",IF(AND($E$3="1st"),'Marks Entry 1st'!Q19,IF(AND($E$3="2nd"),'Marks Entry 2nd'!Q19,"")))</f>
        <v>24</v>
      </c>
      <c r="U20" s="59">
        <f>IF(OR(B20=0,B20=""),"",IF(AND($E$3="1st"),'Marks Entry 1st'!R19,IF(AND($E$3="2nd"),'Marks Entry 2nd'!R19,"")))</f>
        <v>20</v>
      </c>
      <c r="V20" s="58">
        <f t="shared" si="2"/>
        <v>44</v>
      </c>
      <c r="W20" s="53">
        <f t="shared" si="3"/>
        <v>142</v>
      </c>
      <c r="X20" s="94">
        <f t="shared" si="4"/>
        <v>0</v>
      </c>
      <c r="Y20" s="94">
        <f t="shared" si="5"/>
        <v>200</v>
      </c>
      <c r="Z20" s="94" t="str">
        <f t="shared" si="6"/>
        <v/>
      </c>
      <c r="AA20" s="94" t="str">
        <f t="shared" si="7"/>
        <v>P</v>
      </c>
      <c r="AB20" s="94" t="str">
        <f t="shared" si="8"/>
        <v>I</v>
      </c>
      <c r="AC20" s="98" t="str">
        <f t="shared" si="9"/>
        <v>B</v>
      </c>
      <c r="AD20" s="113"/>
      <c r="AE20" s="113"/>
      <c r="AF20" s="113"/>
      <c r="AG20" s="53"/>
      <c r="AH20" s="113">
        <f>IF(OR(B20=0,B20=""),"",IF(AND($E$3="1st"),'Marks Entry 1st'!V19,IF(AND($E$3="2nd"),'Marks Entry 2nd'!V19,"")))</f>
        <v>14</v>
      </c>
      <c r="AI20" s="113">
        <f>IF(OR(B20=0,B20=""),"",IF(AND($E$3="1st"),'Marks Entry 1st'!W19,IF(AND($E$3="2nd"),'Marks Entry 2nd'!W19,"")))</f>
        <v>32</v>
      </c>
      <c r="AJ20" s="57">
        <f t="shared" si="10"/>
        <v>46</v>
      </c>
      <c r="AK20" s="53">
        <f t="shared" si="11"/>
        <v>46</v>
      </c>
      <c r="AL20" s="59">
        <f>IF(OR(B20=0,B20=""),"",IF(AND($E$3="1st"),'Marks Entry 1st'!X19,IF(AND($E$3="2nd"),'Marks Entry 2nd'!X19,"")))</f>
        <v>10</v>
      </c>
      <c r="AM20" s="59">
        <f>IF(OR(B20=0,B20=""),"",IF(AND($E$3="1st"),'Marks Entry 1st'!Y19,IF(AND($E$3="2nd"),'Marks Entry 2nd'!Y19,"")))</f>
        <v>30</v>
      </c>
      <c r="AN20" s="58">
        <f t="shared" si="12"/>
        <v>40</v>
      </c>
      <c r="AO20" s="53">
        <f t="shared" si="13"/>
        <v>86</v>
      </c>
      <c r="AP20" s="94">
        <f t="shared" si="14"/>
        <v>0</v>
      </c>
      <c r="AQ20" s="94">
        <f t="shared" si="15"/>
        <v>100</v>
      </c>
      <c r="AR20" s="94" t="str">
        <f t="shared" si="16"/>
        <v/>
      </c>
      <c r="AS20" s="94" t="str">
        <f t="shared" si="17"/>
        <v>P</v>
      </c>
      <c r="AT20" s="94" t="str">
        <f t="shared" si="18"/>
        <v>D</v>
      </c>
      <c r="AU20" s="98" t="str">
        <f t="shared" si="19"/>
        <v>A</v>
      </c>
      <c r="AV20" s="113"/>
      <c r="AW20" s="113"/>
      <c r="AX20" s="113"/>
      <c r="AY20" s="53"/>
      <c r="AZ20" s="113">
        <f>IF(OR(B20=0,B20=""),"",IF(AND($E$3="1st"),'Marks Entry 1st'!AC19,IF(AND($E$3="2nd"),'Marks Entry 2nd'!AC19,"")))</f>
        <v>28</v>
      </c>
      <c r="BA20" s="113">
        <f>IF(OR(B20=0,B20=""),"",IF(AND($E$3="1st"),'Marks Entry 1st'!AD19,IF(AND($E$3="2nd"),'Marks Entry 2nd'!AD19,"")))</f>
        <v>64</v>
      </c>
      <c r="BB20" s="57">
        <f t="shared" si="20"/>
        <v>92</v>
      </c>
      <c r="BC20" s="53">
        <f t="shared" si="21"/>
        <v>92</v>
      </c>
      <c r="BD20" s="59">
        <f>IF(OR(B20=0,B20=""),"",IF(AND($E$3="1st"),'Marks Entry 1st'!AE19,IF(AND($E$3="2nd"),'Marks Entry 2nd'!AE19,"")))</f>
        <v>23</v>
      </c>
      <c r="BE20" s="59">
        <f>IF(OR(B20=0,B20=""),"",IF(AND($E$3="1st"),'Marks Entry 1st'!AF19,IF(AND($E$3="2nd"),'Marks Entry 2nd'!AF19,"")))</f>
        <v>63</v>
      </c>
      <c r="BF20" s="58">
        <f t="shared" si="22"/>
        <v>86</v>
      </c>
      <c r="BG20" s="53">
        <f t="shared" si="23"/>
        <v>178</v>
      </c>
      <c r="BH20" s="94">
        <f t="shared" si="24"/>
        <v>0</v>
      </c>
      <c r="BI20" s="94">
        <f t="shared" si="25"/>
        <v>200</v>
      </c>
      <c r="BJ20" s="94" t="str">
        <f t="shared" si="26"/>
        <v/>
      </c>
      <c r="BK20" s="94" t="str">
        <f t="shared" si="27"/>
        <v>P</v>
      </c>
      <c r="BL20" s="94" t="str">
        <f t="shared" si="28"/>
        <v>D</v>
      </c>
      <c r="BM20" s="98" t="str">
        <f t="shared" si="29"/>
        <v>A</v>
      </c>
      <c r="BN20" s="113"/>
      <c r="BO20" s="113"/>
      <c r="BP20" s="113"/>
      <c r="BQ20" s="53"/>
      <c r="BR20" s="113">
        <f>IF(OR(B20=0,B20=""),"",IF(AND('Marks Entry 1st'!AJ19="",'Marks Entry 2nd'!AJ19=""),"",IF(AND($E$3="1st"),'Marks Entry 1st'!AJ19,IF(AND($E$3="2nd"),'Marks Entry 2nd'!AJ19,""))))</f>
        <v>45</v>
      </c>
      <c r="BS20" s="113" t="str">
        <f>IF(OR(B20=0,B20=""),"",IF(AND('Marks Entry 1st'!AK19="",'Marks Entry 2nd'!AK19=""),"",IF(AND($E$3="1st"),'Marks Entry 1st'!AK19,IF(AND($E$3="2nd"),'Marks Entry 2nd'!AK19,""))))</f>
        <v/>
      </c>
      <c r="BT20" s="57">
        <f t="shared" si="30"/>
        <v>45</v>
      </c>
      <c r="BU20" s="53">
        <f t="shared" si="31"/>
        <v>45</v>
      </c>
      <c r="BV20" s="59">
        <f>IF(OR(B20=0,B20=""),"",IF(AND('Marks Entry 1st'!AL19="",'Marks Entry 2nd'!AL19=""),"",IF(AND($E$3="1st"),'Marks Entry 1st'!AL19,IF(AND($E$3="2nd"),'Marks Entry 2nd'!AL19,""))))</f>
        <v>47</v>
      </c>
      <c r="BW20" s="59" t="str">
        <f>IF(OR(B20=0,B20=""),"",IF(AND('Marks Entry 1st'!AM19="",'Marks Entry 2nd'!AM19=""),"",IF(AND($E$3="1st"),'Marks Entry 1st'!AM19,IF(AND($E$3="2nd"),'Marks Entry 2nd'!AM19,""))))</f>
        <v/>
      </c>
      <c r="BX20" s="58">
        <f t="shared" si="32"/>
        <v>47</v>
      </c>
      <c r="BY20" s="53">
        <f t="shared" si="33"/>
        <v>92</v>
      </c>
      <c r="BZ20" s="94">
        <f t="shared" si="34"/>
        <v>0</v>
      </c>
      <c r="CA20" s="94">
        <f t="shared" si="35"/>
        <v>100</v>
      </c>
      <c r="CB20" s="94" t="str">
        <f t="shared" si="36"/>
        <v/>
      </c>
      <c r="CC20" s="94" t="str">
        <f t="shared" si="37"/>
        <v>P</v>
      </c>
      <c r="CD20" s="94" t="str">
        <f t="shared" si="38"/>
        <v>D</v>
      </c>
      <c r="CE20" s="98" t="str">
        <f t="shared" si="39"/>
        <v>A</v>
      </c>
      <c r="CF20" s="246">
        <f>IF(OR(B20=0,B20=""),"",IF(AND($E$3="1st"),'Marks Entry 1st'!AN19,IF(AND($E$3="2nd"),'Marks Entry 2nd'!AN19,"")))</f>
        <v>23</v>
      </c>
      <c r="CG20" s="246" t="str">
        <f>IF(OR(B20=0,B20=""),"",IF(AND($E$3="1st"),'Marks Entry 1st'!AO19,IF(AND($E$3="2nd"),'Marks Entry 2nd'!AO19,"")))</f>
        <v>ML</v>
      </c>
      <c r="CH20" s="114">
        <f t="shared" si="40"/>
        <v>23</v>
      </c>
      <c r="CI20" s="115">
        <f t="shared" si="41"/>
        <v>25</v>
      </c>
      <c r="CJ20" s="115">
        <f t="shared" si="42"/>
        <v>25</v>
      </c>
      <c r="CK20" s="115" t="str">
        <f t="shared" si="43"/>
        <v>P</v>
      </c>
      <c r="CL20" s="97" t="str">
        <f t="shared" si="44"/>
        <v>A+</v>
      </c>
      <c r="CM20" s="246">
        <f>IF(OR(B20=0,B20=""),"",IF(AND($E$3="1st"),'Marks Entry 1st'!AP19,IF(AND($E$3="2nd"),'Marks Entry 2nd'!AP19,"")))</f>
        <v>15</v>
      </c>
      <c r="CN20" s="246">
        <f>IF(OR(B20=0,B20=""),"",IF(AND($E$3="1st"),'Marks Entry 1st'!AQ19,IF(AND($E$3="2nd"),'Marks Entry 2nd'!AQ19,"")))</f>
        <v>21</v>
      </c>
      <c r="CO20" s="114">
        <f t="shared" si="45"/>
        <v>36</v>
      </c>
      <c r="CP20" s="115">
        <f t="shared" si="46"/>
        <v>0</v>
      </c>
      <c r="CQ20" s="115">
        <f t="shared" si="47"/>
        <v>50</v>
      </c>
      <c r="CR20" s="115" t="str">
        <f t="shared" si="48"/>
        <v>P</v>
      </c>
      <c r="CS20" s="97" t="str">
        <f t="shared" si="49"/>
        <v>B</v>
      </c>
      <c r="CT20" s="246">
        <f>IF(OR(B20=0,B20=""),"",IF(AND($E$3="1st"),'Marks Entry 1st'!AR19,IF(AND($E$3="2nd"),'Marks Entry 2nd'!AR19,"")))</f>
        <v>40</v>
      </c>
      <c r="CU20" s="246">
        <f>IF(OR(B20=0,B20=""),"",IF(AND($E$3="1st"),'Marks Entry 1st'!AS19,IF(AND($E$3="2nd"),'Marks Entry 2nd'!AS19,"")))</f>
        <v>23</v>
      </c>
      <c r="CV20" s="114">
        <f t="shared" si="50"/>
        <v>63</v>
      </c>
      <c r="CW20" s="115">
        <f t="shared" si="51"/>
        <v>0</v>
      </c>
      <c r="CX20" s="115">
        <f t="shared" si="52"/>
        <v>100</v>
      </c>
      <c r="CY20" s="115" t="str">
        <f t="shared" si="53"/>
        <v>P</v>
      </c>
      <c r="CZ20" s="97" t="str">
        <f t="shared" si="54"/>
        <v>B</v>
      </c>
      <c r="DA20" s="246" t="str">
        <f>IF(OR(B20=0,B20=""),"",IF(AND('Marks Entry 1st'!AT19="",'Marks Entry 2nd'!AT19=""),"",IF(AND($E$3="1st"),'Marks Entry 1st'!AT19,IF(AND($E$3="2nd"),'Marks Entry 2nd'!AT19,""))))</f>
        <v/>
      </c>
      <c r="DB20" s="246" t="str">
        <f>IF(OR(B20=0,B20=""),"",IF(AND('Marks Entry 1st'!AU19="",'Marks Entry 2nd'!AU19=""),"",IF(AND($E$3="1st"),'Marks Entry 1st'!AU19,IF(AND($E$3="2nd"),'Marks Entry 2nd'!AU19,""))))</f>
        <v/>
      </c>
      <c r="DC20" s="377" t="str">
        <f t="shared" si="55"/>
        <v/>
      </c>
      <c r="DD20" s="98" t="str">
        <f t="shared" si="56"/>
        <v/>
      </c>
      <c r="DE20" s="246" t="str">
        <f>IF(OR(B20=0,B20=""),"",IF(AND('Marks Entry 1st'!AV19="",'Marks Entry 2nd'!AV19=""),"",IF(AND($E$3="1st"),'Marks Entry 1st'!AV19,IF(AND($E$3="2nd"),'Marks Entry 2nd'!AV19,""))))</f>
        <v/>
      </c>
      <c r="DF20" s="246" t="str">
        <f>IF(OR(B20=0,B20=""),"",IF(AND('Marks Entry 1st'!AW19="",'Marks Entry 2nd'!AW19=""),"",IF(AND($E$3="1st"),'Marks Entry 1st'!AW19,IF(AND($E$3="2nd"),'Marks Entry 2nd'!AW19,""))))</f>
        <v/>
      </c>
      <c r="DG20" s="377" t="str">
        <f t="shared" si="57"/>
        <v/>
      </c>
      <c r="DH20" s="98" t="str">
        <f t="shared" si="58"/>
        <v/>
      </c>
      <c r="DI20" s="68">
        <f t="shared" si="62"/>
        <v>406</v>
      </c>
      <c r="DJ20" s="379">
        <f t="shared" si="63"/>
        <v>81.2</v>
      </c>
      <c r="DK20" s="72" t="str">
        <f t="shared" si="59"/>
        <v>I</v>
      </c>
      <c r="DL20" s="73">
        <f t="shared" si="60"/>
        <v>9.9999999999999964</v>
      </c>
      <c r="DM20" s="413" t="str">
        <f>IF(B20="NSO","NSO",IF(OR(D20="",G20="",F20="",B20="",DI20=0),"",IF('Master sheet'!$D$11="Hindi","कक्षोंन्नति","Promoted")))</f>
        <v>कक्षोंन्नति</v>
      </c>
      <c r="DN20" s="43">
        <f>IF(OR(B20=0,B20=""),"",IF(AND($E$3="1st"),'Marks Entry 1st'!AX19,IF(AND($E$3="2nd"),'Marks Entry 2nd'!AX19,"")))</f>
        <v>220</v>
      </c>
      <c r="DO20" s="43">
        <f>IF(OR(B20=0,B20=""),"",IF(AND($E$3="1st"),'Marks Entry 1st'!AY19,IF(AND($E$3="2nd"),'Marks Entry 2nd'!AY19,"")))</f>
        <v>130</v>
      </c>
      <c r="DP20" s="230" t="str">
        <f t="shared" si="61"/>
        <v>B</v>
      </c>
      <c r="DQ20" s="44"/>
      <c r="DX20" s="46">
        <f>IF(AND($E$3="1st"),'Marks Entry 1st'!I19,IF(AND($E$3="2nd"),'Marks Entry 2nd'!I19,""))</f>
        <v>114</v>
      </c>
    </row>
    <row r="21" spans="1:128" ht="18.95" customHeight="1">
      <c r="A21" s="60">
        <v>14</v>
      </c>
      <c r="B21" s="279">
        <f>IF(OR(DX21=0,DX21=""),"",IF(AND($E$3="1st"),'Marks Entry 1st'!I20,IF(AND($E$3="2nd"),'Marks Entry 2nd'!I20,"")))</f>
        <v>115</v>
      </c>
      <c r="C21" s="61">
        <f>IF(OR(B21=0,B21=""),"",IF(AND($E$3="1st"),'Marks Entry 1st'!B20,IF(AND($E$3="2nd"),'Marks Entry 2nd'!B20,"")))</f>
        <v>1</v>
      </c>
      <c r="D21" s="61" t="str">
        <f>IF(OR(B21=0,B21=""),"",IF(AND($E$3="1st"),'Marks Entry 1st'!C20,IF(AND($E$3="2nd"),'Marks Entry 2nd'!C20,"")))</f>
        <v>A</v>
      </c>
      <c r="E21" s="62" t="str">
        <f>IF(OR(B21=0,B21=""),"",IF(AND($E$3="1st"),'Marks Entry 1st'!E20,IF(AND($E$3="2nd"),'Marks Entry 2nd'!E20,"")))</f>
        <v>18-02-2015</v>
      </c>
      <c r="F21" s="278">
        <f>IF(OR(B21=0,B21=""),"",IF(AND($E$3="1st"),'Marks Entry 1st'!D20,IF(AND($E$3="2nd"),'Marks Entry 2nd'!D20,"")))</f>
        <v>946</v>
      </c>
      <c r="G21" s="56" t="str">
        <f>IF(OR(B21=0,B21=""),"",IF(AND($E$3="1st"),'Marks Entry 1st'!F20,IF(AND($E$3="2nd"),'Marks Entry 2nd'!F20,"")))</f>
        <v>JOYA KHAN</v>
      </c>
      <c r="H21" s="56" t="str">
        <f>IF(OR(B21=0,B21=""),"",IF(AND($E$3="1st"),'Marks Entry 1st'!G20,IF(AND($E$3="2nd"),'Marks Entry 2nd'!G20,"")))</f>
        <v>SAHIMAN LOHAR</v>
      </c>
      <c r="I21" s="56" t="str">
        <f>IF(OR(B21=0,B21=""),"",IF(AND($E$3="1st"),'Marks Entry 1st'!H20,IF(AND($E$3="2nd"),'Marks Entry 2nd'!H20,"")))</f>
        <v>SABINA BANO</v>
      </c>
      <c r="J21" s="245" t="str">
        <f>IF(OR(B21=0,B21=""),"",IF(AND($E$3="1st"),'Marks Entry 1st'!J20,IF(AND($E$3="2nd"),'Marks Entry 2nd'!J20,"")))</f>
        <v>F</v>
      </c>
      <c r="K21" s="245" t="str">
        <f>IF(OR(B21=0,B21=""),"",IF(AND($E$3="1st"),'Marks Entry 1st'!K20,IF(AND($E$3="2nd"),'Marks Entry 2nd'!K20,"")))</f>
        <v>OBC</v>
      </c>
      <c r="L21" s="113"/>
      <c r="M21" s="113"/>
      <c r="N21" s="113"/>
      <c r="O21" s="53"/>
      <c r="P21" s="113">
        <f>IF(OR(B21=0,B21=""),"",IF(AND($E$3="1st"),'Marks Entry 1st'!O20,IF(AND($E$3="2nd"),'Marks Entry 2nd'!O20,"")))</f>
        <v>29</v>
      </c>
      <c r="Q21" s="113">
        <f>IF(OR(B21=0,B21=""),"",IF(AND($E$3="1st"),'Marks Entry 1st'!P20,IF(AND($E$3="2nd"),'Marks Entry 2nd'!P20,"")))</f>
        <v>68</v>
      </c>
      <c r="R21" s="57">
        <f t="shared" si="0"/>
        <v>97</v>
      </c>
      <c r="S21" s="53">
        <f t="shared" si="1"/>
        <v>97</v>
      </c>
      <c r="T21" s="59">
        <f>IF(OR(B21=0,B21=""),"",IF(AND($E$3="1st"),'Marks Entry 1st'!Q20,IF(AND($E$3="2nd"),'Marks Entry 2nd'!Q20,"")))</f>
        <v>24</v>
      </c>
      <c r="U21" s="59">
        <f>IF(OR(B21=0,B21=""),"",IF(AND($E$3="1st"),'Marks Entry 1st'!R20,IF(AND($E$3="2nd"),'Marks Entry 2nd'!R20,"")))</f>
        <v>21</v>
      </c>
      <c r="V21" s="58">
        <f t="shared" si="2"/>
        <v>45</v>
      </c>
      <c r="W21" s="53">
        <f t="shared" si="3"/>
        <v>142</v>
      </c>
      <c r="X21" s="94">
        <f t="shared" si="4"/>
        <v>0</v>
      </c>
      <c r="Y21" s="94">
        <f t="shared" si="5"/>
        <v>200</v>
      </c>
      <c r="Z21" s="94" t="str">
        <f t="shared" si="6"/>
        <v/>
      </c>
      <c r="AA21" s="94" t="str">
        <f t="shared" si="7"/>
        <v>P</v>
      </c>
      <c r="AB21" s="94" t="str">
        <f t="shared" si="8"/>
        <v>I</v>
      </c>
      <c r="AC21" s="98" t="str">
        <f t="shared" si="9"/>
        <v>B</v>
      </c>
      <c r="AD21" s="113"/>
      <c r="AE21" s="113"/>
      <c r="AF21" s="113"/>
      <c r="AG21" s="53"/>
      <c r="AH21" s="113">
        <f>IF(OR(B21=0,B21=""),"",IF(AND($E$3="1st"),'Marks Entry 1st'!V20,IF(AND($E$3="2nd"),'Marks Entry 2nd'!V20,"")))</f>
        <v>14</v>
      </c>
      <c r="AI21" s="113">
        <f>IF(OR(B21=0,B21=""),"",IF(AND($E$3="1st"),'Marks Entry 1st'!W20,IF(AND($E$3="2nd"),'Marks Entry 2nd'!W20,"")))</f>
        <v>32</v>
      </c>
      <c r="AJ21" s="57">
        <f t="shared" si="10"/>
        <v>46</v>
      </c>
      <c r="AK21" s="53">
        <f t="shared" si="11"/>
        <v>46</v>
      </c>
      <c r="AL21" s="59">
        <f>IF(OR(B21=0,B21=""),"",IF(AND($E$3="1st"),'Marks Entry 1st'!X20,IF(AND($E$3="2nd"),'Marks Entry 2nd'!X20,"")))</f>
        <v>10</v>
      </c>
      <c r="AM21" s="59">
        <f>IF(OR(B21=0,B21=""),"",IF(AND($E$3="1st"),'Marks Entry 1st'!Y20,IF(AND($E$3="2nd"),'Marks Entry 2nd'!Y20,"")))</f>
        <v>32</v>
      </c>
      <c r="AN21" s="58">
        <f t="shared" si="12"/>
        <v>42</v>
      </c>
      <c r="AO21" s="53">
        <f t="shared" si="13"/>
        <v>88</v>
      </c>
      <c r="AP21" s="94">
        <f t="shared" si="14"/>
        <v>0</v>
      </c>
      <c r="AQ21" s="94">
        <f t="shared" si="15"/>
        <v>100</v>
      </c>
      <c r="AR21" s="94" t="str">
        <f t="shared" si="16"/>
        <v/>
      </c>
      <c r="AS21" s="94" t="str">
        <f t="shared" si="17"/>
        <v>P</v>
      </c>
      <c r="AT21" s="94" t="str">
        <f t="shared" si="18"/>
        <v>D</v>
      </c>
      <c r="AU21" s="98" t="str">
        <f t="shared" si="19"/>
        <v>A</v>
      </c>
      <c r="AV21" s="113"/>
      <c r="AW21" s="113"/>
      <c r="AX21" s="113"/>
      <c r="AY21" s="53"/>
      <c r="AZ21" s="113">
        <f>IF(OR(B21=0,B21=""),"",IF(AND($E$3="1st"),'Marks Entry 1st'!AC20,IF(AND($E$3="2nd"),'Marks Entry 2nd'!AC20,"")))</f>
        <v>22</v>
      </c>
      <c r="BA21" s="113">
        <f>IF(OR(B21=0,B21=""),"",IF(AND($E$3="1st"),'Marks Entry 1st'!AD20,IF(AND($E$3="2nd"),'Marks Entry 2nd'!AD20,"")))</f>
        <v>64</v>
      </c>
      <c r="BB21" s="57">
        <f t="shared" si="20"/>
        <v>86</v>
      </c>
      <c r="BC21" s="53">
        <f t="shared" si="21"/>
        <v>86</v>
      </c>
      <c r="BD21" s="59">
        <f>IF(OR(B21=0,B21=""),"",IF(AND($E$3="1st"),'Marks Entry 1st'!AE20,IF(AND($E$3="2nd"),'Marks Entry 2nd'!AE20,"")))</f>
        <v>25</v>
      </c>
      <c r="BE21" s="59">
        <f>IF(OR(B21=0,B21=""),"",IF(AND($E$3="1st"),'Marks Entry 1st'!AF20,IF(AND($E$3="2nd"),'Marks Entry 2nd'!AF20,"")))</f>
        <v>65</v>
      </c>
      <c r="BF21" s="58">
        <f t="shared" si="22"/>
        <v>90</v>
      </c>
      <c r="BG21" s="53">
        <f t="shared" si="23"/>
        <v>176</v>
      </c>
      <c r="BH21" s="94">
        <f t="shared" si="24"/>
        <v>0</v>
      </c>
      <c r="BI21" s="94">
        <f t="shared" si="25"/>
        <v>200</v>
      </c>
      <c r="BJ21" s="94" t="str">
        <f t="shared" si="26"/>
        <v/>
      </c>
      <c r="BK21" s="94" t="str">
        <f t="shared" si="27"/>
        <v>P</v>
      </c>
      <c r="BL21" s="94" t="str">
        <f t="shared" si="28"/>
        <v>D</v>
      </c>
      <c r="BM21" s="98" t="str">
        <f t="shared" si="29"/>
        <v>A</v>
      </c>
      <c r="BN21" s="113"/>
      <c r="BO21" s="113"/>
      <c r="BP21" s="113"/>
      <c r="BQ21" s="53"/>
      <c r="BR21" s="113">
        <f>IF(OR(B21=0,B21=""),"",IF(AND('Marks Entry 1st'!AJ20="",'Marks Entry 2nd'!AJ20=""),"",IF(AND($E$3="1st"),'Marks Entry 1st'!AJ20,IF(AND($E$3="2nd"),'Marks Entry 2nd'!AJ20,""))))</f>
        <v>41</v>
      </c>
      <c r="BS21" s="113" t="str">
        <f>IF(OR(B21=0,B21=""),"",IF(AND('Marks Entry 1st'!AK20="",'Marks Entry 2nd'!AK20=""),"",IF(AND($E$3="1st"),'Marks Entry 1st'!AK20,IF(AND($E$3="2nd"),'Marks Entry 2nd'!AK20,""))))</f>
        <v/>
      </c>
      <c r="BT21" s="57">
        <f t="shared" si="30"/>
        <v>41</v>
      </c>
      <c r="BU21" s="53">
        <f t="shared" si="31"/>
        <v>41</v>
      </c>
      <c r="BV21" s="59">
        <f>IF(OR(B21=0,B21=""),"",IF(AND('Marks Entry 1st'!AL20="",'Marks Entry 2nd'!AL20=""),"",IF(AND($E$3="1st"),'Marks Entry 1st'!AL20,IF(AND($E$3="2nd"),'Marks Entry 2nd'!AL20,""))))</f>
        <v>48</v>
      </c>
      <c r="BW21" s="59" t="str">
        <f>IF(OR(B21=0,B21=""),"",IF(AND('Marks Entry 1st'!AM20="",'Marks Entry 2nd'!AM20=""),"",IF(AND($E$3="1st"),'Marks Entry 1st'!AM20,IF(AND($E$3="2nd"),'Marks Entry 2nd'!AM20,""))))</f>
        <v/>
      </c>
      <c r="BX21" s="58">
        <f t="shared" si="32"/>
        <v>48</v>
      </c>
      <c r="BY21" s="53">
        <f t="shared" si="33"/>
        <v>89</v>
      </c>
      <c r="BZ21" s="94">
        <f t="shared" si="34"/>
        <v>0</v>
      </c>
      <c r="CA21" s="94">
        <f t="shared" si="35"/>
        <v>100</v>
      </c>
      <c r="CB21" s="94" t="str">
        <f t="shared" si="36"/>
        <v/>
      </c>
      <c r="CC21" s="94" t="str">
        <f t="shared" si="37"/>
        <v>P</v>
      </c>
      <c r="CD21" s="94" t="str">
        <f t="shared" si="38"/>
        <v>D</v>
      </c>
      <c r="CE21" s="98" t="str">
        <f t="shared" si="39"/>
        <v>A</v>
      </c>
      <c r="CF21" s="246" t="str">
        <f>IF(OR(B21=0,B21=""),"",IF(AND($E$3="1st"),'Marks Entry 1st'!AN20,IF(AND($E$3="2nd"),'Marks Entry 2nd'!AN20,"")))</f>
        <v>AB</v>
      </c>
      <c r="CG21" s="246" t="str">
        <f>IF(OR(B21=0,B21=""),"",IF(AND($E$3="1st"),'Marks Entry 1st'!AO20,IF(AND($E$3="2nd"),'Marks Entry 2nd'!AO20,"")))</f>
        <v>AB</v>
      </c>
      <c r="CH21" s="114" t="str">
        <f t="shared" si="40"/>
        <v>AB</v>
      </c>
      <c r="CI21" s="115">
        <f t="shared" si="41"/>
        <v>0</v>
      </c>
      <c r="CJ21" s="115">
        <f t="shared" si="42"/>
        <v>50</v>
      </c>
      <c r="CK21" s="115" t="str">
        <f t="shared" si="43"/>
        <v>AB</v>
      </c>
      <c r="CL21" s="97" t="str">
        <f t="shared" si="44"/>
        <v/>
      </c>
      <c r="CM21" s="246">
        <f>IF(OR(B21=0,B21=""),"",IF(AND($E$3="1st"),'Marks Entry 1st'!AP20,IF(AND($E$3="2nd"),'Marks Entry 2nd'!AP20,"")))</f>
        <v>0</v>
      </c>
      <c r="CN21" s="246">
        <f>IF(OR(B21=0,B21=""),"",IF(AND($E$3="1st"),'Marks Entry 1st'!AQ20,IF(AND($E$3="2nd"),'Marks Entry 2nd'!AQ20,"")))</f>
        <v>23</v>
      </c>
      <c r="CO21" s="114">
        <f t="shared" si="45"/>
        <v>23</v>
      </c>
      <c r="CP21" s="115">
        <f t="shared" si="46"/>
        <v>0</v>
      </c>
      <c r="CQ21" s="115">
        <f t="shared" si="47"/>
        <v>50</v>
      </c>
      <c r="CR21" s="115" t="str">
        <f t="shared" si="48"/>
        <v>P</v>
      </c>
      <c r="CS21" s="97" t="str">
        <f t="shared" si="49"/>
        <v>C</v>
      </c>
      <c r="CT21" s="246">
        <f>IF(OR(B21=0,B21=""),"",IF(AND($E$3="1st"),'Marks Entry 1st'!AR20,IF(AND($E$3="2nd"),'Marks Entry 2nd'!AR20,"")))</f>
        <v>45</v>
      </c>
      <c r="CU21" s="246">
        <f>IF(OR(B21=0,B21=""),"",IF(AND($E$3="1st"),'Marks Entry 1st'!AS20,IF(AND($E$3="2nd"),'Marks Entry 2nd'!AS20,"")))</f>
        <v>0</v>
      </c>
      <c r="CV21" s="114">
        <f t="shared" si="50"/>
        <v>45</v>
      </c>
      <c r="CW21" s="115">
        <f t="shared" si="51"/>
        <v>0</v>
      </c>
      <c r="CX21" s="115">
        <f t="shared" si="52"/>
        <v>100</v>
      </c>
      <c r="CY21" s="115" t="str">
        <f t="shared" si="53"/>
        <v>P</v>
      </c>
      <c r="CZ21" s="97" t="str">
        <f t="shared" si="54"/>
        <v>C</v>
      </c>
      <c r="DA21" s="246" t="str">
        <f>IF(OR(B21=0,B21=""),"",IF(AND('Marks Entry 1st'!AT20="",'Marks Entry 2nd'!AT20=""),"",IF(AND($E$3="1st"),'Marks Entry 1st'!AT20,IF(AND($E$3="2nd"),'Marks Entry 2nd'!AT20,""))))</f>
        <v/>
      </c>
      <c r="DB21" s="246" t="str">
        <f>IF(OR(B21=0,B21=""),"",IF(AND('Marks Entry 1st'!AU20="",'Marks Entry 2nd'!AU20=""),"",IF(AND($E$3="1st"),'Marks Entry 1st'!AU20,IF(AND($E$3="2nd"),'Marks Entry 2nd'!AU20,""))))</f>
        <v/>
      </c>
      <c r="DC21" s="377" t="str">
        <f t="shared" si="55"/>
        <v/>
      </c>
      <c r="DD21" s="98" t="str">
        <f t="shared" si="56"/>
        <v/>
      </c>
      <c r="DE21" s="246" t="str">
        <f>IF(OR(B21=0,B21=""),"",IF(AND('Marks Entry 1st'!AV20="",'Marks Entry 2nd'!AV20=""),"",IF(AND($E$3="1st"),'Marks Entry 1st'!AV20,IF(AND($E$3="2nd"),'Marks Entry 2nd'!AV20,""))))</f>
        <v/>
      </c>
      <c r="DF21" s="246" t="str">
        <f>IF(OR(B21=0,B21=""),"",IF(AND('Marks Entry 1st'!AW20="",'Marks Entry 2nd'!AW20=""),"",IF(AND($E$3="1st"),'Marks Entry 1st'!AW20,IF(AND($E$3="2nd"),'Marks Entry 2nd'!AW20,""))))</f>
        <v/>
      </c>
      <c r="DG21" s="377" t="str">
        <f t="shared" si="57"/>
        <v/>
      </c>
      <c r="DH21" s="98" t="str">
        <f t="shared" si="58"/>
        <v/>
      </c>
      <c r="DI21" s="68">
        <f t="shared" si="62"/>
        <v>406</v>
      </c>
      <c r="DJ21" s="379">
        <f t="shared" si="63"/>
        <v>81.2</v>
      </c>
      <c r="DK21" s="72" t="str">
        <f t="shared" si="59"/>
        <v>I</v>
      </c>
      <c r="DL21" s="73">
        <f t="shared" si="60"/>
        <v>9.9999999999999964</v>
      </c>
      <c r="DM21" s="413" t="str">
        <f>IF(B21="NSO","NSO",IF(OR(D21="",G21="",F21="",B21="",DI21=0),"",IF('Master sheet'!$D$11="Hindi","कक्षोंन्नति","Promoted")))</f>
        <v>कक्षोंन्नति</v>
      </c>
      <c r="DN21" s="43">
        <f>IF(OR(B21=0,B21=""),"",IF(AND($E$3="1st"),'Marks Entry 1st'!AX20,IF(AND($E$3="2nd"),'Marks Entry 2nd'!AX20,"")))</f>
        <v>220</v>
      </c>
      <c r="DO21" s="43">
        <f>IF(OR(B21=0,B21=""),"",IF(AND($E$3="1st"),'Marks Entry 1st'!AY20,IF(AND($E$3="2nd"),'Marks Entry 2nd'!AY20,"")))</f>
        <v>160</v>
      </c>
      <c r="DP21" s="230" t="str">
        <f t="shared" si="61"/>
        <v>B</v>
      </c>
      <c r="DQ21" s="45"/>
      <c r="DX21" s="46">
        <f>IF(AND($E$3="1st"),'Marks Entry 1st'!I20,IF(AND($E$3="2nd"),'Marks Entry 2nd'!I20,""))</f>
        <v>115</v>
      </c>
    </row>
    <row r="22" spans="1:128" ht="18.95" customHeight="1">
      <c r="A22" s="60">
        <v>15</v>
      </c>
      <c r="B22" s="279">
        <f>IF(OR(DX22=0,DX22=""),"",IF(AND($E$3="1st"),'Marks Entry 1st'!I21,IF(AND($E$3="2nd"),'Marks Entry 2nd'!I21,"")))</f>
        <v>117</v>
      </c>
      <c r="C22" s="61">
        <f>IF(OR(B22=0,B22=""),"",IF(AND($E$3="1st"),'Marks Entry 1st'!B21,IF(AND($E$3="2nd"),'Marks Entry 2nd'!B21,"")))</f>
        <v>1</v>
      </c>
      <c r="D22" s="61" t="str">
        <f>IF(OR(B22=0,B22=""),"",IF(AND($E$3="1st"),'Marks Entry 1st'!C21,IF(AND($E$3="2nd"),'Marks Entry 2nd'!C21,"")))</f>
        <v>A</v>
      </c>
      <c r="E22" s="62" t="str">
        <f>IF(OR(B22=0,B22=""),"",IF(AND($E$3="1st"),'Marks Entry 1st'!E21,IF(AND($E$3="2nd"),'Marks Entry 2nd'!E21,"")))</f>
        <v>24-09-2015</v>
      </c>
      <c r="F22" s="278">
        <f>IF(OR(B22=0,B22=""),"",IF(AND($E$3="1st"),'Marks Entry 1st'!D21,IF(AND($E$3="2nd"),'Marks Entry 2nd'!D21,"")))</f>
        <v>935</v>
      </c>
      <c r="G22" s="56" t="str">
        <f>IF(OR(B22=0,B22=""),"",IF(AND($E$3="1st"),'Marks Entry 1st'!F21,IF(AND($E$3="2nd"),'Marks Entry 2nd'!F21,"")))</f>
        <v>KHUSHVEER SINGH</v>
      </c>
      <c r="H22" s="56" t="str">
        <f>IF(OR(B22=0,B22=""),"",IF(AND($E$3="1st"),'Marks Entry 1st'!G21,IF(AND($E$3="2nd"),'Marks Entry 2nd'!G21,"")))</f>
        <v>PUSA RAM</v>
      </c>
      <c r="I22" s="56" t="str">
        <f>IF(OR(B22=0,B22=""),"",IF(AND($E$3="1st"),'Marks Entry 1st'!H21,IF(AND($E$3="2nd"),'Marks Entry 2nd'!H21,"")))</f>
        <v>POOJA</v>
      </c>
      <c r="J22" s="245" t="str">
        <f>IF(OR(B22=0,B22=""),"",IF(AND($E$3="1st"),'Marks Entry 1st'!J21,IF(AND($E$3="2nd"),'Marks Entry 2nd'!J21,"")))</f>
        <v>M</v>
      </c>
      <c r="K22" s="245" t="str">
        <f>IF(OR(B22=0,B22=""),"",IF(AND($E$3="1st"),'Marks Entry 1st'!K21,IF(AND($E$3="2nd"),'Marks Entry 2nd'!K21,"")))</f>
        <v>SC</v>
      </c>
      <c r="L22" s="113"/>
      <c r="M22" s="113"/>
      <c r="N22" s="113"/>
      <c r="O22" s="53"/>
      <c r="P22" s="113">
        <f>IF(OR(B22=0,B22=""),"",IF(AND($E$3="1st"),'Marks Entry 1st'!O21,IF(AND($E$3="2nd"),'Marks Entry 2nd'!O21,"")))</f>
        <v>29</v>
      </c>
      <c r="Q22" s="113">
        <f>IF(OR(B22=0,B22=""),"",IF(AND($E$3="1st"),'Marks Entry 1st'!P21,IF(AND($E$3="2nd"),'Marks Entry 2nd'!P21,"")))</f>
        <v>62</v>
      </c>
      <c r="R22" s="57">
        <f t="shared" si="0"/>
        <v>91</v>
      </c>
      <c r="S22" s="53">
        <f t="shared" si="1"/>
        <v>91</v>
      </c>
      <c r="T22" s="59">
        <f>IF(OR(B22=0,B22=""),"",IF(AND($E$3="1st"),'Marks Entry 1st'!Q21,IF(AND($E$3="2nd"),'Marks Entry 2nd'!Q21,"")))</f>
        <v>24</v>
      </c>
      <c r="U22" s="59">
        <f>IF(OR(B22=0,B22=""),"",IF(AND($E$3="1st"),'Marks Entry 1st'!R21,IF(AND($E$3="2nd"),'Marks Entry 2nd'!R21,"")))</f>
        <v>24</v>
      </c>
      <c r="V22" s="58">
        <f t="shared" si="2"/>
        <v>48</v>
      </c>
      <c r="W22" s="53">
        <f t="shared" si="3"/>
        <v>139</v>
      </c>
      <c r="X22" s="94">
        <f t="shared" si="4"/>
        <v>0</v>
      </c>
      <c r="Y22" s="94">
        <f t="shared" si="5"/>
        <v>200</v>
      </c>
      <c r="Z22" s="94" t="str">
        <f t="shared" si="6"/>
        <v/>
      </c>
      <c r="AA22" s="94" t="str">
        <f t="shared" si="7"/>
        <v>P</v>
      </c>
      <c r="AB22" s="94" t="str">
        <f t="shared" si="8"/>
        <v>I</v>
      </c>
      <c r="AC22" s="98" t="str">
        <f t="shared" si="9"/>
        <v>C</v>
      </c>
      <c r="AD22" s="113"/>
      <c r="AE22" s="113"/>
      <c r="AF22" s="113"/>
      <c r="AG22" s="53"/>
      <c r="AH22" s="113">
        <f>IF(OR(B22=0,B22=""),"",IF(AND($E$3="1st"),'Marks Entry 1st'!V21,IF(AND($E$3="2nd"),'Marks Entry 2nd'!V21,"")))</f>
        <v>14</v>
      </c>
      <c r="AI22" s="113">
        <f>IF(OR(B22=0,B22=""),"",IF(AND($E$3="1st"),'Marks Entry 1st'!W21,IF(AND($E$3="2nd"),'Marks Entry 2nd'!W21,"")))</f>
        <v>32</v>
      </c>
      <c r="AJ22" s="57">
        <f t="shared" si="10"/>
        <v>46</v>
      </c>
      <c r="AK22" s="53">
        <f t="shared" si="11"/>
        <v>46</v>
      </c>
      <c r="AL22" s="59">
        <f>IF(OR(B22=0,B22=""),"",IF(AND($E$3="1st"),'Marks Entry 1st'!X21,IF(AND($E$3="2nd"),'Marks Entry 2nd'!X21,"")))</f>
        <v>10</v>
      </c>
      <c r="AM22" s="59">
        <f>IF(OR(B22=0,B22=""),"",IF(AND($E$3="1st"),'Marks Entry 1st'!Y21,IF(AND($E$3="2nd"),'Marks Entry 2nd'!Y21,"")))</f>
        <v>30</v>
      </c>
      <c r="AN22" s="58">
        <f t="shared" si="12"/>
        <v>40</v>
      </c>
      <c r="AO22" s="53">
        <f t="shared" si="13"/>
        <v>86</v>
      </c>
      <c r="AP22" s="94">
        <f t="shared" si="14"/>
        <v>0</v>
      </c>
      <c r="AQ22" s="94">
        <f t="shared" si="15"/>
        <v>100</v>
      </c>
      <c r="AR22" s="94" t="str">
        <f t="shared" si="16"/>
        <v/>
      </c>
      <c r="AS22" s="94" t="str">
        <f t="shared" si="17"/>
        <v>P</v>
      </c>
      <c r="AT22" s="94" t="str">
        <f t="shared" si="18"/>
        <v>D</v>
      </c>
      <c r="AU22" s="98" t="str">
        <f t="shared" si="19"/>
        <v>A</v>
      </c>
      <c r="AV22" s="113"/>
      <c r="AW22" s="113"/>
      <c r="AX22" s="113"/>
      <c r="AY22" s="53"/>
      <c r="AZ22" s="113">
        <f>IF(OR(B22=0,B22=""),"",IF(AND($E$3="1st"),'Marks Entry 1st'!AC21,IF(AND($E$3="2nd"),'Marks Entry 2nd'!AC21,"")))</f>
        <v>22</v>
      </c>
      <c r="BA22" s="113">
        <f>IF(OR(B22=0,B22=""),"",IF(AND($E$3="1st"),'Marks Entry 1st'!AD21,IF(AND($E$3="2nd"),'Marks Entry 2nd'!AD21,"")))</f>
        <v>64</v>
      </c>
      <c r="BB22" s="57">
        <f t="shared" si="20"/>
        <v>86</v>
      </c>
      <c r="BC22" s="53">
        <f t="shared" si="21"/>
        <v>86</v>
      </c>
      <c r="BD22" s="59">
        <f>IF(OR(B22=0,B22=""),"",IF(AND($E$3="1st"),'Marks Entry 1st'!AE21,IF(AND($E$3="2nd"),'Marks Entry 2nd'!AE21,"")))</f>
        <v>26</v>
      </c>
      <c r="BE22" s="59">
        <f>IF(OR(B22=0,B22=""),"",IF(AND($E$3="1st"),'Marks Entry 1st'!AF21,IF(AND($E$3="2nd"),'Marks Entry 2nd'!AF21,"")))</f>
        <v>64</v>
      </c>
      <c r="BF22" s="58">
        <f t="shared" si="22"/>
        <v>90</v>
      </c>
      <c r="BG22" s="53">
        <f t="shared" si="23"/>
        <v>176</v>
      </c>
      <c r="BH22" s="94">
        <f t="shared" si="24"/>
        <v>0</v>
      </c>
      <c r="BI22" s="94">
        <f t="shared" si="25"/>
        <v>200</v>
      </c>
      <c r="BJ22" s="94" t="str">
        <f t="shared" si="26"/>
        <v/>
      </c>
      <c r="BK22" s="94" t="str">
        <f t="shared" si="27"/>
        <v>P</v>
      </c>
      <c r="BL22" s="94" t="str">
        <f t="shared" si="28"/>
        <v>D</v>
      </c>
      <c r="BM22" s="98" t="str">
        <f t="shared" si="29"/>
        <v>A</v>
      </c>
      <c r="BN22" s="113"/>
      <c r="BO22" s="113"/>
      <c r="BP22" s="113"/>
      <c r="BQ22" s="53"/>
      <c r="BR22" s="113">
        <f>IF(OR(B22=0,B22=""),"",IF(AND('Marks Entry 1st'!AJ21="",'Marks Entry 2nd'!AJ21=""),"",IF(AND($E$3="1st"),'Marks Entry 1st'!AJ21,IF(AND($E$3="2nd"),'Marks Entry 2nd'!AJ21,""))))</f>
        <v>42</v>
      </c>
      <c r="BS22" s="113" t="str">
        <f>IF(OR(B22=0,B22=""),"",IF(AND('Marks Entry 1st'!AK21="",'Marks Entry 2nd'!AK21=""),"",IF(AND($E$3="1st"),'Marks Entry 1st'!AK21,IF(AND($E$3="2nd"),'Marks Entry 2nd'!AK21,""))))</f>
        <v/>
      </c>
      <c r="BT22" s="57">
        <f t="shared" si="30"/>
        <v>42</v>
      </c>
      <c r="BU22" s="53">
        <f t="shared" si="31"/>
        <v>42</v>
      </c>
      <c r="BV22" s="59">
        <f>IF(OR(B22=0,B22=""),"",IF(AND('Marks Entry 1st'!AL21="",'Marks Entry 2nd'!AL21=""),"",IF(AND($E$3="1st"),'Marks Entry 1st'!AL21,IF(AND($E$3="2nd"),'Marks Entry 2nd'!AL21,""))))</f>
        <v>49</v>
      </c>
      <c r="BW22" s="59" t="str">
        <f>IF(OR(B22=0,B22=""),"",IF(AND('Marks Entry 1st'!AM21="",'Marks Entry 2nd'!AM21=""),"",IF(AND($E$3="1st"),'Marks Entry 1st'!AM21,IF(AND($E$3="2nd"),'Marks Entry 2nd'!AM21,""))))</f>
        <v/>
      </c>
      <c r="BX22" s="58">
        <f t="shared" si="32"/>
        <v>49</v>
      </c>
      <c r="BY22" s="53">
        <f t="shared" si="33"/>
        <v>91</v>
      </c>
      <c r="BZ22" s="94">
        <f t="shared" si="34"/>
        <v>0</v>
      </c>
      <c r="CA22" s="94">
        <f t="shared" si="35"/>
        <v>100</v>
      </c>
      <c r="CB22" s="94" t="str">
        <f t="shared" si="36"/>
        <v/>
      </c>
      <c r="CC22" s="94" t="str">
        <f t="shared" si="37"/>
        <v>P</v>
      </c>
      <c r="CD22" s="94" t="str">
        <f t="shared" si="38"/>
        <v>D</v>
      </c>
      <c r="CE22" s="98" t="str">
        <f t="shared" si="39"/>
        <v>A</v>
      </c>
      <c r="CF22" s="246" t="str">
        <f>IF(OR(B22=0,B22=""),"",IF(AND($E$3="1st"),'Marks Entry 1st'!AN21,IF(AND($E$3="2nd"),'Marks Entry 2nd'!AN21,"")))</f>
        <v>ML</v>
      </c>
      <c r="CG22" s="246" t="str">
        <f>IF(OR(B22=0,B22=""),"",IF(AND($E$3="1st"),'Marks Entry 1st'!AO21,IF(AND($E$3="2nd"),'Marks Entry 2nd'!AO21,"")))</f>
        <v>ML</v>
      </c>
      <c r="CH22" s="114">
        <f t="shared" si="40"/>
        <v>0</v>
      </c>
      <c r="CI22" s="115">
        <f t="shared" si="41"/>
        <v>50</v>
      </c>
      <c r="CJ22" s="115" t="str">
        <f t="shared" si="42"/>
        <v/>
      </c>
      <c r="CK22" s="115" t="str">
        <f t="shared" si="43"/>
        <v/>
      </c>
      <c r="CL22" s="97" t="str">
        <f t="shared" si="44"/>
        <v/>
      </c>
      <c r="CM22" s="246">
        <f>IF(OR(B22=0,B22=""),"",IF(AND($E$3="1st"),'Marks Entry 1st'!AP21,IF(AND($E$3="2nd"),'Marks Entry 2nd'!AP21,"")))</f>
        <v>0</v>
      </c>
      <c r="CN22" s="246">
        <f>IF(OR(B22=0,B22=""),"",IF(AND($E$3="1st"),'Marks Entry 1st'!AQ21,IF(AND($E$3="2nd"),'Marks Entry 2nd'!AQ21,"")))</f>
        <v>20</v>
      </c>
      <c r="CO22" s="114">
        <f t="shared" si="45"/>
        <v>20</v>
      </c>
      <c r="CP22" s="115">
        <f t="shared" si="46"/>
        <v>0</v>
      </c>
      <c r="CQ22" s="115">
        <f t="shared" si="47"/>
        <v>50</v>
      </c>
      <c r="CR22" s="115" t="str">
        <f t="shared" si="48"/>
        <v>P</v>
      </c>
      <c r="CS22" s="97" t="str">
        <f t="shared" si="49"/>
        <v>D</v>
      </c>
      <c r="CT22" s="246">
        <f>IF(OR(B22=0,B22=""),"",IF(AND($E$3="1st"),'Marks Entry 1st'!AR21,IF(AND($E$3="2nd"),'Marks Entry 2nd'!AR21,"")))</f>
        <v>47</v>
      </c>
      <c r="CU22" s="246">
        <f>IF(OR(B22=0,B22=""),"",IF(AND($E$3="1st"),'Marks Entry 1st'!AS21,IF(AND($E$3="2nd"),'Marks Entry 2nd'!AS21,"")))</f>
        <v>0</v>
      </c>
      <c r="CV22" s="114">
        <f t="shared" si="50"/>
        <v>47</v>
      </c>
      <c r="CW22" s="115">
        <f t="shared" si="51"/>
        <v>0</v>
      </c>
      <c r="CX22" s="115">
        <f t="shared" si="52"/>
        <v>100</v>
      </c>
      <c r="CY22" s="115" t="str">
        <f t="shared" si="53"/>
        <v>P</v>
      </c>
      <c r="CZ22" s="97" t="str">
        <f t="shared" si="54"/>
        <v>C</v>
      </c>
      <c r="DA22" s="246" t="str">
        <f>IF(OR(B22=0,B22=""),"",IF(AND('Marks Entry 1st'!AT21="",'Marks Entry 2nd'!AT21=""),"",IF(AND($E$3="1st"),'Marks Entry 1st'!AT21,IF(AND($E$3="2nd"),'Marks Entry 2nd'!AT21,""))))</f>
        <v/>
      </c>
      <c r="DB22" s="246" t="str">
        <f>IF(OR(B22=0,B22=""),"",IF(AND('Marks Entry 1st'!AU21="",'Marks Entry 2nd'!AU21=""),"",IF(AND($E$3="1st"),'Marks Entry 1st'!AU21,IF(AND($E$3="2nd"),'Marks Entry 2nd'!AU21,""))))</f>
        <v/>
      </c>
      <c r="DC22" s="377" t="str">
        <f t="shared" si="55"/>
        <v/>
      </c>
      <c r="DD22" s="98" t="str">
        <f t="shared" si="56"/>
        <v/>
      </c>
      <c r="DE22" s="246" t="str">
        <f>IF(OR(B22=0,B22=""),"",IF(AND('Marks Entry 1st'!AV21="",'Marks Entry 2nd'!AV21=""),"",IF(AND($E$3="1st"),'Marks Entry 1st'!AV21,IF(AND($E$3="2nd"),'Marks Entry 2nd'!AV21,""))))</f>
        <v/>
      </c>
      <c r="DF22" s="246" t="str">
        <f>IF(OR(B22=0,B22=""),"",IF(AND('Marks Entry 1st'!AW21="",'Marks Entry 2nd'!AW21=""),"",IF(AND($E$3="1st"),'Marks Entry 1st'!AW21,IF(AND($E$3="2nd"),'Marks Entry 2nd'!AW21,""))))</f>
        <v/>
      </c>
      <c r="DG22" s="377" t="str">
        <f t="shared" si="57"/>
        <v/>
      </c>
      <c r="DH22" s="98" t="str">
        <f t="shared" si="58"/>
        <v/>
      </c>
      <c r="DI22" s="68">
        <f t="shared" si="62"/>
        <v>401</v>
      </c>
      <c r="DJ22" s="379">
        <f t="shared" si="63"/>
        <v>80.2</v>
      </c>
      <c r="DK22" s="72" t="str">
        <f t="shared" si="59"/>
        <v>I</v>
      </c>
      <c r="DL22" s="73">
        <f t="shared" si="60"/>
        <v>13.999999999999998</v>
      </c>
      <c r="DM22" s="413" t="str">
        <f>IF(B22="NSO","NSO",IF(OR(D22="",G22="",F22="",B22="",DI22=0),"",IF('Master sheet'!$D$11="Hindi","कक्षोंन्नति","Promoted")))</f>
        <v>कक्षोंन्नति</v>
      </c>
      <c r="DN22" s="43">
        <f>IF(OR(B22=0,B22=""),"",IF(AND($E$3="1st"),'Marks Entry 1st'!AX21,IF(AND($E$3="2nd"),'Marks Entry 2nd'!AX21,"")))</f>
        <v>220</v>
      </c>
      <c r="DO22" s="43">
        <f>IF(OR(B22=0,B22=""),"",IF(AND($E$3="1st"),'Marks Entry 1st'!AY21,IF(AND($E$3="2nd"),'Marks Entry 2nd'!AY21,"")))</f>
        <v>180</v>
      </c>
      <c r="DP22" s="230" t="str">
        <f t="shared" si="61"/>
        <v>B</v>
      </c>
      <c r="DQ22" s="45"/>
      <c r="DX22" s="46">
        <f>IF(AND($E$3="1st"),'Marks Entry 1st'!I21,IF(AND($E$3="2nd"),'Marks Entry 2nd'!I21,""))</f>
        <v>117</v>
      </c>
    </row>
    <row r="23" spans="1:128" ht="18.95" customHeight="1">
      <c r="A23" s="60">
        <v>16</v>
      </c>
      <c r="B23" s="279">
        <f>IF(OR(DX23=0,DX23=""),"",IF(AND($E$3="1st"),'Marks Entry 1st'!I22,IF(AND($E$3="2nd"),'Marks Entry 2nd'!I22,"")))</f>
        <v>118</v>
      </c>
      <c r="C23" s="61">
        <f>IF(OR(B23=0,B23=""),"",IF(AND($E$3="1st"),'Marks Entry 1st'!B22,IF(AND($E$3="2nd"),'Marks Entry 2nd'!B22,"")))</f>
        <v>1</v>
      </c>
      <c r="D23" s="61" t="str">
        <f>IF(OR(B23=0,B23=""),"",IF(AND($E$3="1st"),'Marks Entry 1st'!C22,IF(AND($E$3="2nd"),'Marks Entry 2nd'!C22,"")))</f>
        <v>A</v>
      </c>
      <c r="E23" s="62" t="str">
        <f>IF(OR(B23=0,B23=""),"",IF(AND($E$3="1st"),'Marks Entry 1st'!E22,IF(AND($E$3="2nd"),'Marks Entry 2nd'!E22,"")))</f>
        <v>21-01-2016</v>
      </c>
      <c r="F23" s="278">
        <f>IF(OR(B23=0,B23=""),"",IF(AND($E$3="1st"),'Marks Entry 1st'!D22,IF(AND($E$3="2nd"),'Marks Entry 2nd'!D22,"")))</f>
        <v>940</v>
      </c>
      <c r="G23" s="56" t="str">
        <f>IF(OR(B23=0,B23=""),"",IF(AND($E$3="1st"),'Marks Entry 1st'!F22,IF(AND($E$3="2nd"),'Marks Entry 2nd'!F22,"")))</f>
        <v>KINJAL SAINI</v>
      </c>
      <c r="H23" s="56" t="str">
        <f>IF(OR(B23=0,B23=""),"",IF(AND($E$3="1st"),'Marks Entry 1st'!G22,IF(AND($E$3="2nd"),'Marks Entry 2nd'!G22,"")))</f>
        <v>DURGESH CHAND BAGRI</v>
      </c>
      <c r="I23" s="56" t="str">
        <f>IF(OR(B23=0,B23=""),"",IF(AND($E$3="1st"),'Marks Entry 1st'!H22,IF(AND($E$3="2nd"),'Marks Entry 2nd'!H22,"")))</f>
        <v>PUSHPA DEVI</v>
      </c>
      <c r="J23" s="245" t="str">
        <f>IF(OR(B23=0,B23=""),"",IF(AND($E$3="1st"),'Marks Entry 1st'!J22,IF(AND($E$3="2nd"),'Marks Entry 2nd'!J22,"")))</f>
        <v>F</v>
      </c>
      <c r="K23" s="245" t="str">
        <f>IF(OR(B23=0,B23=""),"",IF(AND($E$3="1st"),'Marks Entry 1st'!K22,IF(AND($E$3="2nd"),'Marks Entry 2nd'!K22,"")))</f>
        <v>OBC</v>
      </c>
      <c r="L23" s="113"/>
      <c r="M23" s="113"/>
      <c r="N23" s="113"/>
      <c r="O23" s="53"/>
      <c r="P23" s="113">
        <f>IF(OR(B23=0,B23=""),"",IF(AND($E$3="1st"),'Marks Entry 1st'!O22,IF(AND($E$3="2nd"),'Marks Entry 2nd'!O22,"")))</f>
        <v>29</v>
      </c>
      <c r="Q23" s="113">
        <f>IF(OR(B23=0,B23=""),"",IF(AND($E$3="1st"),'Marks Entry 1st'!P22,IF(AND($E$3="2nd"),'Marks Entry 2nd'!P22,"")))</f>
        <v>50</v>
      </c>
      <c r="R23" s="57">
        <f t="shared" si="0"/>
        <v>79</v>
      </c>
      <c r="S23" s="53">
        <f t="shared" si="1"/>
        <v>79</v>
      </c>
      <c r="T23" s="59">
        <f>IF(OR(B23=0,B23=""),"",IF(AND($E$3="1st"),'Marks Entry 1st'!Q22,IF(AND($E$3="2nd"),'Marks Entry 2nd'!Q22,"")))</f>
        <v>24</v>
      </c>
      <c r="U23" s="59">
        <f>IF(OR(B23=0,B23=""),"",IF(AND($E$3="1st"),'Marks Entry 1st'!R22,IF(AND($E$3="2nd"),'Marks Entry 2nd'!R22,"")))</f>
        <v>21</v>
      </c>
      <c r="V23" s="58">
        <f t="shared" si="2"/>
        <v>45</v>
      </c>
      <c r="W23" s="53">
        <f t="shared" si="3"/>
        <v>124</v>
      </c>
      <c r="X23" s="94">
        <f t="shared" si="4"/>
        <v>0</v>
      </c>
      <c r="Y23" s="94">
        <f t="shared" si="5"/>
        <v>200</v>
      </c>
      <c r="Z23" s="94" t="str">
        <f t="shared" si="6"/>
        <v/>
      </c>
      <c r="AA23" s="94" t="str">
        <f t="shared" si="7"/>
        <v>P</v>
      </c>
      <c r="AB23" s="94" t="str">
        <f t="shared" si="8"/>
        <v>I</v>
      </c>
      <c r="AC23" s="98" t="str">
        <f t="shared" si="9"/>
        <v>C</v>
      </c>
      <c r="AD23" s="113"/>
      <c r="AE23" s="113"/>
      <c r="AF23" s="113"/>
      <c r="AG23" s="53"/>
      <c r="AH23" s="113">
        <f>IF(OR(B23=0,B23=""),"",IF(AND($E$3="1st"),'Marks Entry 1st'!V22,IF(AND($E$3="2nd"),'Marks Entry 2nd'!V22,"")))</f>
        <v>14</v>
      </c>
      <c r="AI23" s="113">
        <f>IF(OR(B23=0,B23=""),"",IF(AND($E$3="1st"),'Marks Entry 1st'!W22,IF(AND($E$3="2nd"),'Marks Entry 2nd'!W22,"")))</f>
        <v>32</v>
      </c>
      <c r="AJ23" s="57">
        <f t="shared" si="10"/>
        <v>46</v>
      </c>
      <c r="AK23" s="53">
        <f t="shared" si="11"/>
        <v>46</v>
      </c>
      <c r="AL23" s="59">
        <f>IF(OR(B23=0,B23=""),"",IF(AND($E$3="1st"),'Marks Entry 1st'!X22,IF(AND($E$3="2nd"),'Marks Entry 2nd'!X22,"")))</f>
        <v>10</v>
      </c>
      <c r="AM23" s="59">
        <f>IF(OR(B23=0,B23=""),"",IF(AND($E$3="1st"),'Marks Entry 1st'!Y22,IF(AND($E$3="2nd"),'Marks Entry 2nd'!Y22,"")))</f>
        <v>32</v>
      </c>
      <c r="AN23" s="58">
        <f t="shared" si="12"/>
        <v>42</v>
      </c>
      <c r="AO23" s="53">
        <f t="shared" si="13"/>
        <v>88</v>
      </c>
      <c r="AP23" s="94">
        <f t="shared" si="14"/>
        <v>0</v>
      </c>
      <c r="AQ23" s="94">
        <f t="shared" si="15"/>
        <v>100</v>
      </c>
      <c r="AR23" s="94" t="str">
        <f t="shared" si="16"/>
        <v/>
      </c>
      <c r="AS23" s="94" t="str">
        <f t="shared" si="17"/>
        <v>P</v>
      </c>
      <c r="AT23" s="94" t="str">
        <f t="shared" si="18"/>
        <v>D</v>
      </c>
      <c r="AU23" s="98" t="str">
        <f t="shared" si="19"/>
        <v>A</v>
      </c>
      <c r="AV23" s="113"/>
      <c r="AW23" s="113"/>
      <c r="AX23" s="113"/>
      <c r="AY23" s="53"/>
      <c r="AZ23" s="113">
        <f>IF(OR(B23=0,B23=""),"",IF(AND($E$3="1st"),'Marks Entry 1st'!AC22,IF(AND($E$3="2nd"),'Marks Entry 2nd'!AC22,"")))</f>
        <v>22</v>
      </c>
      <c r="BA23" s="113">
        <f>IF(OR(B23=0,B23=""),"",IF(AND($E$3="1st"),'Marks Entry 1st'!AD22,IF(AND($E$3="2nd"),'Marks Entry 2nd'!AD22,"")))</f>
        <v>64</v>
      </c>
      <c r="BB23" s="57">
        <f t="shared" si="20"/>
        <v>86</v>
      </c>
      <c r="BC23" s="53">
        <f t="shared" si="21"/>
        <v>86</v>
      </c>
      <c r="BD23" s="59">
        <f>IF(OR(B23=0,B23=""),"",IF(AND($E$3="1st"),'Marks Entry 1st'!AE22,IF(AND($E$3="2nd"),'Marks Entry 2nd'!AE22,"")))</f>
        <v>28</v>
      </c>
      <c r="BE23" s="59">
        <f>IF(OR(B23=0,B23=""),"",IF(AND($E$3="1st"),'Marks Entry 1st'!AF22,IF(AND($E$3="2nd"),'Marks Entry 2nd'!AF22,"")))</f>
        <v>69</v>
      </c>
      <c r="BF23" s="58">
        <f t="shared" si="22"/>
        <v>97</v>
      </c>
      <c r="BG23" s="53">
        <f t="shared" si="23"/>
        <v>183</v>
      </c>
      <c r="BH23" s="94">
        <f t="shared" si="24"/>
        <v>0</v>
      </c>
      <c r="BI23" s="94">
        <f t="shared" si="25"/>
        <v>200</v>
      </c>
      <c r="BJ23" s="94" t="str">
        <f t="shared" si="26"/>
        <v/>
      </c>
      <c r="BK23" s="94" t="str">
        <f t="shared" si="27"/>
        <v>P</v>
      </c>
      <c r="BL23" s="94" t="str">
        <f t="shared" si="28"/>
        <v>D</v>
      </c>
      <c r="BM23" s="98" t="str">
        <f t="shared" si="29"/>
        <v>A</v>
      </c>
      <c r="BN23" s="113"/>
      <c r="BO23" s="113"/>
      <c r="BP23" s="113"/>
      <c r="BQ23" s="53"/>
      <c r="BR23" s="113">
        <f>IF(OR(B23=0,B23=""),"",IF(AND('Marks Entry 1st'!AJ22="",'Marks Entry 2nd'!AJ22=""),"",IF(AND($E$3="1st"),'Marks Entry 1st'!AJ22,IF(AND($E$3="2nd"),'Marks Entry 2nd'!AJ22,""))))</f>
        <v>41</v>
      </c>
      <c r="BS23" s="113" t="str">
        <f>IF(OR(B23=0,B23=""),"",IF(AND('Marks Entry 1st'!AK22="",'Marks Entry 2nd'!AK22=""),"",IF(AND($E$3="1st"),'Marks Entry 1st'!AK22,IF(AND($E$3="2nd"),'Marks Entry 2nd'!AK22,""))))</f>
        <v/>
      </c>
      <c r="BT23" s="57">
        <f t="shared" si="30"/>
        <v>41</v>
      </c>
      <c r="BU23" s="53">
        <f t="shared" si="31"/>
        <v>41</v>
      </c>
      <c r="BV23" s="59">
        <f>IF(OR(B23=0,B23=""),"",IF(AND('Marks Entry 1st'!AL22="",'Marks Entry 2nd'!AL22=""),"",IF(AND($E$3="1st"),'Marks Entry 1st'!AL22,IF(AND($E$3="2nd"),'Marks Entry 2nd'!AL22,""))))</f>
        <v>48</v>
      </c>
      <c r="BW23" s="59" t="str">
        <f>IF(OR(B23=0,B23=""),"",IF(AND('Marks Entry 1st'!AM22="",'Marks Entry 2nd'!AM22=""),"",IF(AND($E$3="1st"),'Marks Entry 1st'!AM22,IF(AND($E$3="2nd"),'Marks Entry 2nd'!AM22,""))))</f>
        <v/>
      </c>
      <c r="BX23" s="58">
        <f t="shared" si="32"/>
        <v>48</v>
      </c>
      <c r="BY23" s="53">
        <f t="shared" si="33"/>
        <v>89</v>
      </c>
      <c r="BZ23" s="94">
        <f t="shared" si="34"/>
        <v>0</v>
      </c>
      <c r="CA23" s="94">
        <f t="shared" si="35"/>
        <v>100</v>
      </c>
      <c r="CB23" s="94" t="str">
        <f t="shared" si="36"/>
        <v/>
      </c>
      <c r="CC23" s="94" t="str">
        <f t="shared" si="37"/>
        <v>P</v>
      </c>
      <c r="CD23" s="94" t="str">
        <f t="shared" si="38"/>
        <v>D</v>
      </c>
      <c r="CE23" s="98" t="str">
        <f t="shared" si="39"/>
        <v>A</v>
      </c>
      <c r="CF23" s="246" t="str">
        <f>IF(OR(B23=0,B23=""),"",IF(AND($E$3="1st"),'Marks Entry 1st'!AN22,IF(AND($E$3="2nd"),'Marks Entry 2nd'!AN22,"")))</f>
        <v>NA</v>
      </c>
      <c r="CG23" s="246" t="str">
        <f>IF(OR(B23=0,B23=""),"",IF(AND($E$3="1st"),'Marks Entry 1st'!AO22,IF(AND($E$3="2nd"),'Marks Entry 2nd'!AO22,"")))</f>
        <v>NA</v>
      </c>
      <c r="CH23" s="114">
        <f t="shared" si="40"/>
        <v>0</v>
      </c>
      <c r="CI23" s="115">
        <f t="shared" si="41"/>
        <v>0</v>
      </c>
      <c r="CJ23" s="115" t="str">
        <f t="shared" si="42"/>
        <v/>
      </c>
      <c r="CK23" s="115" t="str">
        <f t="shared" si="43"/>
        <v/>
      </c>
      <c r="CL23" s="97" t="str">
        <f t="shared" si="44"/>
        <v/>
      </c>
      <c r="CM23" s="246">
        <f>IF(OR(B23=0,B23=""),"",IF(AND($E$3="1st"),'Marks Entry 1st'!AP22,IF(AND($E$3="2nd"),'Marks Entry 2nd'!AP22,"")))</f>
        <v>0</v>
      </c>
      <c r="CN23" s="246">
        <f>IF(OR(B23=0,B23=""),"",IF(AND($E$3="1st"),'Marks Entry 1st'!AQ22,IF(AND($E$3="2nd"),'Marks Entry 2nd'!AQ22,"")))</f>
        <v>21</v>
      </c>
      <c r="CO23" s="114">
        <f t="shared" si="45"/>
        <v>21</v>
      </c>
      <c r="CP23" s="115">
        <f t="shared" si="46"/>
        <v>0</v>
      </c>
      <c r="CQ23" s="115">
        <f t="shared" si="47"/>
        <v>50</v>
      </c>
      <c r="CR23" s="115" t="str">
        <f t="shared" si="48"/>
        <v>P</v>
      </c>
      <c r="CS23" s="97" t="str">
        <f t="shared" si="49"/>
        <v>C</v>
      </c>
      <c r="CT23" s="246">
        <f>IF(OR(B23=0,B23=""),"",IF(AND($E$3="1st"),'Marks Entry 1st'!AR22,IF(AND($E$3="2nd"),'Marks Entry 2nd'!AR22,"")))</f>
        <v>48</v>
      </c>
      <c r="CU23" s="246">
        <f>IF(OR(B23=0,B23=""),"",IF(AND($E$3="1st"),'Marks Entry 1st'!AS22,IF(AND($E$3="2nd"),'Marks Entry 2nd'!AS22,"")))</f>
        <v>0</v>
      </c>
      <c r="CV23" s="114">
        <f t="shared" si="50"/>
        <v>48</v>
      </c>
      <c r="CW23" s="115">
        <f t="shared" si="51"/>
        <v>0</v>
      </c>
      <c r="CX23" s="115">
        <f t="shared" si="52"/>
        <v>100</v>
      </c>
      <c r="CY23" s="115" t="str">
        <f t="shared" si="53"/>
        <v>P</v>
      </c>
      <c r="CZ23" s="97" t="str">
        <f t="shared" si="54"/>
        <v>C</v>
      </c>
      <c r="DA23" s="246" t="str">
        <f>IF(OR(B23=0,B23=""),"",IF(AND('Marks Entry 1st'!AT22="",'Marks Entry 2nd'!AT22=""),"",IF(AND($E$3="1st"),'Marks Entry 1st'!AT22,IF(AND($E$3="2nd"),'Marks Entry 2nd'!AT22,""))))</f>
        <v/>
      </c>
      <c r="DB23" s="246" t="str">
        <f>IF(OR(B23=0,B23=""),"",IF(AND('Marks Entry 1st'!AU22="",'Marks Entry 2nd'!AU22=""),"",IF(AND($E$3="1st"),'Marks Entry 1st'!AU22,IF(AND($E$3="2nd"),'Marks Entry 2nd'!AU22,""))))</f>
        <v/>
      </c>
      <c r="DC23" s="377" t="str">
        <f t="shared" si="55"/>
        <v/>
      </c>
      <c r="DD23" s="98" t="str">
        <f t="shared" si="56"/>
        <v/>
      </c>
      <c r="DE23" s="246" t="str">
        <f>IF(OR(B23=0,B23=""),"",IF(AND('Marks Entry 1st'!AV22="",'Marks Entry 2nd'!AV22=""),"",IF(AND($E$3="1st"),'Marks Entry 1st'!AV22,IF(AND($E$3="2nd"),'Marks Entry 2nd'!AV22,""))))</f>
        <v/>
      </c>
      <c r="DF23" s="246" t="str">
        <f>IF(OR(B23=0,B23=""),"",IF(AND('Marks Entry 1st'!AW22="",'Marks Entry 2nd'!AW22=""),"",IF(AND($E$3="1st"),'Marks Entry 1st'!AW22,IF(AND($E$3="2nd"),'Marks Entry 2nd'!AW22,""))))</f>
        <v/>
      </c>
      <c r="DG23" s="377" t="str">
        <f t="shared" si="57"/>
        <v/>
      </c>
      <c r="DH23" s="98" t="str">
        <f t="shared" si="58"/>
        <v/>
      </c>
      <c r="DI23" s="68">
        <f t="shared" si="62"/>
        <v>395</v>
      </c>
      <c r="DJ23" s="379">
        <f t="shared" si="63"/>
        <v>79</v>
      </c>
      <c r="DK23" s="72" t="str">
        <f t="shared" si="59"/>
        <v>I</v>
      </c>
      <c r="DL23" s="73">
        <f t="shared" si="60"/>
        <v>17.000000000000298</v>
      </c>
      <c r="DM23" s="413" t="str">
        <f>IF(B23="NSO","NSO",IF(OR(D23="",G23="",F23="",B23="",DI23=0),"",IF('Master sheet'!$D$11="Hindi","कक्षोंन्नति","Promoted")))</f>
        <v>कक्षोंन्नति</v>
      </c>
      <c r="DN23" s="43">
        <f>IF(OR(B23=0,B23=""),"",IF(AND($E$3="1st"),'Marks Entry 1st'!AX22,IF(AND($E$3="2nd"),'Marks Entry 2nd'!AX22,"")))</f>
        <v>220</v>
      </c>
      <c r="DO23" s="43">
        <f>IF(OR(B23=0,B23=""),"",IF(AND($E$3="1st"),'Marks Entry 1st'!AY22,IF(AND($E$3="2nd"),'Marks Entry 2nd'!AY22,"")))</f>
        <v>180</v>
      </c>
      <c r="DP23" s="230" t="str">
        <f t="shared" si="61"/>
        <v>B</v>
      </c>
      <c r="DQ23" s="45"/>
      <c r="DX23" s="46">
        <f>IF(AND($E$3="1st"),'Marks Entry 1st'!I22,IF(AND($E$3="2nd"),'Marks Entry 2nd'!I22,""))</f>
        <v>118</v>
      </c>
    </row>
    <row r="24" spans="1:128" ht="18.95" customHeight="1">
      <c r="A24" s="60">
        <v>17</v>
      </c>
      <c r="B24" s="279">
        <f>IF(OR(DX24=0,DX24=""),"",IF(AND($E$3="1st"),'Marks Entry 1st'!I23,IF(AND($E$3="2nd"),'Marks Entry 2nd'!I23,"")))</f>
        <v>119</v>
      </c>
      <c r="C24" s="61">
        <f>IF(OR(B24=0,B24=""),"",IF(AND($E$3="1st"),'Marks Entry 1st'!B23,IF(AND($E$3="2nd"),'Marks Entry 2nd'!B23,"")))</f>
        <v>1</v>
      </c>
      <c r="D24" s="61" t="str">
        <f>IF(OR(B24=0,B24=""),"",IF(AND($E$3="1st"),'Marks Entry 1st'!C23,IF(AND($E$3="2nd"),'Marks Entry 2nd'!C23,"")))</f>
        <v>A</v>
      </c>
      <c r="E24" s="62" t="str">
        <f>IF(OR(B24=0,B24=""),"",IF(AND($E$3="1st"),'Marks Entry 1st'!E23,IF(AND($E$3="2nd"),'Marks Entry 2nd'!E23,"")))</f>
        <v>14-02-2016</v>
      </c>
      <c r="F24" s="278">
        <f>IF(OR(B24=0,B24=""),"",IF(AND($E$3="1st"),'Marks Entry 1st'!D23,IF(AND($E$3="2nd"),'Marks Entry 2nd'!D23,"")))</f>
        <v>924</v>
      </c>
      <c r="G24" s="56" t="str">
        <f>IF(OR(B24=0,B24=""),"",IF(AND($E$3="1st"),'Marks Entry 1st'!F23,IF(AND($E$3="2nd"),'Marks Entry 2nd'!F23,"")))</f>
        <v>LUCKY PRAJAPATI</v>
      </c>
      <c r="H24" s="56" t="str">
        <f>IF(OR(B24=0,B24=""),"",IF(AND($E$3="1st"),'Marks Entry 1st'!G23,IF(AND($E$3="2nd"),'Marks Entry 2nd'!G23,"")))</f>
        <v>NAR SINGH</v>
      </c>
      <c r="I24" s="56" t="str">
        <f>IF(OR(B24=0,B24=""),"",IF(AND($E$3="1st"),'Marks Entry 1st'!H23,IF(AND($E$3="2nd"),'Marks Entry 2nd'!H23,"")))</f>
        <v>BHAWNA</v>
      </c>
      <c r="J24" s="245" t="str">
        <f>IF(OR(B24=0,B24=""),"",IF(AND($E$3="1st"),'Marks Entry 1st'!J23,IF(AND($E$3="2nd"),'Marks Entry 2nd'!J23,"")))</f>
        <v>M</v>
      </c>
      <c r="K24" s="245" t="str">
        <f>IF(OR(B24=0,B24=""),"",IF(AND($E$3="1st"),'Marks Entry 1st'!K23,IF(AND($E$3="2nd"),'Marks Entry 2nd'!K23,"")))</f>
        <v>OBC</v>
      </c>
      <c r="L24" s="113"/>
      <c r="M24" s="113"/>
      <c r="N24" s="113"/>
      <c r="O24" s="53"/>
      <c r="P24" s="113">
        <f>IF(OR(B24=0,B24=""),"",IF(AND($E$3="1st"),'Marks Entry 1st'!O23,IF(AND($E$3="2nd"),'Marks Entry 2nd'!O23,"")))</f>
        <v>29</v>
      </c>
      <c r="Q24" s="113">
        <f>IF(OR(B24=0,B24=""),"",IF(AND($E$3="1st"),'Marks Entry 1st'!P23,IF(AND($E$3="2nd"),'Marks Entry 2nd'!P23,"")))</f>
        <v>51</v>
      </c>
      <c r="R24" s="57">
        <f t="shared" si="0"/>
        <v>80</v>
      </c>
      <c r="S24" s="53">
        <f t="shared" si="1"/>
        <v>80</v>
      </c>
      <c r="T24" s="59">
        <f>IF(OR(B24=0,B24=""),"",IF(AND($E$3="1st"),'Marks Entry 1st'!Q23,IF(AND($E$3="2nd"),'Marks Entry 2nd'!Q23,"")))</f>
        <v>24</v>
      </c>
      <c r="U24" s="59">
        <f>IF(OR(B24=0,B24=""),"",IF(AND($E$3="1st"),'Marks Entry 1st'!R23,IF(AND($E$3="2nd"),'Marks Entry 2nd'!R23,"")))</f>
        <v>20</v>
      </c>
      <c r="V24" s="58">
        <f t="shared" si="2"/>
        <v>44</v>
      </c>
      <c r="W24" s="53">
        <f t="shared" si="3"/>
        <v>124</v>
      </c>
      <c r="X24" s="94">
        <f t="shared" si="4"/>
        <v>0</v>
      </c>
      <c r="Y24" s="94">
        <f t="shared" si="5"/>
        <v>200</v>
      </c>
      <c r="Z24" s="94" t="str">
        <f t="shared" si="6"/>
        <v/>
      </c>
      <c r="AA24" s="94" t="str">
        <f t="shared" si="7"/>
        <v>P</v>
      </c>
      <c r="AB24" s="94" t="str">
        <f t="shared" si="8"/>
        <v>I</v>
      </c>
      <c r="AC24" s="98" t="str">
        <f t="shared" si="9"/>
        <v>C</v>
      </c>
      <c r="AD24" s="113"/>
      <c r="AE24" s="113"/>
      <c r="AF24" s="113"/>
      <c r="AG24" s="53"/>
      <c r="AH24" s="113">
        <f>IF(OR(B24=0,B24=""),"",IF(AND($E$3="1st"),'Marks Entry 1st'!V23,IF(AND($E$3="2nd"),'Marks Entry 2nd'!V23,"")))</f>
        <v>14</v>
      </c>
      <c r="AI24" s="113">
        <f>IF(OR(B24=0,B24=""),"",IF(AND($E$3="1st"),'Marks Entry 1st'!W23,IF(AND($E$3="2nd"),'Marks Entry 2nd'!W23,"")))</f>
        <v>32</v>
      </c>
      <c r="AJ24" s="57">
        <f t="shared" si="10"/>
        <v>46</v>
      </c>
      <c r="AK24" s="53">
        <f t="shared" si="11"/>
        <v>46</v>
      </c>
      <c r="AL24" s="59">
        <f>IF(OR(B24=0,B24=""),"",IF(AND($E$3="1st"),'Marks Entry 1st'!X23,IF(AND($E$3="2nd"),'Marks Entry 2nd'!X23,"")))</f>
        <v>10</v>
      </c>
      <c r="AM24" s="59">
        <f>IF(OR(B24=0,B24=""),"",IF(AND($E$3="1st"),'Marks Entry 1st'!Y23,IF(AND($E$3="2nd"),'Marks Entry 2nd'!Y23,"")))</f>
        <v>31</v>
      </c>
      <c r="AN24" s="58">
        <f t="shared" si="12"/>
        <v>41</v>
      </c>
      <c r="AO24" s="53">
        <f t="shared" si="13"/>
        <v>87</v>
      </c>
      <c r="AP24" s="94">
        <f t="shared" si="14"/>
        <v>0</v>
      </c>
      <c r="AQ24" s="94">
        <f t="shared" si="15"/>
        <v>100</v>
      </c>
      <c r="AR24" s="94" t="str">
        <f t="shared" si="16"/>
        <v/>
      </c>
      <c r="AS24" s="94" t="str">
        <f t="shared" si="17"/>
        <v>P</v>
      </c>
      <c r="AT24" s="94" t="str">
        <f t="shared" si="18"/>
        <v>D</v>
      </c>
      <c r="AU24" s="98" t="str">
        <f t="shared" si="19"/>
        <v>A</v>
      </c>
      <c r="AV24" s="113"/>
      <c r="AW24" s="113"/>
      <c r="AX24" s="113"/>
      <c r="AY24" s="53"/>
      <c r="AZ24" s="113">
        <f>IF(OR(B24=0,B24=""),"",IF(AND($E$3="1st"),'Marks Entry 1st'!AC23,IF(AND($E$3="2nd"),'Marks Entry 2nd'!AC23,"")))</f>
        <v>22</v>
      </c>
      <c r="BA24" s="113">
        <f>IF(OR(B24=0,B24=""),"",IF(AND($E$3="1st"),'Marks Entry 1st'!AD23,IF(AND($E$3="2nd"),'Marks Entry 2nd'!AD23,"")))</f>
        <v>64</v>
      </c>
      <c r="BB24" s="57">
        <f t="shared" si="20"/>
        <v>86</v>
      </c>
      <c r="BC24" s="53">
        <f t="shared" si="21"/>
        <v>86</v>
      </c>
      <c r="BD24" s="59">
        <f>IF(OR(B24=0,B24=""),"",IF(AND($E$3="1st"),'Marks Entry 1st'!AE23,IF(AND($E$3="2nd"),'Marks Entry 2nd'!AE23,"")))</f>
        <v>27</v>
      </c>
      <c r="BE24" s="59">
        <f>IF(OR(B24=0,B24=""),"",IF(AND($E$3="1st"),'Marks Entry 1st'!AF23,IF(AND($E$3="2nd"),'Marks Entry 2nd'!AF23,"")))</f>
        <v>68</v>
      </c>
      <c r="BF24" s="58">
        <f t="shared" si="22"/>
        <v>95</v>
      </c>
      <c r="BG24" s="53">
        <f t="shared" si="23"/>
        <v>181</v>
      </c>
      <c r="BH24" s="94">
        <f t="shared" si="24"/>
        <v>0</v>
      </c>
      <c r="BI24" s="94">
        <f t="shared" si="25"/>
        <v>200</v>
      </c>
      <c r="BJ24" s="94" t="str">
        <f t="shared" si="26"/>
        <v/>
      </c>
      <c r="BK24" s="94" t="str">
        <f t="shared" si="27"/>
        <v>P</v>
      </c>
      <c r="BL24" s="94" t="str">
        <f t="shared" si="28"/>
        <v>D</v>
      </c>
      <c r="BM24" s="98" t="str">
        <f t="shared" si="29"/>
        <v>A</v>
      </c>
      <c r="BN24" s="113"/>
      <c r="BO24" s="113"/>
      <c r="BP24" s="113"/>
      <c r="BQ24" s="53"/>
      <c r="BR24" s="113">
        <f>IF(OR(B24=0,B24=""),"",IF(AND('Marks Entry 1st'!AJ23="",'Marks Entry 2nd'!AJ23=""),"",IF(AND($E$3="1st"),'Marks Entry 1st'!AJ23,IF(AND($E$3="2nd"),'Marks Entry 2nd'!AJ23,""))))</f>
        <v>42</v>
      </c>
      <c r="BS24" s="113" t="str">
        <f>IF(OR(B24=0,B24=""),"",IF(AND('Marks Entry 1st'!AK23="",'Marks Entry 2nd'!AK23=""),"",IF(AND($E$3="1st"),'Marks Entry 1st'!AK23,IF(AND($E$3="2nd"),'Marks Entry 2nd'!AK23,""))))</f>
        <v/>
      </c>
      <c r="BT24" s="57">
        <f t="shared" si="30"/>
        <v>42</v>
      </c>
      <c r="BU24" s="53">
        <f t="shared" si="31"/>
        <v>42</v>
      </c>
      <c r="BV24" s="59">
        <f>IF(OR(B24=0,B24=""),"",IF(AND('Marks Entry 1st'!AL23="",'Marks Entry 2nd'!AL23=""),"",IF(AND($E$3="1st"),'Marks Entry 1st'!AL23,IF(AND($E$3="2nd"),'Marks Entry 2nd'!AL23,""))))</f>
        <v>47</v>
      </c>
      <c r="BW24" s="59" t="str">
        <f>IF(OR(B24=0,B24=""),"",IF(AND('Marks Entry 1st'!AM23="",'Marks Entry 2nd'!AM23=""),"",IF(AND($E$3="1st"),'Marks Entry 1st'!AM23,IF(AND($E$3="2nd"),'Marks Entry 2nd'!AM23,""))))</f>
        <v/>
      </c>
      <c r="BX24" s="58">
        <f t="shared" si="32"/>
        <v>47</v>
      </c>
      <c r="BY24" s="53">
        <f t="shared" si="33"/>
        <v>89</v>
      </c>
      <c r="BZ24" s="94">
        <f t="shared" si="34"/>
        <v>0</v>
      </c>
      <c r="CA24" s="94">
        <f t="shared" si="35"/>
        <v>100</v>
      </c>
      <c r="CB24" s="94" t="str">
        <f t="shared" si="36"/>
        <v/>
      </c>
      <c r="CC24" s="94" t="str">
        <f t="shared" si="37"/>
        <v>P</v>
      </c>
      <c r="CD24" s="94" t="str">
        <f t="shared" si="38"/>
        <v>D</v>
      </c>
      <c r="CE24" s="98" t="str">
        <f t="shared" si="39"/>
        <v>A</v>
      </c>
      <c r="CF24" s="246" t="str">
        <f>IF(OR(B24=0,B24=""),"",IF(AND($E$3="1st"),'Marks Entry 1st'!AN23,IF(AND($E$3="2nd"),'Marks Entry 2nd'!AN23,"")))</f>
        <v>NA</v>
      </c>
      <c r="CG24" s="246">
        <f>IF(OR(B24=0,B24=""),"",IF(AND($E$3="1st"),'Marks Entry 1st'!AO23,IF(AND($E$3="2nd"),'Marks Entry 2nd'!AO23,"")))</f>
        <v>0</v>
      </c>
      <c r="CH24" s="114">
        <f t="shared" si="40"/>
        <v>0</v>
      </c>
      <c r="CI24" s="115">
        <f t="shared" si="41"/>
        <v>0</v>
      </c>
      <c r="CJ24" s="115" t="str">
        <f t="shared" si="42"/>
        <v/>
      </c>
      <c r="CK24" s="115" t="str">
        <f t="shared" si="43"/>
        <v/>
      </c>
      <c r="CL24" s="97" t="str">
        <f t="shared" si="44"/>
        <v/>
      </c>
      <c r="CM24" s="246">
        <f>IF(OR(B24=0,B24=""),"",IF(AND($E$3="1st"),'Marks Entry 1st'!AP23,IF(AND($E$3="2nd"),'Marks Entry 2nd'!AP23,"")))</f>
        <v>0</v>
      </c>
      <c r="CN24" s="246">
        <f>IF(OR(B24=0,B24=""),"",IF(AND($E$3="1st"),'Marks Entry 1st'!AQ23,IF(AND($E$3="2nd"),'Marks Entry 2nd'!AQ23,"")))</f>
        <v>0</v>
      </c>
      <c r="CO24" s="114">
        <f t="shared" si="45"/>
        <v>0</v>
      </c>
      <c r="CP24" s="115">
        <f t="shared" si="46"/>
        <v>0</v>
      </c>
      <c r="CQ24" s="115" t="str">
        <f t="shared" si="47"/>
        <v/>
      </c>
      <c r="CR24" s="115" t="str">
        <f t="shared" si="48"/>
        <v/>
      </c>
      <c r="CS24" s="97" t="str">
        <f t="shared" si="49"/>
        <v/>
      </c>
      <c r="CT24" s="246">
        <f>IF(OR(B24=0,B24=""),"",IF(AND($E$3="1st"),'Marks Entry 1st'!AR23,IF(AND($E$3="2nd"),'Marks Entry 2nd'!AR23,"")))</f>
        <v>49</v>
      </c>
      <c r="CU24" s="246">
        <f>IF(OR(B24=0,B24=""),"",IF(AND($E$3="1st"),'Marks Entry 1st'!AS23,IF(AND($E$3="2nd"),'Marks Entry 2nd'!AS23,"")))</f>
        <v>0</v>
      </c>
      <c r="CV24" s="114">
        <f t="shared" si="50"/>
        <v>49</v>
      </c>
      <c r="CW24" s="115">
        <f t="shared" si="51"/>
        <v>0</v>
      </c>
      <c r="CX24" s="115">
        <f t="shared" si="52"/>
        <v>100</v>
      </c>
      <c r="CY24" s="115" t="str">
        <f t="shared" si="53"/>
        <v>P</v>
      </c>
      <c r="CZ24" s="97" t="str">
        <f t="shared" si="54"/>
        <v>C</v>
      </c>
      <c r="DA24" s="246" t="str">
        <f>IF(OR(B24=0,B24=""),"",IF(AND('Marks Entry 1st'!AT23="",'Marks Entry 2nd'!AT23=""),"",IF(AND($E$3="1st"),'Marks Entry 1st'!AT23,IF(AND($E$3="2nd"),'Marks Entry 2nd'!AT23,""))))</f>
        <v/>
      </c>
      <c r="DB24" s="246" t="str">
        <f>IF(OR(B24=0,B24=""),"",IF(AND('Marks Entry 1st'!AU23="",'Marks Entry 2nd'!AU23=""),"",IF(AND($E$3="1st"),'Marks Entry 1st'!AU23,IF(AND($E$3="2nd"),'Marks Entry 2nd'!AU23,""))))</f>
        <v/>
      </c>
      <c r="DC24" s="377" t="str">
        <f t="shared" si="55"/>
        <v/>
      </c>
      <c r="DD24" s="98" t="str">
        <f t="shared" si="56"/>
        <v/>
      </c>
      <c r="DE24" s="246" t="str">
        <f>IF(OR(B24=0,B24=""),"",IF(AND('Marks Entry 1st'!AV23="",'Marks Entry 2nd'!AV23=""),"",IF(AND($E$3="1st"),'Marks Entry 1st'!AV23,IF(AND($E$3="2nd"),'Marks Entry 2nd'!AV23,""))))</f>
        <v/>
      </c>
      <c r="DF24" s="246" t="str">
        <f>IF(OR(B24=0,B24=""),"",IF(AND('Marks Entry 1st'!AW23="",'Marks Entry 2nd'!AW23=""),"",IF(AND($E$3="1st"),'Marks Entry 1st'!AW23,IF(AND($E$3="2nd"),'Marks Entry 2nd'!AW23,""))))</f>
        <v/>
      </c>
      <c r="DG24" s="377" t="str">
        <f t="shared" si="57"/>
        <v/>
      </c>
      <c r="DH24" s="98" t="str">
        <f t="shared" si="58"/>
        <v/>
      </c>
      <c r="DI24" s="68">
        <f t="shared" si="62"/>
        <v>392</v>
      </c>
      <c r="DJ24" s="379">
        <f t="shared" si="63"/>
        <v>78.400000000000006</v>
      </c>
      <c r="DK24" s="72" t="str">
        <f t="shared" si="59"/>
        <v>I</v>
      </c>
      <c r="DL24" s="73">
        <f t="shared" si="60"/>
        <v>18.000000000000298</v>
      </c>
      <c r="DM24" s="413" t="str">
        <f>IF(B24="NSO","NSO",IF(OR(D24="",G24="",F24="",B24="",DI24=0),"",IF('Master sheet'!$D$11="Hindi","कक्षोंन्नति","Promoted")))</f>
        <v>कक्षोंन्नति</v>
      </c>
      <c r="DN24" s="43">
        <f>IF(OR(B24=0,B24=""),"",IF(AND($E$3="1st"),'Marks Entry 1st'!AX23,IF(AND($E$3="2nd"),'Marks Entry 2nd'!AX23,"")))</f>
        <v>220</v>
      </c>
      <c r="DO24" s="43">
        <f>IF(OR(B24=0,B24=""),"",IF(AND($E$3="1st"),'Marks Entry 1st'!AY23,IF(AND($E$3="2nd"),'Marks Entry 2nd'!AY23,"")))</f>
        <v>158</v>
      </c>
      <c r="DP24" s="230" t="str">
        <f t="shared" si="61"/>
        <v>B</v>
      </c>
      <c r="DQ24" s="44"/>
      <c r="DX24" s="46">
        <f>IF(AND($E$3="1st"),'Marks Entry 1st'!I23,IF(AND($E$3="2nd"),'Marks Entry 2nd'!I23,""))</f>
        <v>119</v>
      </c>
    </row>
    <row r="25" spans="1:128" ht="18.95" customHeight="1">
      <c r="A25" s="60">
        <v>18</v>
      </c>
      <c r="B25" s="279">
        <f>IF(OR(DX25=0,DX25=""),"",IF(AND($E$3="1st"),'Marks Entry 1st'!I24,IF(AND($E$3="2nd"),'Marks Entry 2nd'!I24,"")))</f>
        <v>120</v>
      </c>
      <c r="C25" s="61">
        <f>IF(OR(B25=0,B25=""),"",IF(AND($E$3="1st"),'Marks Entry 1st'!B24,IF(AND($E$3="2nd"),'Marks Entry 2nd'!B24,"")))</f>
        <v>1</v>
      </c>
      <c r="D25" s="61" t="str">
        <f>IF(OR(B25=0,B25=""),"",IF(AND($E$3="1st"),'Marks Entry 1st'!C24,IF(AND($E$3="2nd"),'Marks Entry 2nd'!C24,"")))</f>
        <v>A</v>
      </c>
      <c r="E25" s="62">
        <f>IF(OR(B25=0,B25=""),"",IF(AND($E$3="1st"),'Marks Entry 1st'!E24,IF(AND($E$3="2nd"),'Marks Entry 2nd'!E24,"")))</f>
        <v>42008</v>
      </c>
      <c r="F25" s="278">
        <f>IF(OR(B25=0,B25=""),"",IF(AND($E$3="1st"),'Marks Entry 1st'!D24,IF(AND($E$3="2nd"),'Marks Entry 2nd'!D24,"")))</f>
        <v>921</v>
      </c>
      <c r="G25" s="56" t="str">
        <f>IF(OR(B25=0,B25=""),"",IF(AND($E$3="1st"),'Marks Entry 1st'!F24,IF(AND($E$3="2nd"),'Marks Entry 2nd'!F24,"")))</f>
        <v>MAHENDRA PARTAP SINGH CHUNDAWAT</v>
      </c>
      <c r="H25" s="56" t="str">
        <f>IF(OR(B25=0,B25=""),"",IF(AND($E$3="1st"),'Marks Entry 1st'!G24,IF(AND($E$3="2nd"),'Marks Entry 2nd'!G24,"")))</f>
        <v>CHANDRA SINGH CHUNDAWAT</v>
      </c>
      <c r="I25" s="56" t="str">
        <f>IF(OR(B25=0,B25=""),"",IF(AND($E$3="1st"),'Marks Entry 1st'!H24,IF(AND($E$3="2nd"),'Marks Entry 2nd'!H24,"")))</f>
        <v>RITU KANWAR</v>
      </c>
      <c r="J25" s="245" t="str">
        <f>IF(OR(B25=0,B25=""),"",IF(AND($E$3="1st"),'Marks Entry 1st'!J24,IF(AND($E$3="2nd"),'Marks Entry 2nd'!J24,"")))</f>
        <v>M</v>
      </c>
      <c r="K25" s="245" t="str">
        <f>IF(OR(B25=0,B25=""),"",IF(AND($E$3="1st"),'Marks Entry 1st'!K24,IF(AND($E$3="2nd"),'Marks Entry 2nd'!K24,"")))</f>
        <v>GEN</v>
      </c>
      <c r="L25" s="113"/>
      <c r="M25" s="113"/>
      <c r="N25" s="113"/>
      <c r="O25" s="53"/>
      <c r="P25" s="113">
        <f>IF(OR(B25=0,B25=""),"",IF(AND($E$3="1st"),'Marks Entry 1st'!O24,IF(AND($E$3="2nd"),'Marks Entry 2nd'!O24,"")))</f>
        <v>29</v>
      </c>
      <c r="Q25" s="113">
        <f>IF(OR(B25=0,B25=""),"",IF(AND($E$3="1st"),'Marks Entry 1st'!P24,IF(AND($E$3="2nd"),'Marks Entry 2nd'!P24,"")))</f>
        <v>54</v>
      </c>
      <c r="R25" s="57">
        <f t="shared" si="0"/>
        <v>83</v>
      </c>
      <c r="S25" s="53">
        <f t="shared" si="1"/>
        <v>83</v>
      </c>
      <c r="T25" s="59">
        <f>IF(OR(B25=0,B25=""),"",IF(AND($E$3="1st"),'Marks Entry 1st'!Q24,IF(AND($E$3="2nd"),'Marks Entry 2nd'!Q24,"")))</f>
        <v>24</v>
      </c>
      <c r="U25" s="59">
        <f>IF(OR(B25=0,B25=""),"",IF(AND($E$3="1st"),'Marks Entry 1st'!R24,IF(AND($E$3="2nd"),'Marks Entry 2nd'!R24,"")))</f>
        <v>21</v>
      </c>
      <c r="V25" s="58">
        <f t="shared" si="2"/>
        <v>45</v>
      </c>
      <c r="W25" s="53">
        <f t="shared" si="3"/>
        <v>128</v>
      </c>
      <c r="X25" s="94">
        <f t="shared" si="4"/>
        <v>0</v>
      </c>
      <c r="Y25" s="94">
        <f t="shared" si="5"/>
        <v>200</v>
      </c>
      <c r="Z25" s="94" t="str">
        <f t="shared" si="6"/>
        <v/>
      </c>
      <c r="AA25" s="94" t="str">
        <f t="shared" si="7"/>
        <v>P</v>
      </c>
      <c r="AB25" s="94" t="str">
        <f t="shared" si="8"/>
        <v>I</v>
      </c>
      <c r="AC25" s="98" t="str">
        <f t="shared" si="9"/>
        <v>C</v>
      </c>
      <c r="AD25" s="113"/>
      <c r="AE25" s="113"/>
      <c r="AF25" s="113"/>
      <c r="AG25" s="53"/>
      <c r="AH25" s="113">
        <f>IF(OR(B25=0,B25=""),"",IF(AND($E$3="1st"),'Marks Entry 1st'!V24,IF(AND($E$3="2nd"),'Marks Entry 2nd'!V24,"")))</f>
        <v>14</v>
      </c>
      <c r="AI25" s="113">
        <f>IF(OR(B25=0,B25=""),"",IF(AND($E$3="1st"),'Marks Entry 1st'!W24,IF(AND($E$3="2nd"),'Marks Entry 2nd'!W24,"")))</f>
        <v>32</v>
      </c>
      <c r="AJ25" s="57">
        <f t="shared" si="10"/>
        <v>46</v>
      </c>
      <c r="AK25" s="53">
        <f t="shared" si="11"/>
        <v>46</v>
      </c>
      <c r="AL25" s="59">
        <f>IF(OR(B25=0,B25=""),"",IF(AND($E$3="1st"),'Marks Entry 1st'!X24,IF(AND($E$3="2nd"),'Marks Entry 2nd'!X24,"")))</f>
        <v>10</v>
      </c>
      <c r="AM25" s="59">
        <f>IF(OR(B25=0,B25=""),"",IF(AND($E$3="1st"),'Marks Entry 1st'!Y24,IF(AND($E$3="2nd"),'Marks Entry 2nd'!Y24,"")))</f>
        <v>30</v>
      </c>
      <c r="AN25" s="58">
        <f t="shared" si="12"/>
        <v>40</v>
      </c>
      <c r="AO25" s="53">
        <f t="shared" si="13"/>
        <v>86</v>
      </c>
      <c r="AP25" s="94">
        <f t="shared" si="14"/>
        <v>0</v>
      </c>
      <c r="AQ25" s="94">
        <f t="shared" si="15"/>
        <v>100</v>
      </c>
      <c r="AR25" s="94" t="str">
        <f t="shared" si="16"/>
        <v/>
      </c>
      <c r="AS25" s="94" t="str">
        <f t="shared" si="17"/>
        <v>P</v>
      </c>
      <c r="AT25" s="94" t="str">
        <f t="shared" si="18"/>
        <v>D</v>
      </c>
      <c r="AU25" s="98" t="str">
        <f t="shared" si="19"/>
        <v>A</v>
      </c>
      <c r="AV25" s="113"/>
      <c r="AW25" s="113"/>
      <c r="AX25" s="113"/>
      <c r="AY25" s="53"/>
      <c r="AZ25" s="113">
        <f>IF(OR(B25=0,B25=""),"",IF(AND($E$3="1st"),'Marks Entry 1st'!AC24,IF(AND($E$3="2nd"),'Marks Entry 2nd'!AC24,"")))</f>
        <v>22</v>
      </c>
      <c r="BA25" s="113">
        <f>IF(OR(B25=0,B25=""),"",IF(AND($E$3="1st"),'Marks Entry 1st'!AD24,IF(AND($E$3="2nd"),'Marks Entry 2nd'!AD24,"")))</f>
        <v>64</v>
      </c>
      <c r="BB25" s="57">
        <f t="shared" si="20"/>
        <v>86</v>
      </c>
      <c r="BC25" s="53">
        <f t="shared" si="21"/>
        <v>86</v>
      </c>
      <c r="BD25" s="59">
        <f>IF(OR(B25=0,B25=""),"",IF(AND($E$3="1st"),'Marks Entry 1st'!AE24,IF(AND($E$3="2nd"),'Marks Entry 2nd'!AE24,"")))</f>
        <v>24</v>
      </c>
      <c r="BE25" s="59">
        <f>IF(OR(B25=0,B25=""),"",IF(AND($E$3="1st"),'Marks Entry 1st'!AF24,IF(AND($E$3="2nd"),'Marks Entry 2nd'!AF24,"")))</f>
        <v>65</v>
      </c>
      <c r="BF25" s="58">
        <f t="shared" si="22"/>
        <v>89</v>
      </c>
      <c r="BG25" s="53">
        <f t="shared" si="23"/>
        <v>175</v>
      </c>
      <c r="BH25" s="94">
        <f t="shared" si="24"/>
        <v>0</v>
      </c>
      <c r="BI25" s="94">
        <f t="shared" si="25"/>
        <v>200</v>
      </c>
      <c r="BJ25" s="94" t="str">
        <f t="shared" si="26"/>
        <v/>
      </c>
      <c r="BK25" s="94" t="str">
        <f t="shared" si="27"/>
        <v>P</v>
      </c>
      <c r="BL25" s="94" t="str">
        <f t="shared" si="28"/>
        <v>D</v>
      </c>
      <c r="BM25" s="98" t="str">
        <f t="shared" si="29"/>
        <v>A</v>
      </c>
      <c r="BN25" s="113"/>
      <c r="BO25" s="113"/>
      <c r="BP25" s="113"/>
      <c r="BQ25" s="53"/>
      <c r="BR25" s="113">
        <f>IF(OR(B25=0,B25=""),"",IF(AND('Marks Entry 1st'!AJ24="",'Marks Entry 2nd'!AJ24=""),"",IF(AND($E$3="1st"),'Marks Entry 1st'!AJ24,IF(AND($E$3="2nd"),'Marks Entry 2nd'!AJ24,""))))</f>
        <v>40</v>
      </c>
      <c r="BS25" s="113" t="str">
        <f>IF(OR(B25=0,B25=""),"",IF(AND('Marks Entry 1st'!AK24="",'Marks Entry 2nd'!AK24=""),"",IF(AND($E$3="1st"),'Marks Entry 1st'!AK24,IF(AND($E$3="2nd"),'Marks Entry 2nd'!AK24,""))))</f>
        <v/>
      </c>
      <c r="BT25" s="57">
        <f t="shared" si="30"/>
        <v>40</v>
      </c>
      <c r="BU25" s="53">
        <f t="shared" si="31"/>
        <v>40</v>
      </c>
      <c r="BV25" s="59">
        <f>IF(OR(B25=0,B25=""),"",IF(AND('Marks Entry 1st'!AL24="",'Marks Entry 2nd'!AL24=""),"",IF(AND($E$3="1st"),'Marks Entry 1st'!AL24,IF(AND($E$3="2nd"),'Marks Entry 2nd'!AL24,""))))</f>
        <v>49</v>
      </c>
      <c r="BW25" s="59" t="str">
        <f>IF(OR(B25=0,B25=""),"",IF(AND('Marks Entry 1st'!AM24="",'Marks Entry 2nd'!AM24=""),"",IF(AND($E$3="1st"),'Marks Entry 1st'!AM24,IF(AND($E$3="2nd"),'Marks Entry 2nd'!AM24,""))))</f>
        <v/>
      </c>
      <c r="BX25" s="58">
        <f t="shared" si="32"/>
        <v>49</v>
      </c>
      <c r="BY25" s="53">
        <f t="shared" si="33"/>
        <v>89</v>
      </c>
      <c r="BZ25" s="94">
        <f t="shared" si="34"/>
        <v>0</v>
      </c>
      <c r="CA25" s="94">
        <f t="shared" si="35"/>
        <v>100</v>
      </c>
      <c r="CB25" s="94" t="str">
        <f t="shared" si="36"/>
        <v/>
      </c>
      <c r="CC25" s="94" t="str">
        <f t="shared" si="37"/>
        <v>P</v>
      </c>
      <c r="CD25" s="94" t="str">
        <f t="shared" si="38"/>
        <v>D</v>
      </c>
      <c r="CE25" s="98" t="str">
        <f t="shared" si="39"/>
        <v>A</v>
      </c>
      <c r="CF25" s="246">
        <f>IF(OR(B25=0,B25=""),"",IF(AND($E$3="1st"),'Marks Entry 1st'!AN24,IF(AND($E$3="2nd"),'Marks Entry 2nd'!AN24,"")))</f>
        <v>0</v>
      </c>
      <c r="CG25" s="246" t="str">
        <f>IF(OR(B25=0,B25=""),"",IF(AND($E$3="1st"),'Marks Entry 1st'!AO24,IF(AND($E$3="2nd"),'Marks Entry 2nd'!AO24,"")))</f>
        <v>AB</v>
      </c>
      <c r="CH25" s="114">
        <f t="shared" si="40"/>
        <v>0</v>
      </c>
      <c r="CI25" s="115">
        <f t="shared" si="41"/>
        <v>0</v>
      </c>
      <c r="CJ25" s="115" t="str">
        <f t="shared" si="42"/>
        <v/>
      </c>
      <c r="CK25" s="115" t="str">
        <f t="shared" si="43"/>
        <v/>
      </c>
      <c r="CL25" s="97" t="str">
        <f t="shared" si="44"/>
        <v/>
      </c>
      <c r="CM25" s="246">
        <f>IF(OR(B25=0,B25=""),"",IF(AND($E$3="1st"),'Marks Entry 1st'!AP24,IF(AND($E$3="2nd"),'Marks Entry 2nd'!AP24,"")))</f>
        <v>0</v>
      </c>
      <c r="CN25" s="246">
        <f>IF(OR(B25=0,B25=""),"",IF(AND($E$3="1st"),'Marks Entry 1st'!AQ24,IF(AND($E$3="2nd"),'Marks Entry 2nd'!AQ24,"")))</f>
        <v>0</v>
      </c>
      <c r="CO25" s="114">
        <f t="shared" si="45"/>
        <v>0</v>
      </c>
      <c r="CP25" s="115">
        <f t="shared" si="46"/>
        <v>0</v>
      </c>
      <c r="CQ25" s="115" t="str">
        <f t="shared" si="47"/>
        <v/>
      </c>
      <c r="CR25" s="115" t="str">
        <f t="shared" si="48"/>
        <v/>
      </c>
      <c r="CS25" s="97" t="str">
        <f t="shared" si="49"/>
        <v/>
      </c>
      <c r="CT25" s="246">
        <f>IF(OR(B25=0,B25=""),"",IF(AND($E$3="1st"),'Marks Entry 1st'!AR24,IF(AND($E$3="2nd"),'Marks Entry 2nd'!AR24,"")))</f>
        <v>35</v>
      </c>
      <c r="CU25" s="246">
        <f>IF(OR(B25=0,B25=""),"",IF(AND($E$3="1st"),'Marks Entry 1st'!AS24,IF(AND($E$3="2nd"),'Marks Entry 2nd'!AS24,"")))</f>
        <v>0</v>
      </c>
      <c r="CV25" s="114">
        <f t="shared" si="50"/>
        <v>35</v>
      </c>
      <c r="CW25" s="115">
        <f t="shared" si="51"/>
        <v>0</v>
      </c>
      <c r="CX25" s="115">
        <f t="shared" si="52"/>
        <v>100</v>
      </c>
      <c r="CY25" s="115" t="str">
        <f t="shared" si="53"/>
        <v>S</v>
      </c>
      <c r="CZ25" s="97" t="str">
        <f t="shared" si="54"/>
        <v/>
      </c>
      <c r="DA25" s="246" t="str">
        <f>IF(OR(B25=0,B25=""),"",IF(AND('Marks Entry 1st'!AT24="",'Marks Entry 2nd'!AT24=""),"",IF(AND($E$3="1st"),'Marks Entry 1st'!AT24,IF(AND($E$3="2nd"),'Marks Entry 2nd'!AT24,""))))</f>
        <v/>
      </c>
      <c r="DB25" s="246" t="str">
        <f>IF(OR(B25=0,B25=""),"",IF(AND('Marks Entry 1st'!AU24="",'Marks Entry 2nd'!AU24=""),"",IF(AND($E$3="1st"),'Marks Entry 1st'!AU24,IF(AND($E$3="2nd"),'Marks Entry 2nd'!AU24,""))))</f>
        <v/>
      </c>
      <c r="DC25" s="377" t="str">
        <f t="shared" si="55"/>
        <v/>
      </c>
      <c r="DD25" s="98" t="str">
        <f t="shared" si="56"/>
        <v/>
      </c>
      <c r="DE25" s="246" t="str">
        <f>IF(OR(B25=0,B25=""),"",IF(AND('Marks Entry 1st'!AV24="",'Marks Entry 2nd'!AV24=""),"",IF(AND($E$3="1st"),'Marks Entry 1st'!AV24,IF(AND($E$3="2nd"),'Marks Entry 2nd'!AV24,""))))</f>
        <v/>
      </c>
      <c r="DF25" s="246" t="str">
        <f>IF(OR(B25=0,B25=""),"",IF(AND('Marks Entry 1st'!AW24="",'Marks Entry 2nd'!AW24=""),"",IF(AND($E$3="1st"),'Marks Entry 1st'!AW24,IF(AND($E$3="2nd"),'Marks Entry 2nd'!AW24,""))))</f>
        <v/>
      </c>
      <c r="DG25" s="377" t="str">
        <f t="shared" si="57"/>
        <v/>
      </c>
      <c r="DH25" s="98" t="str">
        <f t="shared" si="58"/>
        <v/>
      </c>
      <c r="DI25" s="68">
        <f t="shared" si="62"/>
        <v>389</v>
      </c>
      <c r="DJ25" s="379">
        <f t="shared" si="63"/>
        <v>77.8</v>
      </c>
      <c r="DK25" s="72" t="str">
        <f t="shared" si="59"/>
        <v>I</v>
      </c>
      <c r="DL25" s="73">
        <f t="shared" si="60"/>
        <v>19.000000000000298</v>
      </c>
      <c r="DM25" s="413" t="str">
        <f>IF(B25="NSO","NSO",IF(OR(D25="",G25="",F25="",B25="",DI25=0),"",IF('Master sheet'!$D$11="Hindi","कक्षोंन्नति","Promoted")))</f>
        <v>कक्षोंन्नति</v>
      </c>
      <c r="DN25" s="43">
        <f>IF(OR(B25=0,B25=""),"",IF(AND($E$3="1st"),'Marks Entry 1st'!AX24,IF(AND($E$3="2nd"),'Marks Entry 2nd'!AX24,"")))</f>
        <v>220</v>
      </c>
      <c r="DO25" s="43">
        <f>IF(OR(B25=0,B25=""),"",IF(AND($E$3="1st"),'Marks Entry 1st'!AY24,IF(AND($E$3="2nd"),'Marks Entry 2nd'!AY24,"")))</f>
        <v>158</v>
      </c>
      <c r="DP25" s="230" t="str">
        <f t="shared" si="61"/>
        <v>B</v>
      </c>
      <c r="DQ25" s="44"/>
      <c r="DX25" s="46">
        <f>IF(AND($E$3="1st"),'Marks Entry 1st'!I24,IF(AND($E$3="2nd"),'Marks Entry 2nd'!I24,""))</f>
        <v>120</v>
      </c>
    </row>
    <row r="26" spans="1:128" ht="18.95" customHeight="1">
      <c r="A26" s="60">
        <v>19</v>
      </c>
      <c r="B26" s="279">
        <f>IF(OR(DX26=0,DX26=""),"",IF(AND($E$3="1st"),'Marks Entry 1st'!I25,IF(AND($E$3="2nd"),'Marks Entry 2nd'!I25,"")))</f>
        <v>121</v>
      </c>
      <c r="C26" s="61">
        <f>IF(OR(B26=0,B26=""),"",IF(AND($E$3="1st"),'Marks Entry 1st'!B25,IF(AND($E$3="2nd"),'Marks Entry 2nd'!B25,"")))</f>
        <v>1</v>
      </c>
      <c r="D26" s="61" t="str">
        <f>IF(OR(B26=0,B26=""),"",IF(AND($E$3="1st"),'Marks Entry 1st'!C25,IF(AND($E$3="2nd"),'Marks Entry 2nd'!C25,"")))</f>
        <v>A</v>
      </c>
      <c r="E26" s="62">
        <f>IF(OR(B26=0,B26=""),"",IF(AND($E$3="1st"),'Marks Entry 1st'!E25,IF(AND($E$3="2nd"),'Marks Entry 2nd'!E25,"")))</f>
        <v>42257</v>
      </c>
      <c r="F26" s="278">
        <f>IF(OR(B26=0,B26=""),"",IF(AND($E$3="1st"),'Marks Entry 1st'!D25,IF(AND($E$3="2nd"),'Marks Entry 2nd'!D25,"")))</f>
        <v>948</v>
      </c>
      <c r="G26" s="56" t="str">
        <f>IF(OR(B26=0,B26=""),"",IF(AND($E$3="1st"),'Marks Entry 1st'!F25,IF(AND($E$3="2nd"),'Marks Entry 2nd'!F25,"")))</f>
        <v>MANVEER GURJAR</v>
      </c>
      <c r="H26" s="56" t="str">
        <f>IF(OR(B26=0,B26=""),"",IF(AND($E$3="1st"),'Marks Entry 1st'!G25,IF(AND($E$3="2nd"),'Marks Entry 2nd'!G25,"")))</f>
        <v>VIKRAM SINGH</v>
      </c>
      <c r="I26" s="56" t="str">
        <f>IF(OR(B26=0,B26=""),"",IF(AND($E$3="1st"),'Marks Entry 1st'!H25,IF(AND($E$3="2nd"),'Marks Entry 2nd'!H25,"")))</f>
        <v>BARKHA</v>
      </c>
      <c r="J26" s="245" t="str">
        <f>IF(OR(B26=0,B26=""),"",IF(AND($E$3="1st"),'Marks Entry 1st'!J25,IF(AND($E$3="2nd"),'Marks Entry 2nd'!J25,"")))</f>
        <v>M</v>
      </c>
      <c r="K26" s="245" t="str">
        <f>IF(OR(B26=0,B26=""),"",IF(AND($E$3="1st"),'Marks Entry 1st'!K25,IF(AND($E$3="2nd"),'Marks Entry 2nd'!K25,"")))</f>
        <v>SBC</v>
      </c>
      <c r="L26" s="113"/>
      <c r="M26" s="113"/>
      <c r="N26" s="113"/>
      <c r="O26" s="53"/>
      <c r="P26" s="113">
        <f>IF(OR(B26=0,B26=""),"",IF(AND($E$3="1st"),'Marks Entry 1st'!O25,IF(AND($E$3="2nd"),'Marks Entry 2nd'!O25,"")))</f>
        <v>29</v>
      </c>
      <c r="Q26" s="113">
        <f>IF(OR(B26=0,B26=""),"",IF(AND($E$3="1st"),'Marks Entry 1st'!P25,IF(AND($E$3="2nd"),'Marks Entry 2nd'!P25,"")))</f>
        <v>56</v>
      </c>
      <c r="R26" s="57">
        <f t="shared" si="0"/>
        <v>85</v>
      </c>
      <c r="S26" s="53">
        <f t="shared" si="1"/>
        <v>85</v>
      </c>
      <c r="T26" s="59">
        <f>IF(OR(B26=0,B26=""),"",IF(AND($E$3="1st"),'Marks Entry 1st'!Q25,IF(AND($E$3="2nd"),'Marks Entry 2nd'!Q25,"")))</f>
        <v>24</v>
      </c>
      <c r="U26" s="59">
        <f>IF(OR(B26=0,B26=""),"",IF(AND($E$3="1st"),'Marks Entry 1st'!R25,IF(AND($E$3="2nd"),'Marks Entry 2nd'!R25,"")))</f>
        <v>24</v>
      </c>
      <c r="V26" s="58">
        <f t="shared" si="2"/>
        <v>48</v>
      </c>
      <c r="W26" s="53">
        <f t="shared" si="3"/>
        <v>133</v>
      </c>
      <c r="X26" s="94">
        <f t="shared" si="4"/>
        <v>0</v>
      </c>
      <c r="Y26" s="94">
        <f t="shared" si="5"/>
        <v>200</v>
      </c>
      <c r="Z26" s="94" t="str">
        <f t="shared" si="6"/>
        <v/>
      </c>
      <c r="AA26" s="94" t="str">
        <f t="shared" si="7"/>
        <v>P</v>
      </c>
      <c r="AB26" s="94" t="str">
        <f t="shared" si="8"/>
        <v>I</v>
      </c>
      <c r="AC26" s="98" t="str">
        <f t="shared" si="9"/>
        <v>C</v>
      </c>
      <c r="AD26" s="113"/>
      <c r="AE26" s="113"/>
      <c r="AF26" s="113"/>
      <c r="AG26" s="53"/>
      <c r="AH26" s="113">
        <f>IF(OR(B26=0,B26=""),"",IF(AND($E$3="1st"),'Marks Entry 1st'!V25,IF(AND($E$3="2nd"),'Marks Entry 2nd'!V25,"")))</f>
        <v>14</v>
      </c>
      <c r="AI26" s="113">
        <f>IF(OR(B26=0,B26=""),"",IF(AND($E$3="1st"),'Marks Entry 1st'!W25,IF(AND($E$3="2nd"),'Marks Entry 2nd'!W25,"")))</f>
        <v>32</v>
      </c>
      <c r="AJ26" s="57">
        <f t="shared" si="10"/>
        <v>46</v>
      </c>
      <c r="AK26" s="53">
        <f t="shared" si="11"/>
        <v>46</v>
      </c>
      <c r="AL26" s="59">
        <f>IF(OR(B26=0,B26=""),"",IF(AND($E$3="1st"),'Marks Entry 1st'!X25,IF(AND($E$3="2nd"),'Marks Entry 2nd'!X25,"")))</f>
        <v>10</v>
      </c>
      <c r="AM26" s="59">
        <f>IF(OR(B26=0,B26=""),"",IF(AND($E$3="1st"),'Marks Entry 1st'!Y25,IF(AND($E$3="2nd"),'Marks Entry 2nd'!Y25,"")))</f>
        <v>30</v>
      </c>
      <c r="AN26" s="58">
        <f t="shared" si="12"/>
        <v>40</v>
      </c>
      <c r="AO26" s="53">
        <f t="shared" si="13"/>
        <v>86</v>
      </c>
      <c r="AP26" s="94">
        <f t="shared" si="14"/>
        <v>0</v>
      </c>
      <c r="AQ26" s="94">
        <f t="shared" si="15"/>
        <v>100</v>
      </c>
      <c r="AR26" s="94" t="str">
        <f t="shared" si="16"/>
        <v/>
      </c>
      <c r="AS26" s="94" t="str">
        <f t="shared" si="17"/>
        <v>P</v>
      </c>
      <c r="AT26" s="94" t="str">
        <f t="shared" si="18"/>
        <v>D</v>
      </c>
      <c r="AU26" s="98" t="str">
        <f t="shared" si="19"/>
        <v>A</v>
      </c>
      <c r="AV26" s="113"/>
      <c r="AW26" s="113"/>
      <c r="AX26" s="113"/>
      <c r="AY26" s="53"/>
      <c r="AZ26" s="113">
        <f>IF(OR(B26=0,B26=""),"",IF(AND($E$3="1st"),'Marks Entry 1st'!AC25,IF(AND($E$3="2nd"),'Marks Entry 2nd'!AC25,"")))</f>
        <v>22</v>
      </c>
      <c r="BA26" s="113">
        <f>IF(OR(B26=0,B26=""),"",IF(AND($E$3="1st"),'Marks Entry 1st'!AD25,IF(AND($E$3="2nd"),'Marks Entry 2nd'!AD25,"")))</f>
        <v>64</v>
      </c>
      <c r="BB26" s="57">
        <f t="shared" si="20"/>
        <v>86</v>
      </c>
      <c r="BC26" s="53">
        <f t="shared" si="21"/>
        <v>86</v>
      </c>
      <c r="BD26" s="59">
        <f>IF(OR(B26=0,B26=""),"",IF(AND($E$3="1st"),'Marks Entry 1st'!AE25,IF(AND($E$3="2nd"),'Marks Entry 2nd'!AE25,"")))</f>
        <v>21</v>
      </c>
      <c r="BE26" s="59">
        <f>IF(OR(B26=0,B26=""),"",IF(AND($E$3="1st"),'Marks Entry 1st'!AF25,IF(AND($E$3="2nd"),'Marks Entry 2nd'!AF25,"")))</f>
        <v>61</v>
      </c>
      <c r="BF26" s="58">
        <f t="shared" si="22"/>
        <v>82</v>
      </c>
      <c r="BG26" s="53">
        <f t="shared" si="23"/>
        <v>168</v>
      </c>
      <c r="BH26" s="94">
        <f t="shared" si="24"/>
        <v>0</v>
      </c>
      <c r="BI26" s="94">
        <f t="shared" si="25"/>
        <v>200</v>
      </c>
      <c r="BJ26" s="94" t="str">
        <f t="shared" si="26"/>
        <v/>
      </c>
      <c r="BK26" s="94" t="str">
        <f t="shared" si="27"/>
        <v>P</v>
      </c>
      <c r="BL26" s="94" t="str">
        <f t="shared" si="28"/>
        <v>D</v>
      </c>
      <c r="BM26" s="98" t="str">
        <f t="shared" si="29"/>
        <v>B</v>
      </c>
      <c r="BN26" s="113"/>
      <c r="BO26" s="113"/>
      <c r="BP26" s="113"/>
      <c r="BQ26" s="53"/>
      <c r="BR26" s="113">
        <f>IF(OR(B26=0,B26=""),"",IF(AND('Marks Entry 1st'!AJ25="",'Marks Entry 2nd'!AJ25=""),"",IF(AND($E$3="1st"),'Marks Entry 1st'!AJ25,IF(AND($E$3="2nd"),'Marks Entry 2nd'!AJ25,""))))</f>
        <v>41</v>
      </c>
      <c r="BS26" s="113" t="str">
        <f>IF(OR(B26=0,B26=""),"",IF(AND('Marks Entry 1st'!AK25="",'Marks Entry 2nd'!AK25=""),"",IF(AND($E$3="1st"),'Marks Entry 1st'!AK25,IF(AND($E$3="2nd"),'Marks Entry 2nd'!AK25,""))))</f>
        <v/>
      </c>
      <c r="BT26" s="57">
        <f t="shared" si="30"/>
        <v>41</v>
      </c>
      <c r="BU26" s="53">
        <f t="shared" si="31"/>
        <v>41</v>
      </c>
      <c r="BV26" s="59">
        <f>IF(OR(B26=0,B26=""),"",IF(AND('Marks Entry 1st'!AL25="",'Marks Entry 2nd'!AL25=""),"",IF(AND($E$3="1st"),'Marks Entry 1st'!AL25,IF(AND($E$3="2nd"),'Marks Entry 2nd'!AL25,""))))</f>
        <v>41</v>
      </c>
      <c r="BW26" s="59" t="str">
        <f>IF(OR(B26=0,B26=""),"",IF(AND('Marks Entry 1st'!AM25="",'Marks Entry 2nd'!AM25=""),"",IF(AND($E$3="1st"),'Marks Entry 1st'!AM25,IF(AND($E$3="2nd"),'Marks Entry 2nd'!AM25,""))))</f>
        <v/>
      </c>
      <c r="BX26" s="58">
        <f t="shared" si="32"/>
        <v>41</v>
      </c>
      <c r="BY26" s="53">
        <f t="shared" si="33"/>
        <v>82</v>
      </c>
      <c r="BZ26" s="94">
        <f t="shared" si="34"/>
        <v>0</v>
      </c>
      <c r="CA26" s="94">
        <f t="shared" si="35"/>
        <v>100</v>
      </c>
      <c r="CB26" s="94" t="str">
        <f t="shared" si="36"/>
        <v/>
      </c>
      <c r="CC26" s="94" t="str">
        <f t="shared" si="37"/>
        <v>P</v>
      </c>
      <c r="CD26" s="94" t="str">
        <f t="shared" si="38"/>
        <v>D</v>
      </c>
      <c r="CE26" s="98" t="str">
        <f t="shared" si="39"/>
        <v>B</v>
      </c>
      <c r="CF26" s="246">
        <f>IF(OR(B26=0,B26=""),"",IF(AND($E$3="1st"),'Marks Entry 1st'!AN25,IF(AND($E$3="2nd"),'Marks Entry 2nd'!AN25,"")))</f>
        <v>0</v>
      </c>
      <c r="CG26" s="246">
        <f>IF(OR(B26=0,B26=""),"",IF(AND($E$3="1st"),'Marks Entry 1st'!AO25,IF(AND($E$3="2nd"),'Marks Entry 2nd'!AO25,"")))</f>
        <v>0</v>
      </c>
      <c r="CH26" s="114">
        <f t="shared" si="40"/>
        <v>0</v>
      </c>
      <c r="CI26" s="115">
        <f t="shared" si="41"/>
        <v>0</v>
      </c>
      <c r="CJ26" s="115" t="str">
        <f t="shared" si="42"/>
        <v/>
      </c>
      <c r="CK26" s="115" t="str">
        <f t="shared" si="43"/>
        <v/>
      </c>
      <c r="CL26" s="97" t="str">
        <f t="shared" si="44"/>
        <v/>
      </c>
      <c r="CM26" s="246">
        <f>IF(OR(B26=0,B26=""),"",IF(AND($E$3="1st"),'Marks Entry 1st'!AP25,IF(AND($E$3="2nd"),'Marks Entry 2nd'!AP25,"")))</f>
        <v>0</v>
      </c>
      <c r="CN26" s="246">
        <f>IF(OR(B26=0,B26=""),"",IF(AND($E$3="1st"),'Marks Entry 1st'!AQ25,IF(AND($E$3="2nd"),'Marks Entry 2nd'!AQ25,"")))</f>
        <v>0</v>
      </c>
      <c r="CO26" s="114">
        <f t="shared" si="45"/>
        <v>0</v>
      </c>
      <c r="CP26" s="115">
        <f t="shared" si="46"/>
        <v>0</v>
      </c>
      <c r="CQ26" s="115" t="str">
        <f t="shared" si="47"/>
        <v/>
      </c>
      <c r="CR26" s="115" t="str">
        <f t="shared" si="48"/>
        <v/>
      </c>
      <c r="CS26" s="97" t="str">
        <f t="shared" si="49"/>
        <v/>
      </c>
      <c r="CT26" s="246">
        <f>IF(OR(B26=0,B26=""),"",IF(AND($E$3="1st"),'Marks Entry 1st'!AR25,IF(AND($E$3="2nd"),'Marks Entry 2nd'!AR25,"")))</f>
        <v>36</v>
      </c>
      <c r="CU26" s="246">
        <f>IF(OR(B26=0,B26=""),"",IF(AND($E$3="1st"),'Marks Entry 1st'!AS25,IF(AND($E$3="2nd"),'Marks Entry 2nd'!AS25,"")))</f>
        <v>0</v>
      </c>
      <c r="CV26" s="114">
        <f t="shared" si="50"/>
        <v>36</v>
      </c>
      <c r="CW26" s="115">
        <f t="shared" si="51"/>
        <v>0</v>
      </c>
      <c r="CX26" s="115">
        <f t="shared" si="52"/>
        <v>100</v>
      </c>
      <c r="CY26" s="115" t="str">
        <f t="shared" si="53"/>
        <v>P</v>
      </c>
      <c r="CZ26" s="97" t="str">
        <f t="shared" si="54"/>
        <v>D</v>
      </c>
      <c r="DA26" s="246" t="str">
        <f>IF(OR(B26=0,B26=""),"",IF(AND('Marks Entry 1st'!AT25="",'Marks Entry 2nd'!AT25=""),"",IF(AND($E$3="1st"),'Marks Entry 1st'!AT25,IF(AND($E$3="2nd"),'Marks Entry 2nd'!AT25,""))))</f>
        <v/>
      </c>
      <c r="DB26" s="246" t="str">
        <f>IF(OR(B26=0,B26=""),"",IF(AND('Marks Entry 1st'!AU25="",'Marks Entry 2nd'!AU25=""),"",IF(AND($E$3="1st"),'Marks Entry 1st'!AU25,IF(AND($E$3="2nd"),'Marks Entry 2nd'!AU25,""))))</f>
        <v/>
      </c>
      <c r="DC26" s="377" t="str">
        <f t="shared" si="55"/>
        <v/>
      </c>
      <c r="DD26" s="98" t="str">
        <f t="shared" si="56"/>
        <v/>
      </c>
      <c r="DE26" s="246" t="str">
        <f>IF(OR(B26=0,B26=""),"",IF(AND('Marks Entry 1st'!AV25="",'Marks Entry 2nd'!AV25=""),"",IF(AND($E$3="1st"),'Marks Entry 1st'!AV25,IF(AND($E$3="2nd"),'Marks Entry 2nd'!AV25,""))))</f>
        <v/>
      </c>
      <c r="DF26" s="246" t="str">
        <f>IF(OR(B26=0,B26=""),"",IF(AND('Marks Entry 1st'!AW25="",'Marks Entry 2nd'!AW25=""),"",IF(AND($E$3="1st"),'Marks Entry 1st'!AW25,IF(AND($E$3="2nd"),'Marks Entry 2nd'!AW25,""))))</f>
        <v/>
      </c>
      <c r="DG26" s="377" t="str">
        <f t="shared" si="57"/>
        <v/>
      </c>
      <c r="DH26" s="98" t="str">
        <f t="shared" si="58"/>
        <v/>
      </c>
      <c r="DI26" s="68">
        <f t="shared" si="62"/>
        <v>387</v>
      </c>
      <c r="DJ26" s="379">
        <f t="shared" si="63"/>
        <v>77.400000000000006</v>
      </c>
      <c r="DK26" s="72" t="str">
        <f t="shared" si="59"/>
        <v>I</v>
      </c>
      <c r="DL26" s="73">
        <f t="shared" si="60"/>
        <v>20.000000000000298</v>
      </c>
      <c r="DM26" s="413" t="str">
        <f>IF(B26="NSO","NSO",IF(OR(D26="",G26="",F26="",B26="",DI26=0),"",IF('Master sheet'!$D$11="Hindi","कक्षोंन्नति","Promoted")))</f>
        <v>कक्षोंन्नति</v>
      </c>
      <c r="DN26" s="43">
        <f>IF(OR(B26=0,B26=""),"",IF(AND($E$3="1st"),'Marks Entry 1st'!AX25,IF(AND($E$3="2nd"),'Marks Entry 2nd'!AX25,"")))</f>
        <v>220</v>
      </c>
      <c r="DO26" s="43">
        <f>IF(OR(B26=0,B26=""),"",IF(AND($E$3="1st"),'Marks Entry 1st'!AY25,IF(AND($E$3="2nd"),'Marks Entry 2nd'!AY25,"")))</f>
        <v>160</v>
      </c>
      <c r="DP26" s="230" t="str">
        <f t="shared" si="61"/>
        <v>B</v>
      </c>
      <c r="DQ26" s="44"/>
      <c r="DX26" s="46">
        <f>IF(AND($E$3="1st"),'Marks Entry 1st'!I25,IF(AND($E$3="2nd"),'Marks Entry 2nd'!I25,""))</f>
        <v>121</v>
      </c>
    </row>
    <row r="27" spans="1:128" ht="18.95" customHeight="1">
      <c r="A27" s="60">
        <v>20</v>
      </c>
      <c r="B27" s="279">
        <f>IF(OR(DX27=0,DX27=""),"",IF(AND($E$3="1st"),'Marks Entry 1st'!I26,IF(AND($E$3="2nd"),'Marks Entry 2nd'!I26,"")))</f>
        <v>122</v>
      </c>
      <c r="C27" s="61">
        <f>IF(OR(B27=0,B27=""),"",IF(AND($E$3="1st"),'Marks Entry 1st'!B26,IF(AND($E$3="2nd"),'Marks Entry 2nd'!B26,"")))</f>
        <v>1</v>
      </c>
      <c r="D27" s="61" t="str">
        <f>IF(OR(B27=0,B27=""),"",IF(AND($E$3="1st"),'Marks Entry 1st'!C26,IF(AND($E$3="2nd"),'Marks Entry 2nd'!C26,"")))</f>
        <v>A</v>
      </c>
      <c r="E27" s="62" t="str">
        <f>IF(OR(B27=0,B27=""),"",IF(AND($E$3="1st"),'Marks Entry 1st'!E26,IF(AND($E$3="2nd"),'Marks Entry 2nd'!E26,"")))</f>
        <v>13-01-2015</v>
      </c>
      <c r="F27" s="278">
        <f>IF(OR(B27=0,B27=""),"",IF(AND($E$3="1st"),'Marks Entry 1st'!D26,IF(AND($E$3="2nd"),'Marks Entry 2nd'!D26,"")))</f>
        <v>943</v>
      </c>
      <c r="G27" s="56" t="str">
        <f>IF(OR(B27=0,B27=""),"",IF(AND($E$3="1st"),'Marks Entry 1st'!F26,IF(AND($E$3="2nd"),'Marks Entry 2nd'!F26,"")))</f>
        <v>PALAK DAMER</v>
      </c>
      <c r="H27" s="56" t="str">
        <f>IF(OR(B27=0,B27=""),"",IF(AND($E$3="1st"),'Marks Entry 1st'!G26,IF(AND($E$3="2nd"),'Marks Entry 2nd'!G26,"")))</f>
        <v>GOVIND LAL</v>
      </c>
      <c r="I27" s="56" t="str">
        <f>IF(OR(B27=0,B27=""),"",IF(AND($E$3="1st"),'Marks Entry 1st'!H26,IF(AND($E$3="2nd"),'Marks Entry 2nd'!H26,"")))</f>
        <v>LEELA</v>
      </c>
      <c r="J27" s="245" t="str">
        <f>IF(OR(B27=0,B27=""),"",IF(AND($E$3="1st"),'Marks Entry 1st'!J26,IF(AND($E$3="2nd"),'Marks Entry 2nd'!J26,"")))</f>
        <v>F</v>
      </c>
      <c r="K27" s="245" t="str">
        <f>IF(OR(B27=0,B27=""),"",IF(AND($E$3="1st"),'Marks Entry 1st'!K26,IF(AND($E$3="2nd"),'Marks Entry 2nd'!K26,"")))</f>
        <v>SC</v>
      </c>
      <c r="L27" s="113"/>
      <c r="M27" s="113"/>
      <c r="N27" s="113"/>
      <c r="O27" s="53"/>
      <c r="P27" s="113">
        <f>IF(OR(B27=0,B27=""),"",IF(AND($E$3="1st"),'Marks Entry 1st'!O26,IF(AND($E$3="2nd"),'Marks Entry 2nd'!O26,"")))</f>
        <v>29</v>
      </c>
      <c r="Q27" s="113">
        <f>IF(OR(B27=0,B27=""),"",IF(AND($E$3="1st"),'Marks Entry 1st'!P26,IF(AND($E$3="2nd"),'Marks Entry 2nd'!P26,"")))</f>
        <v>58</v>
      </c>
      <c r="R27" s="57">
        <f t="shared" si="0"/>
        <v>87</v>
      </c>
      <c r="S27" s="53">
        <f t="shared" si="1"/>
        <v>87</v>
      </c>
      <c r="T27" s="59">
        <f>IF(OR(B27=0,B27=""),"",IF(AND($E$3="1st"),'Marks Entry 1st'!Q26,IF(AND($E$3="2nd"),'Marks Entry 2nd'!Q26,"")))</f>
        <v>24</v>
      </c>
      <c r="U27" s="59">
        <f>IF(OR(B27=0,B27=""),"",IF(AND($E$3="1st"),'Marks Entry 1st'!R26,IF(AND($E$3="2nd"),'Marks Entry 2nd'!R26,"")))</f>
        <v>45</v>
      </c>
      <c r="V27" s="58">
        <f t="shared" si="2"/>
        <v>69</v>
      </c>
      <c r="W27" s="53">
        <f t="shared" si="3"/>
        <v>156</v>
      </c>
      <c r="X27" s="94">
        <f t="shared" si="4"/>
        <v>0</v>
      </c>
      <c r="Y27" s="94">
        <f t="shared" si="5"/>
        <v>200</v>
      </c>
      <c r="Z27" s="94" t="str">
        <f t="shared" si="6"/>
        <v/>
      </c>
      <c r="AA27" s="94" t="str">
        <f t="shared" si="7"/>
        <v>P</v>
      </c>
      <c r="AB27" s="94" t="str">
        <f t="shared" si="8"/>
        <v>D</v>
      </c>
      <c r="AC27" s="98" t="str">
        <f t="shared" si="9"/>
        <v>B</v>
      </c>
      <c r="AD27" s="113"/>
      <c r="AE27" s="113"/>
      <c r="AF27" s="113"/>
      <c r="AG27" s="53"/>
      <c r="AH27" s="113">
        <f>IF(OR(B27=0,B27=""),"",IF(AND($E$3="1st"),'Marks Entry 1st'!V26,IF(AND($E$3="2nd"),'Marks Entry 2nd'!V26,"")))</f>
        <v>14</v>
      </c>
      <c r="AI27" s="113">
        <f>IF(OR(B27=0,B27=""),"",IF(AND($E$3="1st"),'Marks Entry 1st'!W26,IF(AND($E$3="2nd"),'Marks Entry 2nd'!W26,"")))</f>
        <v>32</v>
      </c>
      <c r="AJ27" s="57">
        <f t="shared" si="10"/>
        <v>46</v>
      </c>
      <c r="AK27" s="53">
        <f t="shared" si="11"/>
        <v>46</v>
      </c>
      <c r="AL27" s="59">
        <f>IF(OR(B27=0,B27=""),"",IF(AND($E$3="1st"),'Marks Entry 1st'!X26,IF(AND($E$3="2nd"),'Marks Entry 2nd'!X26,"")))</f>
        <v>10</v>
      </c>
      <c r="AM27" s="59">
        <f>IF(OR(B27=0,B27=""),"",IF(AND($E$3="1st"),'Marks Entry 1st'!Y26,IF(AND($E$3="2nd"),'Marks Entry 2nd'!Y26,"")))</f>
        <v>30</v>
      </c>
      <c r="AN27" s="58">
        <f t="shared" si="12"/>
        <v>40</v>
      </c>
      <c r="AO27" s="53">
        <f t="shared" si="13"/>
        <v>86</v>
      </c>
      <c r="AP27" s="94">
        <f t="shared" si="14"/>
        <v>0</v>
      </c>
      <c r="AQ27" s="94">
        <f t="shared" si="15"/>
        <v>100</v>
      </c>
      <c r="AR27" s="94" t="str">
        <f t="shared" si="16"/>
        <v/>
      </c>
      <c r="AS27" s="94" t="str">
        <f t="shared" si="17"/>
        <v>P</v>
      </c>
      <c r="AT27" s="94" t="str">
        <f t="shared" si="18"/>
        <v>D</v>
      </c>
      <c r="AU27" s="98" t="str">
        <f t="shared" si="19"/>
        <v>A</v>
      </c>
      <c r="AV27" s="113"/>
      <c r="AW27" s="113"/>
      <c r="AX27" s="113"/>
      <c r="AY27" s="53"/>
      <c r="AZ27" s="113">
        <f>IF(OR(B27=0,B27=""),"",IF(AND($E$3="1st"),'Marks Entry 1st'!AC26,IF(AND($E$3="2nd"),'Marks Entry 2nd'!AC26,"")))</f>
        <v>22</v>
      </c>
      <c r="BA27" s="113">
        <f>IF(OR(B27=0,B27=""),"",IF(AND($E$3="1st"),'Marks Entry 1st'!AD26,IF(AND($E$3="2nd"),'Marks Entry 2nd'!AD26,"")))</f>
        <v>64</v>
      </c>
      <c r="BB27" s="57">
        <f t="shared" si="20"/>
        <v>86</v>
      </c>
      <c r="BC27" s="53">
        <f t="shared" si="21"/>
        <v>86</v>
      </c>
      <c r="BD27" s="59">
        <f>IF(OR(B27=0,B27=""),"",IF(AND($E$3="1st"),'Marks Entry 1st'!AE26,IF(AND($E$3="2nd"),'Marks Entry 2nd'!AE26,"")))</f>
        <v>25</v>
      </c>
      <c r="BE27" s="59">
        <f>IF(OR(B27=0,B27=""),"",IF(AND($E$3="1st"),'Marks Entry 1st'!AF26,IF(AND($E$3="2nd"),'Marks Entry 2nd'!AF26,"")))</f>
        <v>62</v>
      </c>
      <c r="BF27" s="58">
        <f t="shared" si="22"/>
        <v>87</v>
      </c>
      <c r="BG27" s="53">
        <f t="shared" si="23"/>
        <v>173</v>
      </c>
      <c r="BH27" s="94">
        <f t="shared" si="24"/>
        <v>0</v>
      </c>
      <c r="BI27" s="94">
        <f t="shared" si="25"/>
        <v>200</v>
      </c>
      <c r="BJ27" s="94" t="str">
        <f t="shared" si="26"/>
        <v/>
      </c>
      <c r="BK27" s="94" t="str">
        <f t="shared" si="27"/>
        <v>P</v>
      </c>
      <c r="BL27" s="94" t="str">
        <f t="shared" si="28"/>
        <v>D</v>
      </c>
      <c r="BM27" s="98" t="str">
        <f t="shared" si="29"/>
        <v>A</v>
      </c>
      <c r="BN27" s="113"/>
      <c r="BO27" s="113"/>
      <c r="BP27" s="113"/>
      <c r="BQ27" s="53"/>
      <c r="BR27" s="113">
        <f>IF(OR(B27=0,B27=""),"",IF(AND('Marks Entry 1st'!AJ26="",'Marks Entry 2nd'!AJ26=""),"",IF(AND($E$3="1st"),'Marks Entry 1st'!AJ26,IF(AND($E$3="2nd"),'Marks Entry 2nd'!AJ26,""))))</f>
        <v>42</v>
      </c>
      <c r="BS27" s="113" t="str">
        <f>IF(OR(B27=0,B27=""),"",IF(AND('Marks Entry 1st'!AK26="",'Marks Entry 2nd'!AK26=""),"",IF(AND($E$3="1st"),'Marks Entry 1st'!AK26,IF(AND($E$3="2nd"),'Marks Entry 2nd'!AK26,""))))</f>
        <v/>
      </c>
      <c r="BT27" s="57">
        <f t="shared" si="30"/>
        <v>42</v>
      </c>
      <c r="BU27" s="53">
        <f t="shared" si="31"/>
        <v>42</v>
      </c>
      <c r="BV27" s="59">
        <f>IF(OR(B27=0,B27=""),"",IF(AND('Marks Entry 1st'!AL26="",'Marks Entry 2nd'!AL26=""),"",IF(AND($E$3="1st"),'Marks Entry 1st'!AL26,IF(AND($E$3="2nd"),'Marks Entry 2nd'!AL26,""))))</f>
        <v>44</v>
      </c>
      <c r="BW27" s="59" t="str">
        <f>IF(OR(B27=0,B27=""),"",IF(AND('Marks Entry 1st'!AM26="",'Marks Entry 2nd'!AM26=""),"",IF(AND($E$3="1st"),'Marks Entry 1st'!AM26,IF(AND($E$3="2nd"),'Marks Entry 2nd'!AM26,""))))</f>
        <v/>
      </c>
      <c r="BX27" s="58">
        <f t="shared" si="32"/>
        <v>44</v>
      </c>
      <c r="BY27" s="53">
        <f t="shared" si="33"/>
        <v>86</v>
      </c>
      <c r="BZ27" s="94">
        <f t="shared" si="34"/>
        <v>0</v>
      </c>
      <c r="CA27" s="94">
        <f t="shared" si="35"/>
        <v>100</v>
      </c>
      <c r="CB27" s="94" t="str">
        <f t="shared" si="36"/>
        <v/>
      </c>
      <c r="CC27" s="94" t="str">
        <f t="shared" si="37"/>
        <v>P</v>
      </c>
      <c r="CD27" s="94" t="str">
        <f t="shared" si="38"/>
        <v>D</v>
      </c>
      <c r="CE27" s="98" t="str">
        <f t="shared" si="39"/>
        <v>A</v>
      </c>
      <c r="CF27" s="246">
        <f>IF(OR(B27=0,B27=""),"",IF(AND($E$3="1st"),'Marks Entry 1st'!AN26,IF(AND($E$3="2nd"),'Marks Entry 2nd'!AN26,"")))</f>
        <v>0</v>
      </c>
      <c r="CG27" s="246">
        <f>IF(OR(B27=0,B27=""),"",IF(AND($E$3="1st"),'Marks Entry 1st'!AO26,IF(AND($E$3="2nd"),'Marks Entry 2nd'!AO26,"")))</f>
        <v>0</v>
      </c>
      <c r="CH27" s="114">
        <f t="shared" si="40"/>
        <v>0</v>
      </c>
      <c r="CI27" s="115">
        <f t="shared" si="41"/>
        <v>0</v>
      </c>
      <c r="CJ27" s="115" t="str">
        <f t="shared" si="42"/>
        <v/>
      </c>
      <c r="CK27" s="115" t="str">
        <f t="shared" si="43"/>
        <v/>
      </c>
      <c r="CL27" s="97" t="str">
        <f t="shared" si="44"/>
        <v/>
      </c>
      <c r="CM27" s="246">
        <f>IF(OR(B27=0,B27=""),"",IF(AND($E$3="1st"),'Marks Entry 1st'!AP26,IF(AND($E$3="2nd"),'Marks Entry 2nd'!AP26,"")))</f>
        <v>0</v>
      </c>
      <c r="CN27" s="246">
        <f>IF(OR(B27=0,B27=""),"",IF(AND($E$3="1st"),'Marks Entry 1st'!AQ26,IF(AND($E$3="2nd"),'Marks Entry 2nd'!AQ26,"")))</f>
        <v>0</v>
      </c>
      <c r="CO27" s="114">
        <f t="shared" si="45"/>
        <v>0</v>
      </c>
      <c r="CP27" s="115">
        <f t="shared" si="46"/>
        <v>0</v>
      </c>
      <c r="CQ27" s="115" t="str">
        <f t="shared" si="47"/>
        <v/>
      </c>
      <c r="CR27" s="115" t="str">
        <f t="shared" si="48"/>
        <v/>
      </c>
      <c r="CS27" s="97" t="str">
        <f t="shared" si="49"/>
        <v/>
      </c>
      <c r="CT27" s="246">
        <f>IF(OR(B27=0,B27=""),"",IF(AND($E$3="1st"),'Marks Entry 1st'!AR26,IF(AND($E$3="2nd"),'Marks Entry 2nd'!AR26,"")))</f>
        <v>0</v>
      </c>
      <c r="CU27" s="246">
        <f>IF(OR(B27=0,B27=""),"",IF(AND($E$3="1st"),'Marks Entry 1st'!AS26,IF(AND($E$3="2nd"),'Marks Entry 2nd'!AS26,"")))</f>
        <v>0</v>
      </c>
      <c r="CV27" s="114">
        <f t="shared" si="50"/>
        <v>0</v>
      </c>
      <c r="CW27" s="115">
        <f t="shared" si="51"/>
        <v>0</v>
      </c>
      <c r="CX27" s="115" t="str">
        <f t="shared" si="52"/>
        <v/>
      </c>
      <c r="CY27" s="115" t="str">
        <f t="shared" si="53"/>
        <v/>
      </c>
      <c r="CZ27" s="97" t="str">
        <f t="shared" si="54"/>
        <v/>
      </c>
      <c r="DA27" s="246" t="str">
        <f>IF(OR(B27=0,B27=""),"",IF(AND('Marks Entry 1st'!AT26="",'Marks Entry 2nd'!AT26=""),"",IF(AND($E$3="1st"),'Marks Entry 1st'!AT26,IF(AND($E$3="2nd"),'Marks Entry 2nd'!AT26,""))))</f>
        <v/>
      </c>
      <c r="DB27" s="246" t="str">
        <f>IF(OR(B27=0,B27=""),"",IF(AND('Marks Entry 1st'!AU26="",'Marks Entry 2nd'!AU26=""),"",IF(AND($E$3="1st"),'Marks Entry 1st'!AU26,IF(AND($E$3="2nd"),'Marks Entry 2nd'!AU26,""))))</f>
        <v/>
      </c>
      <c r="DC27" s="377" t="str">
        <f t="shared" si="55"/>
        <v/>
      </c>
      <c r="DD27" s="98" t="str">
        <f t="shared" si="56"/>
        <v/>
      </c>
      <c r="DE27" s="246" t="str">
        <f>IF(OR(B27=0,B27=""),"",IF(AND('Marks Entry 1st'!AV26="",'Marks Entry 2nd'!AV26=""),"",IF(AND($E$3="1st"),'Marks Entry 1st'!AV26,IF(AND($E$3="2nd"),'Marks Entry 2nd'!AV26,""))))</f>
        <v/>
      </c>
      <c r="DF27" s="246" t="str">
        <f>IF(OR(B27=0,B27=""),"",IF(AND('Marks Entry 1st'!AW26="",'Marks Entry 2nd'!AW26=""),"",IF(AND($E$3="1st"),'Marks Entry 1st'!AW26,IF(AND($E$3="2nd"),'Marks Entry 2nd'!AW26,""))))</f>
        <v/>
      </c>
      <c r="DG27" s="377" t="str">
        <f t="shared" si="57"/>
        <v/>
      </c>
      <c r="DH27" s="98" t="str">
        <f t="shared" si="58"/>
        <v/>
      </c>
      <c r="DI27" s="68">
        <f t="shared" si="62"/>
        <v>415</v>
      </c>
      <c r="DJ27" s="379">
        <f t="shared" si="63"/>
        <v>83</v>
      </c>
      <c r="DK27" s="72" t="str">
        <f t="shared" si="59"/>
        <v>I</v>
      </c>
      <c r="DL27" s="73">
        <f t="shared" si="60"/>
        <v>3.9999999999999964</v>
      </c>
      <c r="DM27" s="413" t="str">
        <f>IF(B27="NSO","NSO",IF(OR(D27="",G27="",F27="",B27="",DI27=0),"",IF('Master sheet'!$D$11="Hindi","कक्षोंन्नति","Promoted")))</f>
        <v>कक्षोंन्नति</v>
      </c>
      <c r="DN27" s="43">
        <f>IF(OR(B27=0,B27=""),"",IF(AND($E$3="1st"),'Marks Entry 1st'!AX26,IF(AND($E$3="2nd"),'Marks Entry 2nd'!AX26,"")))</f>
        <v>220</v>
      </c>
      <c r="DO27" s="43">
        <f>IF(OR(B27=0,B27=""),"",IF(AND($E$3="1st"),'Marks Entry 1st'!AY26,IF(AND($E$3="2nd"),'Marks Entry 2nd'!AY26,"")))</f>
        <v>164</v>
      </c>
      <c r="DP27" s="230" t="str">
        <f t="shared" si="61"/>
        <v>B</v>
      </c>
      <c r="DQ27" s="44"/>
      <c r="DX27" s="46">
        <f>IF(AND($E$3="1st"),'Marks Entry 1st'!I26,IF(AND($E$3="2nd"),'Marks Entry 2nd'!I26,""))</f>
        <v>122</v>
      </c>
    </row>
    <row r="28" spans="1:128" ht="18.95" customHeight="1">
      <c r="A28" s="60">
        <v>21</v>
      </c>
      <c r="B28" s="279">
        <f>IF(OR(DX28=0,DX28=""),"",IF(AND($E$3="1st"),'Marks Entry 1st'!I27,IF(AND($E$3="2nd"),'Marks Entry 2nd'!I27,"")))</f>
        <v>123</v>
      </c>
      <c r="C28" s="61">
        <f>IF(OR(B28=0,B28=""),"",IF(AND($E$3="1st"),'Marks Entry 1st'!B27,IF(AND($E$3="2nd"),'Marks Entry 2nd'!B27,"")))</f>
        <v>1</v>
      </c>
      <c r="D28" s="61" t="str">
        <f>IF(OR(B28=0,B28=""),"",IF(AND($E$3="1st"),'Marks Entry 1st'!C27,IF(AND($E$3="2nd"),'Marks Entry 2nd'!C27,"")))</f>
        <v>A</v>
      </c>
      <c r="E28" s="62" t="str">
        <f>IF(OR(B28=0,B28=""),"",IF(AND($E$3="1st"),'Marks Entry 1st'!E27,IF(AND($E$3="2nd"),'Marks Entry 2nd'!E27,"")))</f>
        <v>21-10-2014</v>
      </c>
      <c r="F28" s="278">
        <f>IF(OR(B28=0,B28=""),"",IF(AND($E$3="1st"),'Marks Entry 1st'!D27,IF(AND($E$3="2nd"),'Marks Entry 2nd'!D27,"")))</f>
        <v>929</v>
      </c>
      <c r="G28" s="56" t="str">
        <f>IF(OR(B28=0,B28=""),"",IF(AND($E$3="1st"),'Marks Entry 1st'!F27,IF(AND($E$3="2nd"),'Marks Entry 2nd'!F27,"")))</f>
        <v>PAWAN CHOUHAN</v>
      </c>
      <c r="H28" s="56" t="str">
        <f>IF(OR(B28=0,B28=""),"",IF(AND($E$3="1st"),'Marks Entry 1st'!G27,IF(AND($E$3="2nd"),'Marks Entry 2nd'!G27,"")))</f>
        <v>NARENDRA SINGH</v>
      </c>
      <c r="I28" s="56" t="str">
        <f>IF(OR(B28=0,B28=""),"",IF(AND($E$3="1st"),'Marks Entry 1st'!H27,IF(AND($E$3="2nd"),'Marks Entry 2nd'!H27,"")))</f>
        <v>SHOBHA</v>
      </c>
      <c r="J28" s="245" t="str">
        <f>IF(OR(B28=0,B28=""),"",IF(AND($E$3="1st"),'Marks Entry 1st'!J27,IF(AND($E$3="2nd"),'Marks Entry 2nd'!J27,"")))</f>
        <v>M</v>
      </c>
      <c r="K28" s="245" t="str">
        <f>IF(OR(B28=0,B28=""),"",IF(AND($E$3="1st"),'Marks Entry 1st'!K27,IF(AND($E$3="2nd"),'Marks Entry 2nd'!K27,"")))</f>
        <v>OBC</v>
      </c>
      <c r="L28" s="113"/>
      <c r="M28" s="113"/>
      <c r="N28" s="113"/>
      <c r="O28" s="53"/>
      <c r="P28" s="113">
        <f>IF(OR(B28=0,B28=""),"",IF(AND($E$3="1st"),'Marks Entry 1st'!O27,IF(AND($E$3="2nd"),'Marks Entry 2nd'!O27,"")))</f>
        <v>29</v>
      </c>
      <c r="Q28" s="113">
        <f>IF(OR(B28=0,B28=""),"",IF(AND($E$3="1st"),'Marks Entry 1st'!P27,IF(AND($E$3="2nd"),'Marks Entry 2nd'!P27,"")))</f>
        <v>59</v>
      </c>
      <c r="R28" s="57">
        <f t="shared" si="0"/>
        <v>88</v>
      </c>
      <c r="S28" s="53">
        <f t="shared" si="1"/>
        <v>88</v>
      </c>
      <c r="T28" s="59">
        <f>IF(OR(B28=0,B28=""),"",IF(AND($E$3="1st"),'Marks Entry 1st'!Q27,IF(AND($E$3="2nd"),'Marks Entry 2nd'!Q27,"")))</f>
        <v>24</v>
      </c>
      <c r="U28" s="59">
        <f>IF(OR(B28=0,B28=""),"",IF(AND($E$3="1st"),'Marks Entry 1st'!R27,IF(AND($E$3="2nd"),'Marks Entry 2nd'!R27,"")))</f>
        <v>45</v>
      </c>
      <c r="V28" s="58">
        <f t="shared" si="2"/>
        <v>69</v>
      </c>
      <c r="W28" s="53">
        <f t="shared" si="3"/>
        <v>157</v>
      </c>
      <c r="X28" s="94">
        <f t="shared" si="4"/>
        <v>0</v>
      </c>
      <c r="Y28" s="94">
        <f t="shared" si="5"/>
        <v>200</v>
      </c>
      <c r="Z28" s="94" t="str">
        <f t="shared" si="6"/>
        <v/>
      </c>
      <c r="AA28" s="94" t="str">
        <f t="shared" si="7"/>
        <v>P</v>
      </c>
      <c r="AB28" s="94" t="str">
        <f t="shared" si="8"/>
        <v>D</v>
      </c>
      <c r="AC28" s="98" t="str">
        <f t="shared" si="9"/>
        <v>B</v>
      </c>
      <c r="AD28" s="113"/>
      <c r="AE28" s="113"/>
      <c r="AF28" s="113"/>
      <c r="AG28" s="53"/>
      <c r="AH28" s="113">
        <f>IF(OR(B28=0,B28=""),"",IF(AND($E$3="1st"),'Marks Entry 1st'!V27,IF(AND($E$3="2nd"),'Marks Entry 2nd'!V27,"")))</f>
        <v>14</v>
      </c>
      <c r="AI28" s="113">
        <f>IF(OR(B28=0,B28=""),"",IF(AND($E$3="1st"),'Marks Entry 1st'!W27,IF(AND($E$3="2nd"),'Marks Entry 2nd'!W27,"")))</f>
        <v>32</v>
      </c>
      <c r="AJ28" s="57">
        <f t="shared" si="10"/>
        <v>46</v>
      </c>
      <c r="AK28" s="53">
        <f t="shared" si="11"/>
        <v>46</v>
      </c>
      <c r="AL28" s="59">
        <f>IF(OR(B28=0,B28=""),"",IF(AND($E$3="1st"),'Marks Entry 1st'!X27,IF(AND($E$3="2nd"),'Marks Entry 2nd'!X27,"")))</f>
        <v>10</v>
      </c>
      <c r="AM28" s="59">
        <f>IF(OR(B28=0,B28=""),"",IF(AND($E$3="1st"),'Marks Entry 1st'!Y27,IF(AND($E$3="2nd"),'Marks Entry 2nd'!Y27,"")))</f>
        <v>30</v>
      </c>
      <c r="AN28" s="58">
        <f t="shared" si="12"/>
        <v>40</v>
      </c>
      <c r="AO28" s="53">
        <f t="shared" si="13"/>
        <v>86</v>
      </c>
      <c r="AP28" s="94">
        <f t="shared" si="14"/>
        <v>0</v>
      </c>
      <c r="AQ28" s="94">
        <f t="shared" si="15"/>
        <v>100</v>
      </c>
      <c r="AR28" s="94" t="str">
        <f t="shared" si="16"/>
        <v/>
      </c>
      <c r="AS28" s="94" t="str">
        <f t="shared" si="17"/>
        <v>P</v>
      </c>
      <c r="AT28" s="94" t="str">
        <f t="shared" si="18"/>
        <v>D</v>
      </c>
      <c r="AU28" s="98" t="str">
        <f t="shared" si="19"/>
        <v>A</v>
      </c>
      <c r="AV28" s="113"/>
      <c r="AW28" s="113"/>
      <c r="AX28" s="113"/>
      <c r="AY28" s="53"/>
      <c r="AZ28" s="113">
        <f>IF(OR(B28=0,B28=""),"",IF(AND($E$3="1st"),'Marks Entry 1st'!AC27,IF(AND($E$3="2nd"),'Marks Entry 2nd'!AC27,"")))</f>
        <v>22</v>
      </c>
      <c r="BA28" s="113">
        <f>IF(OR(B28=0,B28=""),"",IF(AND($E$3="1st"),'Marks Entry 1st'!AD27,IF(AND($E$3="2nd"),'Marks Entry 2nd'!AD27,"")))</f>
        <v>64</v>
      </c>
      <c r="BB28" s="57">
        <f t="shared" si="20"/>
        <v>86</v>
      </c>
      <c r="BC28" s="53">
        <f t="shared" si="21"/>
        <v>86</v>
      </c>
      <c r="BD28" s="59">
        <f>IF(OR(B28=0,B28=""),"",IF(AND($E$3="1st"),'Marks Entry 1st'!AE27,IF(AND($E$3="2nd"),'Marks Entry 2nd'!AE27,"")))</f>
        <v>26</v>
      </c>
      <c r="BE28" s="59">
        <f>IF(OR(B28=0,B28=""),"",IF(AND($E$3="1st"),'Marks Entry 1st'!AF27,IF(AND($E$3="2nd"),'Marks Entry 2nd'!AF27,"")))</f>
        <v>63</v>
      </c>
      <c r="BF28" s="58">
        <f t="shared" si="22"/>
        <v>89</v>
      </c>
      <c r="BG28" s="53">
        <f t="shared" si="23"/>
        <v>175</v>
      </c>
      <c r="BH28" s="94">
        <f t="shared" si="24"/>
        <v>0</v>
      </c>
      <c r="BI28" s="94">
        <f t="shared" si="25"/>
        <v>200</v>
      </c>
      <c r="BJ28" s="94" t="str">
        <f t="shared" si="26"/>
        <v/>
      </c>
      <c r="BK28" s="94" t="str">
        <f t="shared" si="27"/>
        <v>P</v>
      </c>
      <c r="BL28" s="94" t="str">
        <f t="shared" si="28"/>
        <v>D</v>
      </c>
      <c r="BM28" s="98" t="str">
        <f t="shared" si="29"/>
        <v>A</v>
      </c>
      <c r="BN28" s="113"/>
      <c r="BO28" s="113"/>
      <c r="BP28" s="113"/>
      <c r="BQ28" s="53"/>
      <c r="BR28" s="113">
        <f>IF(OR(B28=0,B28=""),"",IF(AND('Marks Entry 1st'!AJ27="",'Marks Entry 2nd'!AJ27=""),"",IF(AND($E$3="1st"),'Marks Entry 1st'!AJ27,IF(AND($E$3="2nd"),'Marks Entry 2nd'!AJ27,""))))</f>
        <v>43</v>
      </c>
      <c r="BS28" s="113" t="str">
        <f>IF(OR(B28=0,B28=""),"",IF(AND('Marks Entry 1st'!AK27="",'Marks Entry 2nd'!AK27=""),"",IF(AND($E$3="1st"),'Marks Entry 1st'!AK27,IF(AND($E$3="2nd"),'Marks Entry 2nd'!AK27,""))))</f>
        <v/>
      </c>
      <c r="BT28" s="57">
        <f t="shared" si="30"/>
        <v>43</v>
      </c>
      <c r="BU28" s="53">
        <f t="shared" si="31"/>
        <v>43</v>
      </c>
      <c r="BV28" s="59">
        <f>IF(OR(B28=0,B28=""),"",IF(AND('Marks Entry 1st'!AL27="",'Marks Entry 2nd'!AL27=""),"",IF(AND($E$3="1st"),'Marks Entry 1st'!AL27,IF(AND($E$3="2nd"),'Marks Entry 2nd'!AL27,""))))</f>
        <v>42</v>
      </c>
      <c r="BW28" s="59" t="str">
        <f>IF(OR(B28=0,B28=""),"",IF(AND('Marks Entry 1st'!AM27="",'Marks Entry 2nd'!AM27=""),"",IF(AND($E$3="1st"),'Marks Entry 1st'!AM27,IF(AND($E$3="2nd"),'Marks Entry 2nd'!AM27,""))))</f>
        <v/>
      </c>
      <c r="BX28" s="58">
        <f t="shared" si="32"/>
        <v>42</v>
      </c>
      <c r="BY28" s="53">
        <f t="shared" si="33"/>
        <v>85</v>
      </c>
      <c r="BZ28" s="94">
        <f t="shared" si="34"/>
        <v>0</v>
      </c>
      <c r="CA28" s="94">
        <f t="shared" si="35"/>
        <v>100</v>
      </c>
      <c r="CB28" s="94" t="str">
        <f t="shared" si="36"/>
        <v/>
      </c>
      <c r="CC28" s="94" t="str">
        <f t="shared" si="37"/>
        <v>P</v>
      </c>
      <c r="CD28" s="94" t="str">
        <f t="shared" si="38"/>
        <v>D</v>
      </c>
      <c r="CE28" s="98" t="str">
        <f t="shared" si="39"/>
        <v>B</v>
      </c>
      <c r="CF28" s="246">
        <f>IF(OR(B28=0,B28=""),"",IF(AND($E$3="1st"),'Marks Entry 1st'!AN27,IF(AND($E$3="2nd"),'Marks Entry 2nd'!AN27,"")))</f>
        <v>0</v>
      </c>
      <c r="CG28" s="246">
        <f>IF(OR(B28=0,B28=""),"",IF(AND($E$3="1st"),'Marks Entry 1st'!AO27,IF(AND($E$3="2nd"),'Marks Entry 2nd'!AO27,"")))</f>
        <v>0</v>
      </c>
      <c r="CH28" s="114">
        <f t="shared" si="40"/>
        <v>0</v>
      </c>
      <c r="CI28" s="115">
        <f t="shared" si="41"/>
        <v>0</v>
      </c>
      <c r="CJ28" s="115" t="str">
        <f t="shared" si="42"/>
        <v/>
      </c>
      <c r="CK28" s="115" t="str">
        <f t="shared" si="43"/>
        <v/>
      </c>
      <c r="CL28" s="97" t="str">
        <f t="shared" si="44"/>
        <v/>
      </c>
      <c r="CM28" s="246">
        <f>IF(OR(B28=0,B28=""),"",IF(AND($E$3="1st"),'Marks Entry 1st'!AP27,IF(AND($E$3="2nd"),'Marks Entry 2nd'!AP27,"")))</f>
        <v>0</v>
      </c>
      <c r="CN28" s="246">
        <f>IF(OR(B28=0,B28=""),"",IF(AND($E$3="1st"),'Marks Entry 1st'!AQ27,IF(AND($E$3="2nd"),'Marks Entry 2nd'!AQ27,"")))</f>
        <v>0</v>
      </c>
      <c r="CO28" s="114">
        <f t="shared" si="45"/>
        <v>0</v>
      </c>
      <c r="CP28" s="115">
        <f t="shared" si="46"/>
        <v>0</v>
      </c>
      <c r="CQ28" s="115" t="str">
        <f t="shared" si="47"/>
        <v/>
      </c>
      <c r="CR28" s="115" t="str">
        <f t="shared" si="48"/>
        <v/>
      </c>
      <c r="CS28" s="97" t="str">
        <f t="shared" si="49"/>
        <v/>
      </c>
      <c r="CT28" s="246">
        <f>IF(OR(B28=0,B28=""),"",IF(AND($E$3="1st"),'Marks Entry 1st'!AR27,IF(AND($E$3="2nd"),'Marks Entry 2nd'!AR27,"")))</f>
        <v>0</v>
      </c>
      <c r="CU28" s="246">
        <f>IF(OR(B28=0,B28=""),"",IF(AND($E$3="1st"),'Marks Entry 1st'!AS27,IF(AND($E$3="2nd"),'Marks Entry 2nd'!AS27,"")))</f>
        <v>0</v>
      </c>
      <c r="CV28" s="114">
        <f t="shared" si="50"/>
        <v>0</v>
      </c>
      <c r="CW28" s="115">
        <f t="shared" si="51"/>
        <v>0</v>
      </c>
      <c r="CX28" s="115" t="str">
        <f t="shared" si="52"/>
        <v/>
      </c>
      <c r="CY28" s="115" t="str">
        <f t="shared" si="53"/>
        <v/>
      </c>
      <c r="CZ28" s="97" t="str">
        <f t="shared" si="54"/>
        <v/>
      </c>
      <c r="DA28" s="246" t="str">
        <f>IF(OR(B28=0,B28=""),"",IF(AND('Marks Entry 1st'!AT27="",'Marks Entry 2nd'!AT27=""),"",IF(AND($E$3="1st"),'Marks Entry 1st'!AT27,IF(AND($E$3="2nd"),'Marks Entry 2nd'!AT27,""))))</f>
        <v/>
      </c>
      <c r="DB28" s="246" t="str">
        <f>IF(OR(B28=0,B28=""),"",IF(AND('Marks Entry 1st'!AU27="",'Marks Entry 2nd'!AU27=""),"",IF(AND($E$3="1st"),'Marks Entry 1st'!AU27,IF(AND($E$3="2nd"),'Marks Entry 2nd'!AU27,""))))</f>
        <v/>
      </c>
      <c r="DC28" s="377" t="str">
        <f t="shared" si="55"/>
        <v/>
      </c>
      <c r="DD28" s="98" t="str">
        <f t="shared" si="56"/>
        <v/>
      </c>
      <c r="DE28" s="246" t="str">
        <f>IF(OR(B28=0,B28=""),"",IF(AND('Marks Entry 1st'!AV27="",'Marks Entry 2nd'!AV27=""),"",IF(AND($E$3="1st"),'Marks Entry 1st'!AV27,IF(AND($E$3="2nd"),'Marks Entry 2nd'!AV27,""))))</f>
        <v/>
      </c>
      <c r="DF28" s="246" t="str">
        <f>IF(OR(B28=0,B28=""),"",IF(AND('Marks Entry 1st'!AW27="",'Marks Entry 2nd'!AW27=""),"",IF(AND($E$3="1st"),'Marks Entry 1st'!AW27,IF(AND($E$3="2nd"),'Marks Entry 2nd'!AW27,""))))</f>
        <v/>
      </c>
      <c r="DG28" s="377" t="str">
        <f t="shared" si="57"/>
        <v/>
      </c>
      <c r="DH28" s="98" t="str">
        <f t="shared" si="58"/>
        <v/>
      </c>
      <c r="DI28" s="68">
        <f t="shared" si="62"/>
        <v>418</v>
      </c>
      <c r="DJ28" s="379">
        <f t="shared" si="63"/>
        <v>83.6</v>
      </c>
      <c r="DK28" s="72" t="str">
        <f t="shared" si="59"/>
        <v>I</v>
      </c>
      <c r="DL28" s="73">
        <f t="shared" si="60"/>
        <v>1.9999999999999964</v>
      </c>
      <c r="DM28" s="413" t="str">
        <f>IF(B28="NSO","NSO",IF(OR(D28="",G28="",F28="",B28="",DI28=0),"",IF('Master sheet'!$D$11="Hindi","कक्षोंन्नति","Promoted")))</f>
        <v>कक्षोंन्नति</v>
      </c>
      <c r="DN28" s="43">
        <f>IF(OR(B28=0,B28=""),"",IF(AND($E$3="1st"),'Marks Entry 1st'!AX27,IF(AND($E$3="2nd"),'Marks Entry 2nd'!AX27,"")))</f>
        <v>220</v>
      </c>
      <c r="DO28" s="43">
        <f>IF(OR(B28=0,B28=""),"",IF(AND($E$3="1st"),'Marks Entry 1st'!AY27,IF(AND($E$3="2nd"),'Marks Entry 2nd'!AY27,"")))</f>
        <v>166</v>
      </c>
      <c r="DP28" s="230" t="str">
        <f t="shared" si="61"/>
        <v>B</v>
      </c>
      <c r="DQ28" s="44"/>
      <c r="DX28" s="46">
        <f>IF(AND($E$3="1st"),'Marks Entry 1st'!I27,IF(AND($E$3="2nd"),'Marks Entry 2nd'!I27,""))</f>
        <v>123</v>
      </c>
    </row>
    <row r="29" spans="1:128" ht="18.95" customHeight="1">
      <c r="A29" s="60">
        <v>22</v>
      </c>
      <c r="B29" s="279">
        <f>IF(OR(DX29=0,DX29=""),"",IF(AND($E$3="1st"),'Marks Entry 1st'!I28,IF(AND($E$3="2nd"),'Marks Entry 2nd'!I28,"")))</f>
        <v>124</v>
      </c>
      <c r="C29" s="61">
        <f>IF(OR(B29=0,B29=""),"",IF(AND($E$3="1st"),'Marks Entry 1st'!B28,IF(AND($E$3="2nd"),'Marks Entry 2nd'!B28,"")))</f>
        <v>1</v>
      </c>
      <c r="D29" s="61" t="str">
        <f>IF(OR(B29=0,B29=""),"",IF(AND($E$3="1st"),'Marks Entry 1st'!C28,IF(AND($E$3="2nd"),'Marks Entry 2nd'!C28,"")))</f>
        <v>A</v>
      </c>
      <c r="E29" s="62" t="str">
        <f>IF(OR(B29=0,B29=""),"",IF(AND($E$3="1st"),'Marks Entry 1st'!E28,IF(AND($E$3="2nd"),'Marks Entry 2nd'!E28,"")))</f>
        <v>15-11-2014</v>
      </c>
      <c r="F29" s="278">
        <f>IF(OR(B29=0,B29=""),"",IF(AND($E$3="1st"),'Marks Entry 1st'!D28,IF(AND($E$3="2nd"),'Marks Entry 2nd'!D28,"")))</f>
        <v>932</v>
      </c>
      <c r="G29" s="56" t="str">
        <f>IF(OR(B29=0,B29=""),"",IF(AND($E$3="1st"),'Marks Entry 1st'!F28,IF(AND($E$3="2nd"),'Marks Entry 2nd'!F28,"")))</f>
        <v>PRAGYA</v>
      </c>
      <c r="H29" s="56" t="str">
        <f>IF(OR(B29=0,B29=""),"",IF(AND($E$3="1st"),'Marks Entry 1st'!G28,IF(AND($E$3="2nd"),'Marks Entry 2nd'!G28,"")))</f>
        <v>SUGANDAS</v>
      </c>
      <c r="I29" s="56" t="str">
        <f>IF(OR(B29=0,B29=""),"",IF(AND($E$3="1st"),'Marks Entry 1st'!H28,IF(AND($E$3="2nd"),'Marks Entry 2nd'!H28,"")))</f>
        <v>ANITA</v>
      </c>
      <c r="J29" s="245" t="str">
        <f>IF(OR(B29=0,B29=""),"",IF(AND($E$3="1st"),'Marks Entry 1st'!J28,IF(AND($E$3="2nd"),'Marks Entry 2nd'!J28,"")))</f>
        <v>F</v>
      </c>
      <c r="K29" s="245" t="str">
        <f>IF(OR(B29=0,B29=""),"",IF(AND($E$3="1st"),'Marks Entry 1st'!K28,IF(AND($E$3="2nd"),'Marks Entry 2nd'!K28,"")))</f>
        <v>OBC</v>
      </c>
      <c r="L29" s="113"/>
      <c r="M29" s="113"/>
      <c r="N29" s="113"/>
      <c r="O29" s="53"/>
      <c r="P29" s="113">
        <f>IF(OR(B29=0,B29=""),"",IF(AND($E$3="1st"),'Marks Entry 1st'!O28,IF(AND($E$3="2nd"),'Marks Entry 2nd'!O28,"")))</f>
        <v>29</v>
      </c>
      <c r="Q29" s="113">
        <f>IF(OR(B29=0,B29=""),"",IF(AND($E$3="1st"),'Marks Entry 1st'!P28,IF(AND($E$3="2nd"),'Marks Entry 2nd'!P28,"")))</f>
        <v>57</v>
      </c>
      <c r="R29" s="57">
        <f t="shared" si="0"/>
        <v>86</v>
      </c>
      <c r="S29" s="53">
        <f t="shared" si="1"/>
        <v>86</v>
      </c>
      <c r="T29" s="59">
        <f>IF(OR(B29=0,B29=""),"",IF(AND($E$3="1st"),'Marks Entry 1st'!Q28,IF(AND($E$3="2nd"),'Marks Entry 2nd'!Q28,"")))</f>
        <v>24</v>
      </c>
      <c r="U29" s="59">
        <f>IF(OR(B29=0,B29=""),"",IF(AND($E$3="1st"),'Marks Entry 1st'!R28,IF(AND($E$3="2nd"),'Marks Entry 2nd'!R28,"")))</f>
        <v>45</v>
      </c>
      <c r="V29" s="58">
        <f t="shared" si="2"/>
        <v>69</v>
      </c>
      <c r="W29" s="53">
        <f t="shared" si="3"/>
        <v>155</v>
      </c>
      <c r="X29" s="94">
        <f t="shared" si="4"/>
        <v>0</v>
      </c>
      <c r="Y29" s="94">
        <f t="shared" si="5"/>
        <v>200</v>
      </c>
      <c r="Z29" s="94" t="str">
        <f t="shared" si="6"/>
        <v/>
      </c>
      <c r="AA29" s="94" t="str">
        <f t="shared" si="7"/>
        <v>P</v>
      </c>
      <c r="AB29" s="94" t="str">
        <f t="shared" si="8"/>
        <v>D</v>
      </c>
      <c r="AC29" s="98" t="str">
        <f t="shared" si="9"/>
        <v>B</v>
      </c>
      <c r="AD29" s="113"/>
      <c r="AE29" s="113"/>
      <c r="AF29" s="113"/>
      <c r="AG29" s="53"/>
      <c r="AH29" s="113">
        <f>IF(OR(B29=0,B29=""),"",IF(AND($E$3="1st"),'Marks Entry 1st'!V28,IF(AND($E$3="2nd"),'Marks Entry 2nd'!V28,"")))</f>
        <v>14</v>
      </c>
      <c r="AI29" s="113">
        <f>IF(OR(B29=0,B29=""),"",IF(AND($E$3="1st"),'Marks Entry 1st'!W28,IF(AND($E$3="2nd"),'Marks Entry 2nd'!W28,"")))</f>
        <v>32</v>
      </c>
      <c r="AJ29" s="57">
        <f t="shared" si="10"/>
        <v>46</v>
      </c>
      <c r="AK29" s="53">
        <f t="shared" si="11"/>
        <v>46</v>
      </c>
      <c r="AL29" s="59">
        <f>IF(OR(B29=0,B29=""),"",IF(AND($E$3="1st"),'Marks Entry 1st'!X28,IF(AND($E$3="2nd"),'Marks Entry 2nd'!X28,"")))</f>
        <v>10</v>
      </c>
      <c r="AM29" s="59">
        <f>IF(OR(B29=0,B29=""),"",IF(AND($E$3="1st"),'Marks Entry 1st'!Y28,IF(AND($E$3="2nd"),'Marks Entry 2nd'!Y28,"")))</f>
        <v>30</v>
      </c>
      <c r="AN29" s="58">
        <f t="shared" si="12"/>
        <v>40</v>
      </c>
      <c r="AO29" s="53">
        <f t="shared" si="13"/>
        <v>86</v>
      </c>
      <c r="AP29" s="94">
        <f t="shared" si="14"/>
        <v>0</v>
      </c>
      <c r="AQ29" s="94">
        <f t="shared" si="15"/>
        <v>100</v>
      </c>
      <c r="AR29" s="94" t="str">
        <f t="shared" si="16"/>
        <v/>
      </c>
      <c r="AS29" s="94" t="str">
        <f t="shared" si="17"/>
        <v>P</v>
      </c>
      <c r="AT29" s="94" t="str">
        <f t="shared" si="18"/>
        <v>D</v>
      </c>
      <c r="AU29" s="98" t="str">
        <f t="shared" si="19"/>
        <v>A</v>
      </c>
      <c r="AV29" s="113"/>
      <c r="AW29" s="113"/>
      <c r="AX29" s="113"/>
      <c r="AY29" s="53"/>
      <c r="AZ29" s="113">
        <f>IF(OR(B29=0,B29=""),"",IF(AND($E$3="1st"),'Marks Entry 1st'!AC28,IF(AND($E$3="2nd"),'Marks Entry 2nd'!AC28,"")))</f>
        <v>22</v>
      </c>
      <c r="BA29" s="113">
        <f>IF(OR(B29=0,B29=""),"",IF(AND($E$3="1st"),'Marks Entry 1st'!AD28,IF(AND($E$3="2nd"),'Marks Entry 2nd'!AD28,"")))</f>
        <v>64</v>
      </c>
      <c r="BB29" s="57">
        <f t="shared" si="20"/>
        <v>86</v>
      </c>
      <c r="BC29" s="53">
        <f t="shared" si="21"/>
        <v>86</v>
      </c>
      <c r="BD29" s="59">
        <f>IF(OR(B29=0,B29=""),"",IF(AND($E$3="1st"),'Marks Entry 1st'!AE28,IF(AND($E$3="2nd"),'Marks Entry 2nd'!AE28,"")))</f>
        <v>23</v>
      </c>
      <c r="BE29" s="59">
        <f>IF(OR(B29=0,B29=""),"",IF(AND($E$3="1st"),'Marks Entry 1st'!AF28,IF(AND($E$3="2nd"),'Marks Entry 2nd'!AF28,"")))</f>
        <v>62</v>
      </c>
      <c r="BF29" s="58">
        <f t="shared" si="22"/>
        <v>85</v>
      </c>
      <c r="BG29" s="53">
        <f t="shared" si="23"/>
        <v>171</v>
      </c>
      <c r="BH29" s="94">
        <f t="shared" si="24"/>
        <v>0</v>
      </c>
      <c r="BI29" s="94">
        <f t="shared" si="25"/>
        <v>200</v>
      </c>
      <c r="BJ29" s="94" t="str">
        <f t="shared" si="26"/>
        <v/>
      </c>
      <c r="BK29" s="94" t="str">
        <f t="shared" si="27"/>
        <v>P</v>
      </c>
      <c r="BL29" s="94" t="str">
        <f t="shared" si="28"/>
        <v>D</v>
      </c>
      <c r="BM29" s="98" t="str">
        <f t="shared" si="29"/>
        <v>A</v>
      </c>
      <c r="BN29" s="113"/>
      <c r="BO29" s="113"/>
      <c r="BP29" s="113"/>
      <c r="BQ29" s="53"/>
      <c r="BR29" s="113">
        <f>IF(OR(B29=0,B29=""),"",IF(AND('Marks Entry 1st'!AJ28="",'Marks Entry 2nd'!AJ28=""),"",IF(AND($E$3="1st"),'Marks Entry 1st'!AJ28,IF(AND($E$3="2nd"),'Marks Entry 2nd'!AJ28,""))))</f>
        <v>42</v>
      </c>
      <c r="BS29" s="113" t="str">
        <f>IF(OR(B29=0,B29=""),"",IF(AND('Marks Entry 1st'!AK28="",'Marks Entry 2nd'!AK28=""),"",IF(AND($E$3="1st"),'Marks Entry 1st'!AK28,IF(AND($E$3="2nd"),'Marks Entry 2nd'!AK28,""))))</f>
        <v/>
      </c>
      <c r="BT29" s="57">
        <f t="shared" si="30"/>
        <v>42</v>
      </c>
      <c r="BU29" s="53">
        <f t="shared" si="31"/>
        <v>42</v>
      </c>
      <c r="BV29" s="59">
        <f>IF(OR(B29=0,B29=""),"",IF(AND('Marks Entry 1st'!AL28="",'Marks Entry 2nd'!AL28=""),"",IF(AND($E$3="1st"),'Marks Entry 1st'!AL28,IF(AND($E$3="2nd"),'Marks Entry 2nd'!AL28,""))))</f>
        <v>45</v>
      </c>
      <c r="BW29" s="59" t="str">
        <f>IF(OR(B29=0,B29=""),"",IF(AND('Marks Entry 1st'!AM28="",'Marks Entry 2nd'!AM28=""),"",IF(AND($E$3="1st"),'Marks Entry 1st'!AM28,IF(AND($E$3="2nd"),'Marks Entry 2nd'!AM28,""))))</f>
        <v/>
      </c>
      <c r="BX29" s="58">
        <f t="shared" si="32"/>
        <v>45</v>
      </c>
      <c r="BY29" s="53">
        <f t="shared" si="33"/>
        <v>87</v>
      </c>
      <c r="BZ29" s="94">
        <f t="shared" si="34"/>
        <v>0</v>
      </c>
      <c r="CA29" s="94">
        <f t="shared" si="35"/>
        <v>100</v>
      </c>
      <c r="CB29" s="94" t="str">
        <f t="shared" si="36"/>
        <v/>
      </c>
      <c r="CC29" s="94" t="str">
        <f t="shared" si="37"/>
        <v>P</v>
      </c>
      <c r="CD29" s="94" t="str">
        <f t="shared" si="38"/>
        <v>D</v>
      </c>
      <c r="CE29" s="98" t="str">
        <f t="shared" si="39"/>
        <v>A</v>
      </c>
      <c r="CF29" s="246">
        <f>IF(OR(B29=0,B29=""),"",IF(AND($E$3="1st"),'Marks Entry 1st'!AN28,IF(AND($E$3="2nd"),'Marks Entry 2nd'!AN28,"")))</f>
        <v>0</v>
      </c>
      <c r="CG29" s="246">
        <f>IF(OR(B29=0,B29=""),"",IF(AND($E$3="1st"),'Marks Entry 1st'!AO28,IF(AND($E$3="2nd"),'Marks Entry 2nd'!AO28,"")))</f>
        <v>0</v>
      </c>
      <c r="CH29" s="114">
        <f t="shared" si="40"/>
        <v>0</v>
      </c>
      <c r="CI29" s="115">
        <f t="shared" si="41"/>
        <v>0</v>
      </c>
      <c r="CJ29" s="115" t="str">
        <f t="shared" si="42"/>
        <v/>
      </c>
      <c r="CK29" s="115" t="str">
        <f t="shared" si="43"/>
        <v/>
      </c>
      <c r="CL29" s="97" t="str">
        <f t="shared" si="44"/>
        <v/>
      </c>
      <c r="CM29" s="246">
        <f>IF(OR(B29=0,B29=""),"",IF(AND($E$3="1st"),'Marks Entry 1st'!AP28,IF(AND($E$3="2nd"),'Marks Entry 2nd'!AP28,"")))</f>
        <v>0</v>
      </c>
      <c r="CN29" s="246">
        <f>IF(OR(B29=0,B29=""),"",IF(AND($E$3="1st"),'Marks Entry 1st'!AQ28,IF(AND($E$3="2nd"),'Marks Entry 2nd'!AQ28,"")))</f>
        <v>0</v>
      </c>
      <c r="CO29" s="114">
        <f t="shared" si="45"/>
        <v>0</v>
      </c>
      <c r="CP29" s="115">
        <f t="shared" si="46"/>
        <v>0</v>
      </c>
      <c r="CQ29" s="115" t="str">
        <f t="shared" si="47"/>
        <v/>
      </c>
      <c r="CR29" s="115" t="str">
        <f t="shared" si="48"/>
        <v/>
      </c>
      <c r="CS29" s="97" t="str">
        <f t="shared" si="49"/>
        <v/>
      </c>
      <c r="CT29" s="246">
        <f>IF(OR(B29=0,B29=""),"",IF(AND($E$3="1st"),'Marks Entry 1st'!AR28,IF(AND($E$3="2nd"),'Marks Entry 2nd'!AR28,"")))</f>
        <v>0</v>
      </c>
      <c r="CU29" s="246">
        <f>IF(OR(B29=0,B29=""),"",IF(AND($E$3="1st"),'Marks Entry 1st'!AS28,IF(AND($E$3="2nd"),'Marks Entry 2nd'!AS28,"")))</f>
        <v>0</v>
      </c>
      <c r="CV29" s="114">
        <f t="shared" si="50"/>
        <v>0</v>
      </c>
      <c r="CW29" s="115">
        <f t="shared" si="51"/>
        <v>0</v>
      </c>
      <c r="CX29" s="115" t="str">
        <f t="shared" si="52"/>
        <v/>
      </c>
      <c r="CY29" s="115" t="str">
        <f t="shared" si="53"/>
        <v/>
      </c>
      <c r="CZ29" s="97" t="str">
        <f t="shared" si="54"/>
        <v/>
      </c>
      <c r="DA29" s="246" t="str">
        <f>IF(OR(B29=0,B29=""),"",IF(AND('Marks Entry 1st'!AT28="",'Marks Entry 2nd'!AT28=""),"",IF(AND($E$3="1st"),'Marks Entry 1st'!AT28,IF(AND($E$3="2nd"),'Marks Entry 2nd'!AT28,""))))</f>
        <v/>
      </c>
      <c r="DB29" s="246" t="str">
        <f>IF(OR(B29=0,B29=""),"",IF(AND('Marks Entry 1st'!AU28="",'Marks Entry 2nd'!AU28=""),"",IF(AND($E$3="1st"),'Marks Entry 1st'!AU28,IF(AND($E$3="2nd"),'Marks Entry 2nd'!AU28,""))))</f>
        <v/>
      </c>
      <c r="DC29" s="377" t="str">
        <f t="shared" si="55"/>
        <v/>
      </c>
      <c r="DD29" s="98" t="str">
        <f t="shared" si="56"/>
        <v/>
      </c>
      <c r="DE29" s="246" t="str">
        <f>IF(OR(B29=0,B29=""),"",IF(AND('Marks Entry 1st'!AV28="",'Marks Entry 2nd'!AV28=""),"",IF(AND($E$3="1st"),'Marks Entry 1st'!AV28,IF(AND($E$3="2nd"),'Marks Entry 2nd'!AV28,""))))</f>
        <v/>
      </c>
      <c r="DF29" s="246" t="str">
        <f>IF(OR(B29=0,B29=""),"",IF(AND('Marks Entry 1st'!AW28="",'Marks Entry 2nd'!AW28=""),"",IF(AND($E$3="1st"),'Marks Entry 1st'!AW28,IF(AND($E$3="2nd"),'Marks Entry 2nd'!AW28,""))))</f>
        <v/>
      </c>
      <c r="DG29" s="377" t="str">
        <f t="shared" si="57"/>
        <v/>
      </c>
      <c r="DH29" s="98" t="str">
        <f t="shared" si="58"/>
        <v/>
      </c>
      <c r="DI29" s="68">
        <f t="shared" si="62"/>
        <v>412</v>
      </c>
      <c r="DJ29" s="379">
        <f t="shared" si="63"/>
        <v>82.4</v>
      </c>
      <c r="DK29" s="72" t="str">
        <f t="shared" si="59"/>
        <v>I</v>
      </c>
      <c r="DL29" s="73">
        <f t="shared" si="60"/>
        <v>5.9999999999999964</v>
      </c>
      <c r="DM29" s="413" t="str">
        <f>IF(B29="NSO","NSO",IF(OR(D29="",G29="",F29="",B29="",DI29=0),"",IF('Master sheet'!$D$11="Hindi","कक्षोंन्नति","Promoted")))</f>
        <v>कक्षोंन्नति</v>
      </c>
      <c r="DN29" s="43">
        <f>IF(OR(B29=0,B29=""),"",IF(AND($E$3="1st"),'Marks Entry 1st'!AX28,IF(AND($E$3="2nd"),'Marks Entry 2nd'!AX28,"")))</f>
        <v>220</v>
      </c>
      <c r="DO29" s="43">
        <f>IF(OR(B29=0,B29=""),"",IF(AND($E$3="1st"),'Marks Entry 1st'!AY28,IF(AND($E$3="2nd"),'Marks Entry 2nd'!AY28,"")))</f>
        <v>162</v>
      </c>
      <c r="DP29" s="230" t="str">
        <f t="shared" si="61"/>
        <v>B</v>
      </c>
      <c r="DQ29" s="44"/>
      <c r="DX29" s="46">
        <f>IF(AND($E$3="1st"),'Marks Entry 1st'!I28,IF(AND($E$3="2nd"),'Marks Entry 2nd'!I28,""))</f>
        <v>124</v>
      </c>
    </row>
    <row r="30" spans="1:128" ht="18.95" customHeight="1">
      <c r="A30" s="60">
        <v>23</v>
      </c>
      <c r="B30" s="279">
        <f>IF(OR(DX30=0,DX30=""),"",IF(AND($E$3="1st"),'Marks Entry 1st'!I29,IF(AND($E$3="2nd"),'Marks Entry 2nd'!I29,"")))</f>
        <v>125</v>
      </c>
      <c r="C30" s="61">
        <f>IF(OR(B30=0,B30=""),"",IF(AND($E$3="1st"),'Marks Entry 1st'!B29,IF(AND($E$3="2nd"),'Marks Entry 2nd'!B29,"")))</f>
        <v>1</v>
      </c>
      <c r="D30" s="61" t="str">
        <f>IF(OR(B30=0,B30=""),"",IF(AND($E$3="1st"),'Marks Entry 1st'!C29,IF(AND($E$3="2nd"),'Marks Entry 2nd'!C29,"")))</f>
        <v>A</v>
      </c>
      <c r="E30" s="62" t="str">
        <f>IF(OR(B30=0,B30=""),"",IF(AND($E$3="1st"),'Marks Entry 1st'!E29,IF(AND($E$3="2nd"),'Marks Entry 2nd'!E29,"")))</f>
        <v>31-01-2016</v>
      </c>
      <c r="F30" s="278">
        <f>IF(OR(B30=0,B30=""),"",IF(AND($E$3="1st"),'Marks Entry 1st'!D29,IF(AND($E$3="2nd"),'Marks Entry 2nd'!D29,"")))</f>
        <v>927</v>
      </c>
      <c r="G30" s="56" t="str">
        <f>IF(OR(B30=0,B30=""),"",IF(AND($E$3="1st"),'Marks Entry 1st'!F29,IF(AND($E$3="2nd"),'Marks Entry 2nd'!F29,"")))</f>
        <v>PRAMOD BHATI</v>
      </c>
      <c r="H30" s="56" t="str">
        <f>IF(OR(B30=0,B30=""),"",IF(AND($E$3="1st"),'Marks Entry 1st'!G29,IF(AND($E$3="2nd"),'Marks Entry 2nd'!G29,"")))</f>
        <v>PANKAJ</v>
      </c>
      <c r="I30" s="56" t="str">
        <f>IF(OR(B30=0,B30=""),"",IF(AND($E$3="1st"),'Marks Entry 1st'!H29,IF(AND($E$3="2nd"),'Marks Entry 2nd'!H29,"")))</f>
        <v>PINKI</v>
      </c>
      <c r="J30" s="245" t="str">
        <f>IF(OR(B30=0,B30=""),"",IF(AND($E$3="1st"),'Marks Entry 1st'!J29,IF(AND($E$3="2nd"),'Marks Entry 2nd'!J29,"")))</f>
        <v>M</v>
      </c>
      <c r="K30" s="245" t="str">
        <f>IF(OR(B30=0,B30=""),"",IF(AND($E$3="1st"),'Marks Entry 1st'!K29,IF(AND($E$3="2nd"),'Marks Entry 2nd'!K29,"")))</f>
        <v>OBC</v>
      </c>
      <c r="L30" s="113"/>
      <c r="M30" s="113"/>
      <c r="N30" s="113"/>
      <c r="O30" s="53"/>
      <c r="P30" s="113">
        <f>IF(OR(B30=0,B30=""),"",IF(AND($E$3="1st"),'Marks Entry 1st'!O29,IF(AND($E$3="2nd"),'Marks Entry 2nd'!O29,"")))</f>
        <v>29</v>
      </c>
      <c r="Q30" s="113">
        <f>IF(OR(B30=0,B30=""),"",IF(AND($E$3="1st"),'Marks Entry 1st'!P29,IF(AND($E$3="2nd"),'Marks Entry 2nd'!P29,"")))</f>
        <v>54</v>
      </c>
      <c r="R30" s="57">
        <f t="shared" si="0"/>
        <v>83</v>
      </c>
      <c r="S30" s="53">
        <f t="shared" si="1"/>
        <v>83</v>
      </c>
      <c r="T30" s="59">
        <f>IF(OR(B30=0,B30=""),"",IF(AND($E$3="1st"),'Marks Entry 1st'!Q29,IF(AND($E$3="2nd"),'Marks Entry 2nd'!Q29,"")))</f>
        <v>24</v>
      </c>
      <c r="U30" s="59">
        <f>IF(OR(B30=0,B30=""),"",IF(AND($E$3="1st"),'Marks Entry 1st'!R29,IF(AND($E$3="2nd"),'Marks Entry 2nd'!R29,"")))</f>
        <v>45</v>
      </c>
      <c r="V30" s="58">
        <f t="shared" si="2"/>
        <v>69</v>
      </c>
      <c r="W30" s="53">
        <f t="shared" si="3"/>
        <v>152</v>
      </c>
      <c r="X30" s="94">
        <f t="shared" si="4"/>
        <v>0</v>
      </c>
      <c r="Y30" s="94">
        <f t="shared" si="5"/>
        <v>200</v>
      </c>
      <c r="Z30" s="94" t="str">
        <f t="shared" si="6"/>
        <v/>
      </c>
      <c r="AA30" s="94" t="str">
        <f t="shared" si="7"/>
        <v>P</v>
      </c>
      <c r="AB30" s="94" t="str">
        <f t="shared" si="8"/>
        <v>D</v>
      </c>
      <c r="AC30" s="98" t="str">
        <f t="shared" si="9"/>
        <v>B</v>
      </c>
      <c r="AD30" s="113"/>
      <c r="AE30" s="113"/>
      <c r="AF30" s="113"/>
      <c r="AG30" s="53"/>
      <c r="AH30" s="113">
        <f>IF(OR(B30=0,B30=""),"",IF(AND($E$3="1st"),'Marks Entry 1st'!V29,IF(AND($E$3="2nd"),'Marks Entry 2nd'!V29,"")))</f>
        <v>14</v>
      </c>
      <c r="AI30" s="113">
        <f>IF(OR(B30=0,B30=""),"",IF(AND($E$3="1st"),'Marks Entry 1st'!W29,IF(AND($E$3="2nd"),'Marks Entry 2nd'!W29,"")))</f>
        <v>32</v>
      </c>
      <c r="AJ30" s="57">
        <f t="shared" si="10"/>
        <v>46</v>
      </c>
      <c r="AK30" s="53">
        <f t="shared" si="11"/>
        <v>46</v>
      </c>
      <c r="AL30" s="59">
        <f>IF(OR(B30=0,B30=""),"",IF(AND($E$3="1st"),'Marks Entry 1st'!X29,IF(AND($E$3="2nd"),'Marks Entry 2nd'!X29,"")))</f>
        <v>10</v>
      </c>
      <c r="AM30" s="59">
        <f>IF(OR(B30=0,B30=""),"",IF(AND($E$3="1st"),'Marks Entry 1st'!Y29,IF(AND($E$3="2nd"),'Marks Entry 2nd'!Y29,"")))</f>
        <v>30</v>
      </c>
      <c r="AN30" s="58">
        <f t="shared" si="12"/>
        <v>40</v>
      </c>
      <c r="AO30" s="53">
        <f t="shared" si="13"/>
        <v>86</v>
      </c>
      <c r="AP30" s="94">
        <f t="shared" si="14"/>
        <v>0</v>
      </c>
      <c r="AQ30" s="94">
        <f t="shared" si="15"/>
        <v>100</v>
      </c>
      <c r="AR30" s="94" t="str">
        <f t="shared" si="16"/>
        <v/>
      </c>
      <c r="AS30" s="94" t="str">
        <f t="shared" si="17"/>
        <v>P</v>
      </c>
      <c r="AT30" s="94" t="str">
        <f t="shared" si="18"/>
        <v>D</v>
      </c>
      <c r="AU30" s="98" t="str">
        <f t="shared" si="19"/>
        <v>A</v>
      </c>
      <c r="AV30" s="113"/>
      <c r="AW30" s="113"/>
      <c r="AX30" s="113"/>
      <c r="AY30" s="53"/>
      <c r="AZ30" s="113">
        <f>IF(OR(B30=0,B30=""),"",IF(AND($E$3="1st"),'Marks Entry 1st'!AC29,IF(AND($E$3="2nd"),'Marks Entry 2nd'!AC29,"")))</f>
        <v>22</v>
      </c>
      <c r="BA30" s="113">
        <f>IF(OR(B30=0,B30=""),"",IF(AND($E$3="1st"),'Marks Entry 1st'!AD29,IF(AND($E$3="2nd"),'Marks Entry 2nd'!AD29,"")))</f>
        <v>64</v>
      </c>
      <c r="BB30" s="57">
        <f t="shared" si="20"/>
        <v>86</v>
      </c>
      <c r="BC30" s="53">
        <f t="shared" si="21"/>
        <v>86</v>
      </c>
      <c r="BD30" s="59">
        <f>IF(OR(B30=0,B30=""),"",IF(AND($E$3="1st"),'Marks Entry 1st'!AE29,IF(AND($E$3="2nd"),'Marks Entry 2nd'!AE29,"")))</f>
        <v>21</v>
      </c>
      <c r="BE30" s="59">
        <f>IF(OR(B30=0,B30=""),"",IF(AND($E$3="1st"),'Marks Entry 1st'!AF29,IF(AND($E$3="2nd"),'Marks Entry 2nd'!AF29,"")))</f>
        <v>62</v>
      </c>
      <c r="BF30" s="58">
        <f t="shared" si="22"/>
        <v>83</v>
      </c>
      <c r="BG30" s="53">
        <f t="shared" si="23"/>
        <v>169</v>
      </c>
      <c r="BH30" s="94">
        <f t="shared" si="24"/>
        <v>0</v>
      </c>
      <c r="BI30" s="94">
        <f t="shared" si="25"/>
        <v>200</v>
      </c>
      <c r="BJ30" s="94" t="str">
        <f t="shared" si="26"/>
        <v/>
      </c>
      <c r="BK30" s="94" t="str">
        <f t="shared" si="27"/>
        <v>P</v>
      </c>
      <c r="BL30" s="94" t="str">
        <f t="shared" si="28"/>
        <v>D</v>
      </c>
      <c r="BM30" s="98" t="str">
        <f t="shared" si="29"/>
        <v>B</v>
      </c>
      <c r="BN30" s="113"/>
      <c r="BO30" s="113"/>
      <c r="BP30" s="113"/>
      <c r="BQ30" s="53"/>
      <c r="BR30" s="113">
        <f>IF(OR(B30=0,B30=""),"",IF(AND('Marks Entry 1st'!AJ29="",'Marks Entry 2nd'!AJ29=""),"",IF(AND($E$3="1st"),'Marks Entry 1st'!AJ29,IF(AND($E$3="2nd"),'Marks Entry 2nd'!AJ29,""))))</f>
        <v>45</v>
      </c>
      <c r="BS30" s="113" t="str">
        <f>IF(OR(B30=0,B30=""),"",IF(AND('Marks Entry 1st'!AK29="",'Marks Entry 2nd'!AK29=""),"",IF(AND($E$3="1st"),'Marks Entry 1st'!AK29,IF(AND($E$3="2nd"),'Marks Entry 2nd'!AK29,""))))</f>
        <v/>
      </c>
      <c r="BT30" s="57">
        <f t="shared" si="30"/>
        <v>45</v>
      </c>
      <c r="BU30" s="53">
        <f t="shared" si="31"/>
        <v>45</v>
      </c>
      <c r="BV30" s="59">
        <f>IF(OR(B30=0,B30=""),"",IF(AND('Marks Entry 1st'!AL29="",'Marks Entry 2nd'!AL29=""),"",IF(AND($E$3="1st"),'Marks Entry 1st'!AL29,IF(AND($E$3="2nd"),'Marks Entry 2nd'!AL29,""))))</f>
        <v>46</v>
      </c>
      <c r="BW30" s="59" t="str">
        <f>IF(OR(B30=0,B30=""),"",IF(AND('Marks Entry 1st'!AM29="",'Marks Entry 2nd'!AM29=""),"",IF(AND($E$3="1st"),'Marks Entry 1st'!AM29,IF(AND($E$3="2nd"),'Marks Entry 2nd'!AM29,""))))</f>
        <v/>
      </c>
      <c r="BX30" s="58">
        <f t="shared" si="32"/>
        <v>46</v>
      </c>
      <c r="BY30" s="53">
        <f t="shared" si="33"/>
        <v>91</v>
      </c>
      <c r="BZ30" s="94">
        <f t="shared" si="34"/>
        <v>0</v>
      </c>
      <c r="CA30" s="94">
        <f t="shared" si="35"/>
        <v>100</v>
      </c>
      <c r="CB30" s="94" t="str">
        <f t="shared" si="36"/>
        <v/>
      </c>
      <c r="CC30" s="94" t="str">
        <f t="shared" si="37"/>
        <v>P</v>
      </c>
      <c r="CD30" s="94" t="str">
        <f t="shared" si="38"/>
        <v>D</v>
      </c>
      <c r="CE30" s="98" t="str">
        <f t="shared" si="39"/>
        <v>A</v>
      </c>
      <c r="CF30" s="246">
        <f>IF(OR(B30=0,B30=""),"",IF(AND($E$3="1st"),'Marks Entry 1st'!AN29,IF(AND($E$3="2nd"),'Marks Entry 2nd'!AN29,"")))</f>
        <v>0</v>
      </c>
      <c r="CG30" s="246">
        <f>IF(OR(B30=0,B30=""),"",IF(AND($E$3="1st"),'Marks Entry 1st'!AO29,IF(AND($E$3="2nd"),'Marks Entry 2nd'!AO29,"")))</f>
        <v>0</v>
      </c>
      <c r="CH30" s="114">
        <f t="shared" si="40"/>
        <v>0</v>
      </c>
      <c r="CI30" s="115">
        <f t="shared" si="41"/>
        <v>0</v>
      </c>
      <c r="CJ30" s="115" t="str">
        <f t="shared" si="42"/>
        <v/>
      </c>
      <c r="CK30" s="115" t="str">
        <f t="shared" si="43"/>
        <v/>
      </c>
      <c r="CL30" s="97" t="str">
        <f t="shared" si="44"/>
        <v/>
      </c>
      <c r="CM30" s="246">
        <f>IF(OR(B30=0,B30=""),"",IF(AND($E$3="1st"),'Marks Entry 1st'!AP29,IF(AND($E$3="2nd"),'Marks Entry 2nd'!AP29,"")))</f>
        <v>0</v>
      </c>
      <c r="CN30" s="246">
        <f>IF(OR(B30=0,B30=""),"",IF(AND($E$3="1st"),'Marks Entry 1st'!AQ29,IF(AND($E$3="2nd"),'Marks Entry 2nd'!AQ29,"")))</f>
        <v>0</v>
      </c>
      <c r="CO30" s="114">
        <f t="shared" si="45"/>
        <v>0</v>
      </c>
      <c r="CP30" s="115">
        <f t="shared" si="46"/>
        <v>0</v>
      </c>
      <c r="CQ30" s="115" t="str">
        <f t="shared" si="47"/>
        <v/>
      </c>
      <c r="CR30" s="115" t="str">
        <f t="shared" si="48"/>
        <v/>
      </c>
      <c r="CS30" s="97" t="str">
        <f t="shared" si="49"/>
        <v/>
      </c>
      <c r="CT30" s="246">
        <f>IF(OR(B30=0,B30=""),"",IF(AND($E$3="1st"),'Marks Entry 1st'!AR29,IF(AND($E$3="2nd"),'Marks Entry 2nd'!AR29,"")))</f>
        <v>0</v>
      </c>
      <c r="CU30" s="246">
        <f>IF(OR(B30=0,B30=""),"",IF(AND($E$3="1st"),'Marks Entry 1st'!AS29,IF(AND($E$3="2nd"),'Marks Entry 2nd'!AS29,"")))</f>
        <v>0</v>
      </c>
      <c r="CV30" s="114">
        <f t="shared" si="50"/>
        <v>0</v>
      </c>
      <c r="CW30" s="115">
        <f t="shared" si="51"/>
        <v>0</v>
      </c>
      <c r="CX30" s="115" t="str">
        <f t="shared" si="52"/>
        <v/>
      </c>
      <c r="CY30" s="115" t="str">
        <f t="shared" si="53"/>
        <v/>
      </c>
      <c r="CZ30" s="97" t="str">
        <f t="shared" si="54"/>
        <v/>
      </c>
      <c r="DA30" s="246" t="str">
        <f>IF(OR(B30=0,B30=""),"",IF(AND('Marks Entry 1st'!AT29="",'Marks Entry 2nd'!AT29=""),"",IF(AND($E$3="1st"),'Marks Entry 1st'!AT29,IF(AND($E$3="2nd"),'Marks Entry 2nd'!AT29,""))))</f>
        <v/>
      </c>
      <c r="DB30" s="246" t="str">
        <f>IF(OR(B30=0,B30=""),"",IF(AND('Marks Entry 1st'!AU29="",'Marks Entry 2nd'!AU29=""),"",IF(AND($E$3="1st"),'Marks Entry 1st'!AU29,IF(AND($E$3="2nd"),'Marks Entry 2nd'!AU29,""))))</f>
        <v/>
      </c>
      <c r="DC30" s="377" t="str">
        <f t="shared" si="55"/>
        <v/>
      </c>
      <c r="DD30" s="98" t="str">
        <f t="shared" si="56"/>
        <v/>
      </c>
      <c r="DE30" s="246" t="str">
        <f>IF(OR(B30=0,B30=""),"",IF(AND('Marks Entry 1st'!AV29="",'Marks Entry 2nd'!AV29=""),"",IF(AND($E$3="1st"),'Marks Entry 1st'!AV29,IF(AND($E$3="2nd"),'Marks Entry 2nd'!AV29,""))))</f>
        <v/>
      </c>
      <c r="DF30" s="246" t="str">
        <f>IF(OR(B30=0,B30=""),"",IF(AND('Marks Entry 1st'!AW29="",'Marks Entry 2nd'!AW29=""),"",IF(AND($E$3="1st"),'Marks Entry 1st'!AW29,IF(AND($E$3="2nd"),'Marks Entry 2nd'!AW29,""))))</f>
        <v/>
      </c>
      <c r="DG30" s="377" t="str">
        <f t="shared" si="57"/>
        <v/>
      </c>
      <c r="DH30" s="98" t="str">
        <f t="shared" si="58"/>
        <v/>
      </c>
      <c r="DI30" s="68">
        <f t="shared" si="62"/>
        <v>407</v>
      </c>
      <c r="DJ30" s="379">
        <f t="shared" si="63"/>
        <v>81.400000000000006</v>
      </c>
      <c r="DK30" s="72" t="str">
        <f t="shared" si="59"/>
        <v>I</v>
      </c>
      <c r="DL30" s="73">
        <f t="shared" si="60"/>
        <v>8.9999999999999964</v>
      </c>
      <c r="DM30" s="413" t="str">
        <f>IF(B30="NSO","NSO",IF(OR(D30="",G30="",F30="",B30="",DI30=0),"",IF('Master sheet'!$D$11="Hindi","कक्षोंन्नति","Promoted")))</f>
        <v>कक्षोंन्नति</v>
      </c>
      <c r="DN30" s="43">
        <f>IF(OR(B30=0,B30=""),"",IF(AND($E$3="1st"),'Marks Entry 1st'!AX29,IF(AND($E$3="2nd"),'Marks Entry 2nd'!AX29,"")))</f>
        <v>220</v>
      </c>
      <c r="DO30" s="43">
        <f>IF(OR(B30=0,B30=""),"",IF(AND($E$3="1st"),'Marks Entry 1st'!AY29,IF(AND($E$3="2nd"),'Marks Entry 2nd'!AY29,"")))</f>
        <v>150</v>
      </c>
      <c r="DP30" s="230" t="str">
        <f t="shared" si="61"/>
        <v>B</v>
      </c>
      <c r="DQ30" s="44"/>
      <c r="DX30" s="46">
        <f>IF(AND($E$3="1st"),'Marks Entry 1st'!I29,IF(AND($E$3="2nd"),'Marks Entry 2nd'!I29,""))</f>
        <v>125</v>
      </c>
    </row>
    <row r="31" spans="1:128" ht="18.95" customHeight="1">
      <c r="A31" s="60">
        <v>24</v>
      </c>
      <c r="B31" s="279">
        <f>IF(OR(DX31=0,DX31=""),"",IF(AND($E$3="1st"),'Marks Entry 1st'!I30,IF(AND($E$3="2nd"),'Marks Entry 2nd'!I30,"")))</f>
        <v>126</v>
      </c>
      <c r="C31" s="61">
        <f>IF(OR(B31=0,B31=""),"",IF(AND($E$3="1st"),'Marks Entry 1st'!B30,IF(AND($E$3="2nd"),'Marks Entry 2nd'!B30,"")))</f>
        <v>1</v>
      </c>
      <c r="D31" s="61" t="str">
        <f>IF(OR(B31=0,B31=""),"",IF(AND($E$3="1st"),'Marks Entry 1st'!C30,IF(AND($E$3="2nd"),'Marks Entry 2nd'!C30,"")))</f>
        <v>A</v>
      </c>
      <c r="E31" s="62" t="str">
        <f>IF(OR(B31=0,B31=""),"",IF(AND($E$3="1st"),'Marks Entry 1st'!E30,IF(AND($E$3="2nd"),'Marks Entry 2nd'!E30,"")))</f>
        <v>24-06-2015</v>
      </c>
      <c r="F31" s="278">
        <f>IF(OR(B31=0,B31=""),"",IF(AND($E$3="1st"),'Marks Entry 1st'!D30,IF(AND($E$3="2nd"),'Marks Entry 2nd'!D30,"")))</f>
        <v>938</v>
      </c>
      <c r="G31" s="56" t="str">
        <f>IF(OR(B31=0,B31=""),"",IF(AND($E$3="1st"),'Marks Entry 1st'!F30,IF(AND($E$3="2nd"),'Marks Entry 2nd'!F30,"")))</f>
        <v>PRAVEEN GURJAR</v>
      </c>
      <c r="H31" s="56" t="str">
        <f>IF(OR(B31=0,B31=""),"",IF(AND($E$3="1st"),'Marks Entry 1st'!G30,IF(AND($E$3="2nd"),'Marks Entry 2nd'!G30,"")))</f>
        <v>SUKHDEV</v>
      </c>
      <c r="I31" s="56" t="str">
        <f>IF(OR(B31=0,B31=""),"",IF(AND($E$3="1st"),'Marks Entry 1st'!H30,IF(AND($E$3="2nd"),'Marks Entry 2nd'!H30,"")))</f>
        <v>MANJU DEVI</v>
      </c>
      <c r="J31" s="245" t="str">
        <f>IF(OR(B31=0,B31=""),"",IF(AND($E$3="1st"),'Marks Entry 1st'!J30,IF(AND($E$3="2nd"),'Marks Entry 2nd'!J30,"")))</f>
        <v>M</v>
      </c>
      <c r="K31" s="245" t="str">
        <f>IF(OR(B31=0,B31=""),"",IF(AND($E$3="1st"),'Marks Entry 1st'!K30,IF(AND($E$3="2nd"),'Marks Entry 2nd'!K30,"")))</f>
        <v>SBC</v>
      </c>
      <c r="L31" s="113"/>
      <c r="M31" s="113"/>
      <c r="N31" s="113"/>
      <c r="O31" s="53"/>
      <c r="P31" s="113">
        <f>IF(OR(B31=0,B31=""),"",IF(AND($E$3="1st"),'Marks Entry 1st'!O30,IF(AND($E$3="2nd"),'Marks Entry 2nd'!O30,"")))</f>
        <v>29</v>
      </c>
      <c r="Q31" s="113">
        <f>IF(OR(B31=0,B31=""),"",IF(AND($E$3="1st"),'Marks Entry 1st'!P30,IF(AND($E$3="2nd"),'Marks Entry 2nd'!P30,"")))</f>
        <v>51</v>
      </c>
      <c r="R31" s="57">
        <f t="shared" si="0"/>
        <v>80</v>
      </c>
      <c r="S31" s="53">
        <f t="shared" si="1"/>
        <v>80</v>
      </c>
      <c r="T31" s="59">
        <f>IF(OR(B31=0,B31=""),"",IF(AND($E$3="1st"),'Marks Entry 1st'!Q30,IF(AND($E$3="2nd"),'Marks Entry 2nd'!Q30,"")))</f>
        <v>24</v>
      </c>
      <c r="U31" s="59">
        <f>IF(OR(B31=0,B31=""),"",IF(AND($E$3="1st"),'Marks Entry 1st'!R30,IF(AND($E$3="2nd"),'Marks Entry 2nd'!R30,"")))</f>
        <v>45</v>
      </c>
      <c r="V31" s="58">
        <f t="shared" si="2"/>
        <v>69</v>
      </c>
      <c r="W31" s="53">
        <f t="shared" si="3"/>
        <v>149</v>
      </c>
      <c r="X31" s="94">
        <f t="shared" si="4"/>
        <v>0</v>
      </c>
      <c r="Y31" s="94">
        <f t="shared" si="5"/>
        <v>200</v>
      </c>
      <c r="Z31" s="94" t="str">
        <f t="shared" si="6"/>
        <v/>
      </c>
      <c r="AA31" s="94" t="str">
        <f t="shared" si="7"/>
        <v>P</v>
      </c>
      <c r="AB31" s="94" t="str">
        <f t="shared" si="8"/>
        <v>I</v>
      </c>
      <c r="AC31" s="98" t="str">
        <f t="shared" si="9"/>
        <v>B</v>
      </c>
      <c r="AD31" s="113"/>
      <c r="AE31" s="113"/>
      <c r="AF31" s="113"/>
      <c r="AG31" s="53"/>
      <c r="AH31" s="113">
        <f>IF(OR(B31=0,B31=""),"",IF(AND($E$3="1st"),'Marks Entry 1st'!V30,IF(AND($E$3="2nd"),'Marks Entry 2nd'!V30,"")))</f>
        <v>14</v>
      </c>
      <c r="AI31" s="113">
        <f>IF(OR(B31=0,B31=""),"",IF(AND($E$3="1st"),'Marks Entry 1st'!W30,IF(AND($E$3="2nd"),'Marks Entry 2nd'!W30,"")))</f>
        <v>32</v>
      </c>
      <c r="AJ31" s="57">
        <f t="shared" si="10"/>
        <v>46</v>
      </c>
      <c r="AK31" s="53">
        <f t="shared" si="11"/>
        <v>46</v>
      </c>
      <c r="AL31" s="59">
        <f>IF(OR(B31=0,B31=""),"",IF(AND($E$3="1st"),'Marks Entry 1st'!X30,IF(AND($E$3="2nd"),'Marks Entry 2nd'!X30,"")))</f>
        <v>10</v>
      </c>
      <c r="AM31" s="59">
        <f>IF(OR(B31=0,B31=""),"",IF(AND($E$3="1st"),'Marks Entry 1st'!Y30,IF(AND($E$3="2nd"),'Marks Entry 2nd'!Y30,"")))</f>
        <v>30</v>
      </c>
      <c r="AN31" s="58">
        <f t="shared" si="12"/>
        <v>40</v>
      </c>
      <c r="AO31" s="53">
        <f t="shared" si="13"/>
        <v>86</v>
      </c>
      <c r="AP31" s="94">
        <f t="shared" si="14"/>
        <v>0</v>
      </c>
      <c r="AQ31" s="94">
        <f t="shared" si="15"/>
        <v>100</v>
      </c>
      <c r="AR31" s="94" t="str">
        <f t="shared" si="16"/>
        <v/>
      </c>
      <c r="AS31" s="94" t="str">
        <f t="shared" si="17"/>
        <v>P</v>
      </c>
      <c r="AT31" s="94" t="str">
        <f t="shared" si="18"/>
        <v>D</v>
      </c>
      <c r="AU31" s="98" t="str">
        <f t="shared" si="19"/>
        <v>A</v>
      </c>
      <c r="AV31" s="113"/>
      <c r="AW31" s="113"/>
      <c r="AX31" s="113"/>
      <c r="AY31" s="53"/>
      <c r="AZ31" s="113">
        <f>IF(OR(B31=0,B31=""),"",IF(AND($E$3="1st"),'Marks Entry 1st'!AC30,IF(AND($E$3="2nd"),'Marks Entry 2nd'!AC30,"")))</f>
        <v>22</v>
      </c>
      <c r="BA31" s="113">
        <f>IF(OR(B31=0,B31=""),"",IF(AND($E$3="1st"),'Marks Entry 1st'!AD30,IF(AND($E$3="2nd"),'Marks Entry 2nd'!AD30,"")))</f>
        <v>64</v>
      </c>
      <c r="BB31" s="57">
        <f t="shared" si="20"/>
        <v>86</v>
      </c>
      <c r="BC31" s="53">
        <f t="shared" si="21"/>
        <v>86</v>
      </c>
      <c r="BD31" s="59">
        <f>IF(OR(B31=0,B31=""),"",IF(AND($E$3="1st"),'Marks Entry 1st'!AE30,IF(AND($E$3="2nd"),'Marks Entry 2nd'!AE30,"")))</f>
        <v>20</v>
      </c>
      <c r="BE31" s="59">
        <f>IF(OR(B31=0,B31=""),"",IF(AND($E$3="1st"),'Marks Entry 1st'!AF30,IF(AND($E$3="2nd"),'Marks Entry 2nd'!AF30,"")))</f>
        <v>62</v>
      </c>
      <c r="BF31" s="58">
        <f t="shared" si="22"/>
        <v>82</v>
      </c>
      <c r="BG31" s="53">
        <f t="shared" si="23"/>
        <v>168</v>
      </c>
      <c r="BH31" s="94">
        <f t="shared" si="24"/>
        <v>0</v>
      </c>
      <c r="BI31" s="94">
        <f t="shared" si="25"/>
        <v>200</v>
      </c>
      <c r="BJ31" s="94" t="str">
        <f t="shared" si="26"/>
        <v/>
      </c>
      <c r="BK31" s="94" t="str">
        <f t="shared" si="27"/>
        <v>P</v>
      </c>
      <c r="BL31" s="94" t="str">
        <f t="shared" si="28"/>
        <v>D</v>
      </c>
      <c r="BM31" s="98" t="str">
        <f t="shared" si="29"/>
        <v>B</v>
      </c>
      <c r="BN31" s="113"/>
      <c r="BO31" s="113"/>
      <c r="BP31" s="113"/>
      <c r="BQ31" s="53"/>
      <c r="BR31" s="113">
        <f>IF(OR(B31=0,B31=""),"",IF(AND('Marks Entry 1st'!AJ30="",'Marks Entry 2nd'!AJ30=""),"",IF(AND($E$3="1st"),'Marks Entry 1st'!AJ30,IF(AND($E$3="2nd"),'Marks Entry 2nd'!AJ30,""))))</f>
        <v>47</v>
      </c>
      <c r="BS31" s="113" t="str">
        <f>IF(OR(B31=0,B31=""),"",IF(AND('Marks Entry 1st'!AK30="",'Marks Entry 2nd'!AK30=""),"",IF(AND($E$3="1st"),'Marks Entry 1st'!AK30,IF(AND($E$3="2nd"),'Marks Entry 2nd'!AK30,""))))</f>
        <v/>
      </c>
      <c r="BT31" s="57">
        <f t="shared" si="30"/>
        <v>47</v>
      </c>
      <c r="BU31" s="53">
        <f t="shared" si="31"/>
        <v>47</v>
      </c>
      <c r="BV31" s="59">
        <f>IF(OR(B31=0,B31=""),"",IF(AND('Marks Entry 1st'!AL30="",'Marks Entry 2nd'!AL30=""),"",IF(AND($E$3="1st"),'Marks Entry 1st'!AL30,IF(AND($E$3="2nd"),'Marks Entry 2nd'!AL30,""))))</f>
        <v>48</v>
      </c>
      <c r="BW31" s="59" t="str">
        <f>IF(OR(B31=0,B31=""),"",IF(AND('Marks Entry 1st'!AM30="",'Marks Entry 2nd'!AM30=""),"",IF(AND($E$3="1st"),'Marks Entry 1st'!AM30,IF(AND($E$3="2nd"),'Marks Entry 2nd'!AM30,""))))</f>
        <v/>
      </c>
      <c r="BX31" s="58">
        <f t="shared" si="32"/>
        <v>48</v>
      </c>
      <c r="BY31" s="53">
        <f t="shared" si="33"/>
        <v>95</v>
      </c>
      <c r="BZ31" s="94">
        <f t="shared" si="34"/>
        <v>0</v>
      </c>
      <c r="CA31" s="94">
        <f t="shared" si="35"/>
        <v>100</v>
      </c>
      <c r="CB31" s="94" t="str">
        <f t="shared" si="36"/>
        <v/>
      </c>
      <c r="CC31" s="94" t="str">
        <f t="shared" si="37"/>
        <v>P</v>
      </c>
      <c r="CD31" s="94" t="str">
        <f t="shared" si="38"/>
        <v>D</v>
      </c>
      <c r="CE31" s="98" t="str">
        <f t="shared" si="39"/>
        <v>A</v>
      </c>
      <c r="CF31" s="246">
        <f>IF(OR(B31=0,B31=""),"",IF(AND($E$3="1st"),'Marks Entry 1st'!AN30,IF(AND($E$3="2nd"),'Marks Entry 2nd'!AN30,"")))</f>
        <v>0</v>
      </c>
      <c r="CG31" s="246">
        <f>IF(OR(B31=0,B31=""),"",IF(AND($E$3="1st"),'Marks Entry 1st'!AO30,IF(AND($E$3="2nd"),'Marks Entry 2nd'!AO30,"")))</f>
        <v>0</v>
      </c>
      <c r="CH31" s="114">
        <f t="shared" si="40"/>
        <v>0</v>
      </c>
      <c r="CI31" s="115">
        <f t="shared" si="41"/>
        <v>0</v>
      </c>
      <c r="CJ31" s="115" t="str">
        <f t="shared" si="42"/>
        <v/>
      </c>
      <c r="CK31" s="115" t="str">
        <f t="shared" si="43"/>
        <v/>
      </c>
      <c r="CL31" s="97" t="str">
        <f t="shared" si="44"/>
        <v/>
      </c>
      <c r="CM31" s="246">
        <f>IF(OR(B31=0,B31=""),"",IF(AND($E$3="1st"),'Marks Entry 1st'!AP30,IF(AND($E$3="2nd"),'Marks Entry 2nd'!AP30,"")))</f>
        <v>0</v>
      </c>
      <c r="CN31" s="246">
        <f>IF(OR(B31=0,B31=""),"",IF(AND($E$3="1st"),'Marks Entry 1st'!AQ30,IF(AND($E$3="2nd"),'Marks Entry 2nd'!AQ30,"")))</f>
        <v>0</v>
      </c>
      <c r="CO31" s="114">
        <f t="shared" si="45"/>
        <v>0</v>
      </c>
      <c r="CP31" s="115">
        <f t="shared" si="46"/>
        <v>0</v>
      </c>
      <c r="CQ31" s="115" t="str">
        <f t="shared" si="47"/>
        <v/>
      </c>
      <c r="CR31" s="115" t="str">
        <f t="shared" si="48"/>
        <v/>
      </c>
      <c r="CS31" s="97" t="str">
        <f t="shared" si="49"/>
        <v/>
      </c>
      <c r="CT31" s="246">
        <f>IF(OR(B31=0,B31=""),"",IF(AND($E$3="1st"),'Marks Entry 1st'!AR30,IF(AND($E$3="2nd"),'Marks Entry 2nd'!AR30,"")))</f>
        <v>0</v>
      </c>
      <c r="CU31" s="246">
        <f>IF(OR(B31=0,B31=""),"",IF(AND($E$3="1st"),'Marks Entry 1st'!AS30,IF(AND($E$3="2nd"),'Marks Entry 2nd'!AS30,"")))</f>
        <v>0</v>
      </c>
      <c r="CV31" s="114">
        <f t="shared" si="50"/>
        <v>0</v>
      </c>
      <c r="CW31" s="115">
        <f t="shared" si="51"/>
        <v>0</v>
      </c>
      <c r="CX31" s="115" t="str">
        <f t="shared" si="52"/>
        <v/>
      </c>
      <c r="CY31" s="115" t="str">
        <f t="shared" si="53"/>
        <v/>
      </c>
      <c r="CZ31" s="97" t="str">
        <f t="shared" si="54"/>
        <v/>
      </c>
      <c r="DA31" s="246" t="str">
        <f>IF(OR(B31=0,B31=""),"",IF(AND('Marks Entry 1st'!AT30="",'Marks Entry 2nd'!AT30=""),"",IF(AND($E$3="1st"),'Marks Entry 1st'!AT30,IF(AND($E$3="2nd"),'Marks Entry 2nd'!AT30,""))))</f>
        <v/>
      </c>
      <c r="DB31" s="246" t="str">
        <f>IF(OR(B31=0,B31=""),"",IF(AND('Marks Entry 1st'!AU30="",'Marks Entry 2nd'!AU30=""),"",IF(AND($E$3="1st"),'Marks Entry 1st'!AU30,IF(AND($E$3="2nd"),'Marks Entry 2nd'!AU30,""))))</f>
        <v/>
      </c>
      <c r="DC31" s="377" t="str">
        <f t="shared" si="55"/>
        <v/>
      </c>
      <c r="DD31" s="98" t="str">
        <f t="shared" si="56"/>
        <v/>
      </c>
      <c r="DE31" s="246" t="str">
        <f>IF(OR(B31=0,B31=""),"",IF(AND('Marks Entry 1st'!AV30="",'Marks Entry 2nd'!AV30=""),"",IF(AND($E$3="1st"),'Marks Entry 1st'!AV30,IF(AND($E$3="2nd"),'Marks Entry 2nd'!AV30,""))))</f>
        <v/>
      </c>
      <c r="DF31" s="246" t="str">
        <f>IF(OR(B31=0,B31=""),"",IF(AND('Marks Entry 1st'!AW30="",'Marks Entry 2nd'!AW30=""),"",IF(AND($E$3="1st"),'Marks Entry 1st'!AW30,IF(AND($E$3="2nd"),'Marks Entry 2nd'!AW30,""))))</f>
        <v/>
      </c>
      <c r="DG31" s="377" t="str">
        <f t="shared" si="57"/>
        <v/>
      </c>
      <c r="DH31" s="98" t="str">
        <f t="shared" si="58"/>
        <v/>
      </c>
      <c r="DI31" s="68">
        <f t="shared" si="62"/>
        <v>403</v>
      </c>
      <c r="DJ31" s="379">
        <f t="shared" si="63"/>
        <v>80.599999999999994</v>
      </c>
      <c r="DK31" s="72" t="str">
        <f t="shared" si="59"/>
        <v>I</v>
      </c>
      <c r="DL31" s="73">
        <f t="shared" si="60"/>
        <v>11.999999999999996</v>
      </c>
      <c r="DM31" s="413" t="str">
        <f>IF(B31="NSO","NSO",IF(OR(D31="",G31="",F31="",B31="",DI31=0),"",IF('Master sheet'!$D$11="Hindi","कक्षोंन्नति","Promoted")))</f>
        <v>कक्षोंन्नति</v>
      </c>
      <c r="DN31" s="43">
        <f>IF(OR(B31=0,B31=""),"",IF(AND($E$3="1st"),'Marks Entry 1st'!AX30,IF(AND($E$3="2nd"),'Marks Entry 2nd'!AX30,"")))</f>
        <v>220</v>
      </c>
      <c r="DO31" s="43">
        <f>IF(OR(B31=0,B31=""),"",IF(AND($E$3="1st"),'Marks Entry 1st'!AY30,IF(AND($E$3="2nd"),'Marks Entry 2nd'!AY30,"")))</f>
        <v>196</v>
      </c>
      <c r="DP31" s="230" t="str">
        <f t="shared" si="61"/>
        <v>B</v>
      </c>
      <c r="DQ31" s="44"/>
      <c r="DX31" s="46">
        <f>IF(AND($E$3="1st"),'Marks Entry 1st'!I30,IF(AND($E$3="2nd"),'Marks Entry 2nd'!I30,""))</f>
        <v>126</v>
      </c>
    </row>
    <row r="32" spans="1:128" ht="18.95" customHeight="1">
      <c r="A32" s="60">
        <v>25</v>
      </c>
      <c r="B32" s="279">
        <f>IF(OR(DX32=0,DX32=""),"",IF(AND($E$3="1st"),'Marks Entry 1st'!I31,IF(AND($E$3="2nd"),'Marks Entry 2nd'!I31,"")))</f>
        <v>127</v>
      </c>
      <c r="C32" s="61">
        <f>IF(OR(B32=0,B32=""),"",IF(AND($E$3="1st"),'Marks Entry 1st'!B31,IF(AND($E$3="2nd"),'Marks Entry 2nd'!B31,"")))</f>
        <v>1</v>
      </c>
      <c r="D32" s="61" t="str">
        <f>IF(OR(B32=0,B32=""),"",IF(AND($E$3="1st"),'Marks Entry 1st'!C31,IF(AND($E$3="2nd"),'Marks Entry 2nd'!C31,"")))</f>
        <v>A</v>
      </c>
      <c r="E32" s="62" t="str">
        <f>IF(OR(B32=0,B32=""),"",IF(AND($E$3="1st"),'Marks Entry 1st'!E31,IF(AND($E$3="2nd"),'Marks Entry 2nd'!E31,"")))</f>
        <v>27-02-2016</v>
      </c>
      <c r="F32" s="278">
        <f>IF(OR(B32=0,B32=""),"",IF(AND($E$3="1st"),'Marks Entry 1st'!D31,IF(AND($E$3="2nd"),'Marks Entry 2nd'!D31,"")))</f>
        <v>950</v>
      </c>
      <c r="G32" s="56" t="str">
        <f>IF(OR(B32=0,B32=""),"",IF(AND($E$3="1st"),'Marks Entry 1st'!F31,IF(AND($E$3="2nd"),'Marks Entry 2nd'!F31,"")))</f>
        <v>PRIYANSHU</v>
      </c>
      <c r="H32" s="56" t="str">
        <f>IF(OR(B32=0,B32=""),"",IF(AND($E$3="1st"),'Marks Entry 1st'!G31,IF(AND($E$3="2nd"),'Marks Entry 2nd'!G31,"")))</f>
        <v>KULDEEP</v>
      </c>
      <c r="I32" s="56" t="str">
        <f>IF(OR(B32=0,B32=""),"",IF(AND($E$3="1st"),'Marks Entry 1st'!H31,IF(AND($E$3="2nd"),'Marks Entry 2nd'!H31,"")))</f>
        <v>KHUSBOO MALI</v>
      </c>
      <c r="J32" s="245" t="str">
        <f>IF(OR(B32=0,B32=""),"",IF(AND($E$3="1st"),'Marks Entry 1st'!J31,IF(AND($E$3="2nd"),'Marks Entry 2nd'!J31,"")))</f>
        <v>M</v>
      </c>
      <c r="K32" s="245" t="str">
        <f>IF(OR(B32=0,B32=""),"",IF(AND($E$3="1st"),'Marks Entry 1st'!K31,IF(AND($E$3="2nd"),'Marks Entry 2nd'!K31,"")))</f>
        <v>OBC</v>
      </c>
      <c r="L32" s="113"/>
      <c r="M32" s="113"/>
      <c r="N32" s="113"/>
      <c r="O32" s="53"/>
      <c r="P32" s="113">
        <f>IF(OR(B32=0,B32=""),"",IF(AND($E$3="1st"),'Marks Entry 1st'!O31,IF(AND($E$3="2nd"),'Marks Entry 2nd'!O31,"")))</f>
        <v>29</v>
      </c>
      <c r="Q32" s="113">
        <f>IF(OR(B32=0,B32=""),"",IF(AND($E$3="1st"),'Marks Entry 1st'!P31,IF(AND($E$3="2nd"),'Marks Entry 2nd'!P31,"")))</f>
        <v>52</v>
      </c>
      <c r="R32" s="57">
        <f t="shared" si="0"/>
        <v>81</v>
      </c>
      <c r="S32" s="53">
        <f t="shared" si="1"/>
        <v>81</v>
      </c>
      <c r="T32" s="59">
        <f>IF(OR(B32=0,B32=""),"",IF(AND($E$3="1st"),'Marks Entry 1st'!Q31,IF(AND($E$3="2nd"),'Marks Entry 2nd'!Q31,"")))</f>
        <v>24</v>
      </c>
      <c r="U32" s="59">
        <f>IF(OR(B32=0,B32=""),"",IF(AND($E$3="1st"),'Marks Entry 1st'!R31,IF(AND($E$3="2nd"),'Marks Entry 2nd'!R31,"")))</f>
        <v>45</v>
      </c>
      <c r="V32" s="58">
        <f t="shared" si="2"/>
        <v>69</v>
      </c>
      <c r="W32" s="53">
        <f t="shared" si="3"/>
        <v>150</v>
      </c>
      <c r="X32" s="94">
        <f t="shared" si="4"/>
        <v>0</v>
      </c>
      <c r="Y32" s="94">
        <f t="shared" si="5"/>
        <v>200</v>
      </c>
      <c r="Z32" s="94" t="str">
        <f t="shared" si="6"/>
        <v/>
      </c>
      <c r="AA32" s="94" t="str">
        <f t="shared" si="7"/>
        <v>P</v>
      </c>
      <c r="AB32" s="94" t="str">
        <f t="shared" si="8"/>
        <v>D</v>
      </c>
      <c r="AC32" s="98" t="str">
        <f t="shared" si="9"/>
        <v>B</v>
      </c>
      <c r="AD32" s="113"/>
      <c r="AE32" s="113"/>
      <c r="AF32" s="113"/>
      <c r="AG32" s="53"/>
      <c r="AH32" s="113">
        <f>IF(OR(B32=0,B32=""),"",IF(AND($E$3="1st"),'Marks Entry 1st'!V31,IF(AND($E$3="2nd"),'Marks Entry 2nd'!V31,"")))</f>
        <v>14</v>
      </c>
      <c r="AI32" s="113">
        <f>IF(OR(B32=0,B32=""),"",IF(AND($E$3="1st"),'Marks Entry 1st'!W31,IF(AND($E$3="2nd"),'Marks Entry 2nd'!W31,"")))</f>
        <v>32</v>
      </c>
      <c r="AJ32" s="57">
        <f t="shared" si="10"/>
        <v>46</v>
      </c>
      <c r="AK32" s="53">
        <f t="shared" si="11"/>
        <v>46</v>
      </c>
      <c r="AL32" s="59">
        <f>IF(OR(B32=0,B32=""),"",IF(AND($E$3="1st"),'Marks Entry 1st'!X31,IF(AND($E$3="2nd"),'Marks Entry 2nd'!X31,"")))</f>
        <v>10</v>
      </c>
      <c r="AM32" s="59">
        <f>IF(OR(B32=0,B32=""),"",IF(AND($E$3="1st"),'Marks Entry 1st'!Y31,IF(AND($E$3="2nd"),'Marks Entry 2nd'!Y31,"")))</f>
        <v>30</v>
      </c>
      <c r="AN32" s="58">
        <f t="shared" si="12"/>
        <v>40</v>
      </c>
      <c r="AO32" s="53">
        <f t="shared" si="13"/>
        <v>86</v>
      </c>
      <c r="AP32" s="94">
        <f t="shared" si="14"/>
        <v>0</v>
      </c>
      <c r="AQ32" s="94">
        <f t="shared" si="15"/>
        <v>100</v>
      </c>
      <c r="AR32" s="94" t="str">
        <f t="shared" si="16"/>
        <v/>
      </c>
      <c r="AS32" s="94" t="str">
        <f t="shared" si="17"/>
        <v>P</v>
      </c>
      <c r="AT32" s="94" t="str">
        <f t="shared" si="18"/>
        <v>D</v>
      </c>
      <c r="AU32" s="98" t="str">
        <f t="shared" si="19"/>
        <v>A</v>
      </c>
      <c r="AV32" s="113"/>
      <c r="AW32" s="113"/>
      <c r="AX32" s="113"/>
      <c r="AY32" s="53"/>
      <c r="AZ32" s="113">
        <f>IF(OR(B32=0,B32=""),"",IF(AND($E$3="1st"),'Marks Entry 1st'!AC31,IF(AND($E$3="2nd"),'Marks Entry 2nd'!AC31,"")))</f>
        <v>22</v>
      </c>
      <c r="BA32" s="113">
        <f>IF(OR(B32=0,B32=""),"",IF(AND($E$3="1st"),'Marks Entry 1st'!AD31,IF(AND($E$3="2nd"),'Marks Entry 2nd'!AD31,"")))</f>
        <v>64</v>
      </c>
      <c r="BB32" s="57">
        <f t="shared" si="20"/>
        <v>86</v>
      </c>
      <c r="BC32" s="53">
        <f t="shared" si="21"/>
        <v>86</v>
      </c>
      <c r="BD32" s="59">
        <f>IF(OR(B32=0,B32=""),"",IF(AND($E$3="1st"),'Marks Entry 1st'!AE31,IF(AND($E$3="2nd"),'Marks Entry 2nd'!AE31,"")))</f>
        <v>23</v>
      </c>
      <c r="BE32" s="59">
        <f>IF(OR(B32=0,B32=""),"",IF(AND($E$3="1st"),'Marks Entry 1st'!AF31,IF(AND($E$3="2nd"),'Marks Entry 2nd'!AF31,"")))</f>
        <v>62</v>
      </c>
      <c r="BF32" s="58">
        <f t="shared" si="22"/>
        <v>85</v>
      </c>
      <c r="BG32" s="53">
        <f t="shared" si="23"/>
        <v>171</v>
      </c>
      <c r="BH32" s="94">
        <f t="shared" si="24"/>
        <v>0</v>
      </c>
      <c r="BI32" s="94">
        <f t="shared" si="25"/>
        <v>200</v>
      </c>
      <c r="BJ32" s="94" t="str">
        <f t="shared" si="26"/>
        <v/>
      </c>
      <c r="BK32" s="94" t="str">
        <f t="shared" si="27"/>
        <v>P</v>
      </c>
      <c r="BL32" s="94" t="str">
        <f t="shared" si="28"/>
        <v>D</v>
      </c>
      <c r="BM32" s="98" t="str">
        <f t="shared" si="29"/>
        <v>A</v>
      </c>
      <c r="BN32" s="113"/>
      <c r="BO32" s="113"/>
      <c r="BP32" s="113"/>
      <c r="BQ32" s="53"/>
      <c r="BR32" s="113">
        <f>IF(OR(B32=0,B32=""),"",IF(AND('Marks Entry 1st'!AJ31="",'Marks Entry 2nd'!AJ31=""),"",IF(AND($E$3="1st"),'Marks Entry 1st'!AJ31,IF(AND($E$3="2nd"),'Marks Entry 2nd'!AJ31,""))))</f>
        <v>48</v>
      </c>
      <c r="BS32" s="113" t="str">
        <f>IF(OR(B32=0,B32=""),"",IF(AND('Marks Entry 1st'!AK31="",'Marks Entry 2nd'!AK31=""),"",IF(AND($E$3="1st"),'Marks Entry 1st'!AK31,IF(AND($E$3="2nd"),'Marks Entry 2nd'!AK31,""))))</f>
        <v/>
      </c>
      <c r="BT32" s="57">
        <f t="shared" si="30"/>
        <v>48</v>
      </c>
      <c r="BU32" s="53">
        <f t="shared" si="31"/>
        <v>48</v>
      </c>
      <c r="BV32" s="59">
        <f>IF(OR(B32=0,B32=""),"",IF(AND('Marks Entry 1st'!AL31="",'Marks Entry 2nd'!AL31=""),"",IF(AND($E$3="1st"),'Marks Entry 1st'!AL31,IF(AND($E$3="2nd"),'Marks Entry 2nd'!AL31,""))))</f>
        <v>48</v>
      </c>
      <c r="BW32" s="59" t="str">
        <f>IF(OR(B32=0,B32=""),"",IF(AND('Marks Entry 1st'!AM31="",'Marks Entry 2nd'!AM31=""),"",IF(AND($E$3="1st"),'Marks Entry 1st'!AM31,IF(AND($E$3="2nd"),'Marks Entry 2nd'!AM31,""))))</f>
        <v/>
      </c>
      <c r="BX32" s="58">
        <f t="shared" si="32"/>
        <v>48</v>
      </c>
      <c r="BY32" s="53">
        <f t="shared" si="33"/>
        <v>96</v>
      </c>
      <c r="BZ32" s="94">
        <f t="shared" si="34"/>
        <v>0</v>
      </c>
      <c r="CA32" s="94">
        <f t="shared" si="35"/>
        <v>100</v>
      </c>
      <c r="CB32" s="94" t="str">
        <f t="shared" si="36"/>
        <v/>
      </c>
      <c r="CC32" s="94" t="str">
        <f t="shared" si="37"/>
        <v>P</v>
      </c>
      <c r="CD32" s="94" t="str">
        <f t="shared" si="38"/>
        <v>D</v>
      </c>
      <c r="CE32" s="98" t="str">
        <f t="shared" si="39"/>
        <v>A</v>
      </c>
      <c r="CF32" s="246">
        <f>IF(OR(B32=0,B32=""),"",IF(AND($E$3="1st"),'Marks Entry 1st'!AN31,IF(AND($E$3="2nd"),'Marks Entry 2nd'!AN31,"")))</f>
        <v>0</v>
      </c>
      <c r="CG32" s="246">
        <f>IF(OR(B32=0,B32=""),"",IF(AND($E$3="1st"),'Marks Entry 1st'!AO31,IF(AND($E$3="2nd"),'Marks Entry 2nd'!AO31,"")))</f>
        <v>0</v>
      </c>
      <c r="CH32" s="114">
        <f t="shared" si="40"/>
        <v>0</v>
      </c>
      <c r="CI32" s="115">
        <f t="shared" si="41"/>
        <v>0</v>
      </c>
      <c r="CJ32" s="115" t="str">
        <f t="shared" si="42"/>
        <v/>
      </c>
      <c r="CK32" s="115" t="str">
        <f t="shared" si="43"/>
        <v/>
      </c>
      <c r="CL32" s="97" t="str">
        <f t="shared" si="44"/>
        <v/>
      </c>
      <c r="CM32" s="246">
        <f>IF(OR(B32=0,B32=""),"",IF(AND($E$3="1st"),'Marks Entry 1st'!AP31,IF(AND($E$3="2nd"),'Marks Entry 2nd'!AP31,"")))</f>
        <v>0</v>
      </c>
      <c r="CN32" s="246">
        <f>IF(OR(B32=0,B32=""),"",IF(AND($E$3="1st"),'Marks Entry 1st'!AQ31,IF(AND($E$3="2nd"),'Marks Entry 2nd'!AQ31,"")))</f>
        <v>0</v>
      </c>
      <c r="CO32" s="114">
        <f t="shared" si="45"/>
        <v>0</v>
      </c>
      <c r="CP32" s="115">
        <f t="shared" si="46"/>
        <v>0</v>
      </c>
      <c r="CQ32" s="115" t="str">
        <f t="shared" si="47"/>
        <v/>
      </c>
      <c r="CR32" s="115" t="str">
        <f t="shared" si="48"/>
        <v/>
      </c>
      <c r="CS32" s="97" t="str">
        <f t="shared" si="49"/>
        <v/>
      </c>
      <c r="CT32" s="246">
        <f>IF(OR(B32=0,B32=""),"",IF(AND($E$3="1st"),'Marks Entry 1st'!AR31,IF(AND($E$3="2nd"),'Marks Entry 2nd'!AR31,"")))</f>
        <v>0</v>
      </c>
      <c r="CU32" s="246">
        <f>IF(OR(B32=0,B32=""),"",IF(AND($E$3="1st"),'Marks Entry 1st'!AS31,IF(AND($E$3="2nd"),'Marks Entry 2nd'!AS31,"")))</f>
        <v>0</v>
      </c>
      <c r="CV32" s="114">
        <f t="shared" si="50"/>
        <v>0</v>
      </c>
      <c r="CW32" s="115">
        <f t="shared" si="51"/>
        <v>0</v>
      </c>
      <c r="CX32" s="115" t="str">
        <f t="shared" si="52"/>
        <v/>
      </c>
      <c r="CY32" s="115" t="str">
        <f t="shared" si="53"/>
        <v/>
      </c>
      <c r="CZ32" s="97" t="str">
        <f t="shared" si="54"/>
        <v/>
      </c>
      <c r="DA32" s="246" t="str">
        <f>IF(OR(B32=0,B32=""),"",IF(AND('Marks Entry 1st'!AT31="",'Marks Entry 2nd'!AT31=""),"",IF(AND($E$3="1st"),'Marks Entry 1st'!AT31,IF(AND($E$3="2nd"),'Marks Entry 2nd'!AT31,""))))</f>
        <v/>
      </c>
      <c r="DB32" s="246" t="str">
        <f>IF(OR(B32=0,B32=""),"",IF(AND('Marks Entry 1st'!AU31="",'Marks Entry 2nd'!AU31=""),"",IF(AND($E$3="1st"),'Marks Entry 1st'!AU31,IF(AND($E$3="2nd"),'Marks Entry 2nd'!AU31,""))))</f>
        <v/>
      </c>
      <c r="DC32" s="377" t="str">
        <f t="shared" si="55"/>
        <v/>
      </c>
      <c r="DD32" s="98" t="str">
        <f t="shared" si="56"/>
        <v/>
      </c>
      <c r="DE32" s="246" t="str">
        <f>IF(OR(B32=0,B32=""),"",IF(AND('Marks Entry 1st'!AV31="",'Marks Entry 2nd'!AV31=""),"",IF(AND($E$3="1st"),'Marks Entry 1st'!AV31,IF(AND($E$3="2nd"),'Marks Entry 2nd'!AV31,""))))</f>
        <v/>
      </c>
      <c r="DF32" s="246" t="str">
        <f>IF(OR(B32=0,B32=""),"",IF(AND('Marks Entry 1st'!AW31="",'Marks Entry 2nd'!AW31=""),"",IF(AND($E$3="1st"),'Marks Entry 1st'!AW31,IF(AND($E$3="2nd"),'Marks Entry 2nd'!AW31,""))))</f>
        <v/>
      </c>
      <c r="DG32" s="377" t="str">
        <f t="shared" si="57"/>
        <v/>
      </c>
      <c r="DH32" s="98" t="str">
        <f t="shared" si="58"/>
        <v/>
      </c>
      <c r="DI32" s="68">
        <f t="shared" si="62"/>
        <v>407</v>
      </c>
      <c r="DJ32" s="379">
        <f t="shared" si="63"/>
        <v>81.400000000000006</v>
      </c>
      <c r="DK32" s="72" t="str">
        <f t="shared" si="59"/>
        <v>I</v>
      </c>
      <c r="DL32" s="73">
        <f t="shared" si="60"/>
        <v>8.9999999999999964</v>
      </c>
      <c r="DM32" s="413" t="str">
        <f>IF(B32="NSO","NSO",IF(OR(D32="",G32="",F32="",B32="",DI32=0),"",IF('Master sheet'!$D$11="Hindi","कक्षोंन्नति","Promoted")))</f>
        <v>कक्षोंन्नति</v>
      </c>
      <c r="DN32" s="43">
        <f>IF(OR(B32=0,B32=""),"",IF(AND($E$3="1st"),'Marks Entry 1st'!AX31,IF(AND($E$3="2nd"),'Marks Entry 2nd'!AX31,"")))</f>
        <v>220</v>
      </c>
      <c r="DO32" s="43">
        <f>IF(OR(B32=0,B32=""),"",IF(AND($E$3="1st"),'Marks Entry 1st'!AY31,IF(AND($E$3="2nd"),'Marks Entry 2nd'!AY31,"")))</f>
        <v>188</v>
      </c>
      <c r="DP32" s="230" t="str">
        <f t="shared" si="61"/>
        <v>B</v>
      </c>
      <c r="DQ32" s="44"/>
      <c r="DX32" s="46">
        <f>IF(AND($E$3="1st"),'Marks Entry 1st'!I31,IF(AND($E$3="2nd"),'Marks Entry 2nd'!I31,""))</f>
        <v>127</v>
      </c>
    </row>
    <row r="33" spans="1:128" ht="18.95" customHeight="1">
      <c r="A33" s="60">
        <v>26</v>
      </c>
      <c r="B33" s="279">
        <f>IF(OR(DX33=0,DX33=""),"",IF(AND($E$3="1st"),'Marks Entry 1st'!I32,IF(AND($E$3="2nd"),'Marks Entry 2nd'!I32,"")))</f>
        <v>128</v>
      </c>
      <c r="C33" s="61">
        <f>IF(OR(B33=0,B33=""),"",IF(AND($E$3="1st"),'Marks Entry 1st'!B32,IF(AND($E$3="2nd"),'Marks Entry 2nd'!B32,"")))</f>
        <v>1</v>
      </c>
      <c r="D33" s="61" t="str">
        <f>IF(OR(B33=0,B33=""),"",IF(AND($E$3="1st"),'Marks Entry 1st'!C32,IF(AND($E$3="2nd"),'Marks Entry 2nd'!C32,"")))</f>
        <v>A</v>
      </c>
      <c r="E33" s="62" t="str">
        <f>IF(OR(B33=0,B33=""),"",IF(AND($E$3="1st"),'Marks Entry 1st'!E32,IF(AND($E$3="2nd"),'Marks Entry 2nd'!E32,"")))</f>
        <v>22-07-2015</v>
      </c>
      <c r="F33" s="278">
        <f>IF(OR(B33=0,B33=""),"",IF(AND($E$3="1st"),'Marks Entry 1st'!D32,IF(AND($E$3="2nd"),'Marks Entry 2nd'!D32,"")))</f>
        <v>945</v>
      </c>
      <c r="G33" s="56" t="str">
        <f>IF(OR(B33=0,B33=""),"",IF(AND($E$3="1st"),'Marks Entry 1st'!F32,IF(AND($E$3="2nd"),'Marks Entry 2nd'!F32,"")))</f>
        <v>PRIYANSHU RAWAT</v>
      </c>
      <c r="H33" s="56" t="str">
        <f>IF(OR(B33=0,B33=""),"",IF(AND($E$3="1st"),'Marks Entry 1st'!G32,IF(AND($E$3="2nd"),'Marks Entry 2nd'!G32,"")))</f>
        <v>MANOHAR SINGH</v>
      </c>
      <c r="I33" s="56" t="str">
        <f>IF(OR(B33=0,B33=""),"",IF(AND($E$3="1st"),'Marks Entry 1st'!H32,IF(AND($E$3="2nd"),'Marks Entry 2nd'!H32,"")))</f>
        <v>SAPNA</v>
      </c>
      <c r="J33" s="245" t="str">
        <f>IF(OR(B33=0,B33=""),"",IF(AND($E$3="1st"),'Marks Entry 1st'!J32,IF(AND($E$3="2nd"),'Marks Entry 2nd'!J32,"")))</f>
        <v>M</v>
      </c>
      <c r="K33" s="245" t="str">
        <f>IF(OR(B33=0,B33=""),"",IF(AND($E$3="1st"),'Marks Entry 1st'!K32,IF(AND($E$3="2nd"),'Marks Entry 2nd'!K32,"")))</f>
        <v>OBC</v>
      </c>
      <c r="L33" s="113"/>
      <c r="M33" s="113"/>
      <c r="N33" s="113"/>
      <c r="O33" s="53"/>
      <c r="P33" s="113">
        <f>IF(OR(B33=0,B33=""),"",IF(AND($E$3="1st"),'Marks Entry 1st'!O32,IF(AND($E$3="2nd"),'Marks Entry 2nd'!O32,"")))</f>
        <v>29</v>
      </c>
      <c r="Q33" s="113">
        <f>IF(OR(B33=0,B33=""),"",IF(AND($E$3="1st"),'Marks Entry 1st'!P32,IF(AND($E$3="2nd"),'Marks Entry 2nd'!P32,"")))</f>
        <v>53</v>
      </c>
      <c r="R33" s="57">
        <f t="shared" si="0"/>
        <v>82</v>
      </c>
      <c r="S33" s="53">
        <f t="shared" si="1"/>
        <v>82</v>
      </c>
      <c r="T33" s="59">
        <f>IF(OR(B33=0,B33=""),"",IF(AND($E$3="1st"),'Marks Entry 1st'!Q32,IF(AND($E$3="2nd"),'Marks Entry 2nd'!Q32,"")))</f>
        <v>24</v>
      </c>
      <c r="U33" s="59">
        <f>IF(OR(B33=0,B33=""),"",IF(AND($E$3="1st"),'Marks Entry 1st'!R32,IF(AND($E$3="2nd"),'Marks Entry 2nd'!R32,"")))</f>
        <v>45</v>
      </c>
      <c r="V33" s="58">
        <f t="shared" si="2"/>
        <v>69</v>
      </c>
      <c r="W33" s="53">
        <f t="shared" si="3"/>
        <v>151</v>
      </c>
      <c r="X33" s="94">
        <f t="shared" si="4"/>
        <v>0</v>
      </c>
      <c r="Y33" s="94">
        <f t="shared" si="5"/>
        <v>200</v>
      </c>
      <c r="Z33" s="94" t="str">
        <f t="shared" si="6"/>
        <v/>
      </c>
      <c r="AA33" s="94" t="str">
        <f t="shared" si="7"/>
        <v>P</v>
      </c>
      <c r="AB33" s="94" t="str">
        <f t="shared" si="8"/>
        <v>D</v>
      </c>
      <c r="AC33" s="98" t="str">
        <f t="shared" si="9"/>
        <v>B</v>
      </c>
      <c r="AD33" s="113"/>
      <c r="AE33" s="113"/>
      <c r="AF33" s="113"/>
      <c r="AG33" s="53"/>
      <c r="AH33" s="113">
        <f>IF(OR(B33=0,B33=""),"",IF(AND($E$3="1st"),'Marks Entry 1st'!V32,IF(AND($E$3="2nd"),'Marks Entry 2nd'!V32,"")))</f>
        <v>14</v>
      </c>
      <c r="AI33" s="113">
        <f>IF(OR(B33=0,B33=""),"",IF(AND($E$3="1st"),'Marks Entry 1st'!W32,IF(AND($E$3="2nd"),'Marks Entry 2nd'!W32,"")))</f>
        <v>32</v>
      </c>
      <c r="AJ33" s="57">
        <f t="shared" si="10"/>
        <v>46</v>
      </c>
      <c r="AK33" s="53">
        <f t="shared" si="11"/>
        <v>46</v>
      </c>
      <c r="AL33" s="59">
        <f>IF(OR(B33=0,B33=""),"",IF(AND($E$3="1st"),'Marks Entry 1st'!X32,IF(AND($E$3="2nd"),'Marks Entry 2nd'!X32,"")))</f>
        <v>10</v>
      </c>
      <c r="AM33" s="59">
        <f>IF(OR(B33=0,B33=""),"",IF(AND($E$3="1st"),'Marks Entry 1st'!Y32,IF(AND($E$3="2nd"),'Marks Entry 2nd'!Y32,"")))</f>
        <v>30</v>
      </c>
      <c r="AN33" s="58">
        <f t="shared" si="12"/>
        <v>40</v>
      </c>
      <c r="AO33" s="53">
        <f t="shared" si="13"/>
        <v>86</v>
      </c>
      <c r="AP33" s="94">
        <f t="shared" si="14"/>
        <v>0</v>
      </c>
      <c r="AQ33" s="94">
        <f t="shared" si="15"/>
        <v>100</v>
      </c>
      <c r="AR33" s="94" t="str">
        <f t="shared" si="16"/>
        <v/>
      </c>
      <c r="AS33" s="94" t="str">
        <f t="shared" si="17"/>
        <v>P</v>
      </c>
      <c r="AT33" s="94" t="str">
        <f t="shared" si="18"/>
        <v>D</v>
      </c>
      <c r="AU33" s="98" t="str">
        <f t="shared" si="19"/>
        <v>A</v>
      </c>
      <c r="AV33" s="113"/>
      <c r="AW33" s="113"/>
      <c r="AX33" s="113"/>
      <c r="AY33" s="53"/>
      <c r="AZ33" s="113">
        <f>IF(OR(B33=0,B33=""),"",IF(AND($E$3="1st"),'Marks Entry 1st'!AC32,IF(AND($E$3="2nd"),'Marks Entry 2nd'!AC32,"")))</f>
        <v>22</v>
      </c>
      <c r="BA33" s="113">
        <f>IF(OR(B33=0,B33=""),"",IF(AND($E$3="1st"),'Marks Entry 1st'!AD32,IF(AND($E$3="2nd"),'Marks Entry 2nd'!AD32,"")))</f>
        <v>64</v>
      </c>
      <c r="BB33" s="57">
        <f t="shared" si="20"/>
        <v>86</v>
      </c>
      <c r="BC33" s="53">
        <f t="shared" si="21"/>
        <v>86</v>
      </c>
      <c r="BD33" s="59">
        <f>IF(OR(B33=0,B33=""),"",IF(AND($E$3="1st"),'Marks Entry 1st'!AE32,IF(AND($E$3="2nd"),'Marks Entry 2nd'!AE32,"")))</f>
        <v>20</v>
      </c>
      <c r="BE33" s="59">
        <f>IF(OR(B33=0,B33=""),"",IF(AND($E$3="1st"),'Marks Entry 1st'!AF32,IF(AND($E$3="2nd"),'Marks Entry 2nd'!AF32,"")))</f>
        <v>62</v>
      </c>
      <c r="BF33" s="58">
        <f t="shared" si="22"/>
        <v>82</v>
      </c>
      <c r="BG33" s="53">
        <f t="shared" si="23"/>
        <v>168</v>
      </c>
      <c r="BH33" s="94">
        <f t="shared" si="24"/>
        <v>0</v>
      </c>
      <c r="BI33" s="94">
        <f t="shared" si="25"/>
        <v>200</v>
      </c>
      <c r="BJ33" s="94" t="str">
        <f t="shared" si="26"/>
        <v/>
      </c>
      <c r="BK33" s="94" t="str">
        <f t="shared" si="27"/>
        <v>P</v>
      </c>
      <c r="BL33" s="94" t="str">
        <f t="shared" si="28"/>
        <v>D</v>
      </c>
      <c r="BM33" s="98" t="str">
        <f t="shared" si="29"/>
        <v>B</v>
      </c>
      <c r="BN33" s="113"/>
      <c r="BO33" s="113"/>
      <c r="BP33" s="113"/>
      <c r="BQ33" s="53"/>
      <c r="BR33" s="113">
        <f>IF(OR(B33=0,B33=""),"",IF(AND('Marks Entry 1st'!AJ32="",'Marks Entry 2nd'!AJ32=""),"",IF(AND($E$3="1st"),'Marks Entry 1st'!AJ32,IF(AND($E$3="2nd"),'Marks Entry 2nd'!AJ32,""))))</f>
        <v>49</v>
      </c>
      <c r="BS33" s="113" t="str">
        <f>IF(OR(B33=0,B33=""),"",IF(AND('Marks Entry 1st'!AK32="",'Marks Entry 2nd'!AK32=""),"",IF(AND($E$3="1st"),'Marks Entry 1st'!AK32,IF(AND($E$3="2nd"),'Marks Entry 2nd'!AK32,""))))</f>
        <v/>
      </c>
      <c r="BT33" s="57">
        <f t="shared" si="30"/>
        <v>49</v>
      </c>
      <c r="BU33" s="53">
        <f t="shared" si="31"/>
        <v>49</v>
      </c>
      <c r="BV33" s="59">
        <f>IF(OR(B33=0,B33=""),"",IF(AND('Marks Entry 1st'!AL32="",'Marks Entry 2nd'!AL32=""),"",IF(AND($E$3="1st"),'Marks Entry 1st'!AL32,IF(AND($E$3="2nd"),'Marks Entry 2nd'!AL32,""))))</f>
        <v>47</v>
      </c>
      <c r="BW33" s="59" t="str">
        <f>IF(OR(B33=0,B33=""),"",IF(AND('Marks Entry 1st'!AM32="",'Marks Entry 2nd'!AM32=""),"",IF(AND($E$3="1st"),'Marks Entry 1st'!AM32,IF(AND($E$3="2nd"),'Marks Entry 2nd'!AM32,""))))</f>
        <v/>
      </c>
      <c r="BX33" s="58">
        <f t="shared" si="32"/>
        <v>47</v>
      </c>
      <c r="BY33" s="53">
        <f t="shared" si="33"/>
        <v>96</v>
      </c>
      <c r="BZ33" s="94">
        <f t="shared" si="34"/>
        <v>0</v>
      </c>
      <c r="CA33" s="94">
        <f t="shared" si="35"/>
        <v>100</v>
      </c>
      <c r="CB33" s="94" t="str">
        <f t="shared" si="36"/>
        <v/>
      </c>
      <c r="CC33" s="94" t="str">
        <f t="shared" si="37"/>
        <v>P</v>
      </c>
      <c r="CD33" s="94" t="str">
        <f t="shared" si="38"/>
        <v>D</v>
      </c>
      <c r="CE33" s="98" t="str">
        <f t="shared" si="39"/>
        <v>A</v>
      </c>
      <c r="CF33" s="246">
        <f>IF(OR(B33=0,B33=""),"",IF(AND($E$3="1st"),'Marks Entry 1st'!AN32,IF(AND($E$3="2nd"),'Marks Entry 2nd'!AN32,"")))</f>
        <v>0</v>
      </c>
      <c r="CG33" s="246">
        <f>IF(OR(B33=0,B33=""),"",IF(AND($E$3="1st"),'Marks Entry 1st'!AO32,IF(AND($E$3="2nd"),'Marks Entry 2nd'!AO32,"")))</f>
        <v>0</v>
      </c>
      <c r="CH33" s="114">
        <f t="shared" si="40"/>
        <v>0</v>
      </c>
      <c r="CI33" s="115">
        <f t="shared" si="41"/>
        <v>0</v>
      </c>
      <c r="CJ33" s="115" t="str">
        <f t="shared" si="42"/>
        <v/>
      </c>
      <c r="CK33" s="115" t="str">
        <f t="shared" si="43"/>
        <v/>
      </c>
      <c r="CL33" s="97" t="str">
        <f t="shared" si="44"/>
        <v/>
      </c>
      <c r="CM33" s="246">
        <f>IF(OR(B33=0,B33=""),"",IF(AND($E$3="1st"),'Marks Entry 1st'!AP32,IF(AND($E$3="2nd"),'Marks Entry 2nd'!AP32,"")))</f>
        <v>0</v>
      </c>
      <c r="CN33" s="246">
        <f>IF(OR(B33=0,B33=""),"",IF(AND($E$3="1st"),'Marks Entry 1st'!AQ32,IF(AND($E$3="2nd"),'Marks Entry 2nd'!AQ32,"")))</f>
        <v>0</v>
      </c>
      <c r="CO33" s="114">
        <f t="shared" si="45"/>
        <v>0</v>
      </c>
      <c r="CP33" s="115">
        <f t="shared" si="46"/>
        <v>0</v>
      </c>
      <c r="CQ33" s="115" t="str">
        <f t="shared" si="47"/>
        <v/>
      </c>
      <c r="CR33" s="115" t="str">
        <f t="shared" si="48"/>
        <v/>
      </c>
      <c r="CS33" s="97" t="str">
        <f t="shared" si="49"/>
        <v/>
      </c>
      <c r="CT33" s="246">
        <f>IF(OR(B33=0,B33=""),"",IF(AND($E$3="1st"),'Marks Entry 1st'!AR32,IF(AND($E$3="2nd"),'Marks Entry 2nd'!AR32,"")))</f>
        <v>0</v>
      </c>
      <c r="CU33" s="246">
        <f>IF(OR(B33=0,B33=""),"",IF(AND($E$3="1st"),'Marks Entry 1st'!AS32,IF(AND($E$3="2nd"),'Marks Entry 2nd'!AS32,"")))</f>
        <v>0</v>
      </c>
      <c r="CV33" s="114">
        <f t="shared" si="50"/>
        <v>0</v>
      </c>
      <c r="CW33" s="115">
        <f t="shared" si="51"/>
        <v>0</v>
      </c>
      <c r="CX33" s="115" t="str">
        <f t="shared" si="52"/>
        <v/>
      </c>
      <c r="CY33" s="115" t="str">
        <f t="shared" si="53"/>
        <v/>
      </c>
      <c r="CZ33" s="97" t="str">
        <f t="shared" si="54"/>
        <v/>
      </c>
      <c r="DA33" s="246" t="str">
        <f>IF(OR(B33=0,B33=""),"",IF(AND('Marks Entry 1st'!AT32="",'Marks Entry 2nd'!AT32=""),"",IF(AND($E$3="1st"),'Marks Entry 1st'!AT32,IF(AND($E$3="2nd"),'Marks Entry 2nd'!AT32,""))))</f>
        <v/>
      </c>
      <c r="DB33" s="246" t="str">
        <f>IF(OR(B33=0,B33=""),"",IF(AND('Marks Entry 1st'!AU32="",'Marks Entry 2nd'!AU32=""),"",IF(AND($E$3="1st"),'Marks Entry 1st'!AU32,IF(AND($E$3="2nd"),'Marks Entry 2nd'!AU32,""))))</f>
        <v/>
      </c>
      <c r="DC33" s="377" t="str">
        <f t="shared" si="55"/>
        <v/>
      </c>
      <c r="DD33" s="98" t="str">
        <f t="shared" si="56"/>
        <v/>
      </c>
      <c r="DE33" s="246" t="str">
        <f>IF(OR(B33=0,B33=""),"",IF(AND('Marks Entry 1st'!AV32="",'Marks Entry 2nd'!AV32=""),"",IF(AND($E$3="1st"),'Marks Entry 1st'!AV32,IF(AND($E$3="2nd"),'Marks Entry 2nd'!AV32,""))))</f>
        <v/>
      </c>
      <c r="DF33" s="246" t="str">
        <f>IF(OR(B33=0,B33=""),"",IF(AND('Marks Entry 1st'!AW32="",'Marks Entry 2nd'!AW32=""),"",IF(AND($E$3="1st"),'Marks Entry 1st'!AW32,IF(AND($E$3="2nd"),'Marks Entry 2nd'!AW32,""))))</f>
        <v/>
      </c>
      <c r="DG33" s="377" t="str">
        <f t="shared" si="57"/>
        <v/>
      </c>
      <c r="DH33" s="98" t="str">
        <f t="shared" si="58"/>
        <v/>
      </c>
      <c r="DI33" s="68">
        <f t="shared" si="62"/>
        <v>405</v>
      </c>
      <c r="DJ33" s="379">
        <f t="shared" si="63"/>
        <v>81</v>
      </c>
      <c r="DK33" s="72" t="str">
        <f t="shared" si="59"/>
        <v>I</v>
      </c>
      <c r="DL33" s="73">
        <f t="shared" si="60"/>
        <v>10.999999999999996</v>
      </c>
      <c r="DM33" s="413" t="str">
        <f>IF(B33="NSO","NSO",IF(OR(D33="",G33="",F33="",B33="",DI33=0),"",IF('Master sheet'!$D$11="Hindi","कक्षोंन्नति","Promoted")))</f>
        <v>कक्षोंन्नति</v>
      </c>
      <c r="DN33" s="43">
        <f>IF(OR(B33=0,B33=""),"",IF(AND($E$3="1st"),'Marks Entry 1st'!AX32,IF(AND($E$3="2nd"),'Marks Entry 2nd'!AX32,"")))</f>
        <v>220</v>
      </c>
      <c r="DO33" s="43">
        <f>IF(OR(B33=0,B33=""),"",IF(AND($E$3="1st"),'Marks Entry 1st'!AY32,IF(AND($E$3="2nd"),'Marks Entry 2nd'!AY32,"")))</f>
        <v>180</v>
      </c>
      <c r="DP33" s="230" t="str">
        <f t="shared" si="61"/>
        <v>B</v>
      </c>
      <c r="DQ33" s="44"/>
      <c r="DX33" s="46">
        <f>IF(AND($E$3="1st"),'Marks Entry 1st'!I32,IF(AND($E$3="2nd"),'Marks Entry 2nd'!I32,""))</f>
        <v>128</v>
      </c>
    </row>
    <row r="34" spans="1:128" ht="18.95" customHeight="1">
      <c r="A34" s="60">
        <v>27</v>
      </c>
      <c r="B34" s="279">
        <f>IF(OR(DX34=0,DX34=""),"",IF(AND($E$3="1st"),'Marks Entry 1st'!I33,IF(AND($E$3="2nd"),'Marks Entry 2nd'!I33,"")))</f>
        <v>129</v>
      </c>
      <c r="C34" s="61">
        <f>IF(OR(B34=0,B34=""),"",IF(AND($E$3="1st"),'Marks Entry 1st'!B33,IF(AND($E$3="2nd"),'Marks Entry 2nd'!B33,"")))</f>
        <v>1</v>
      </c>
      <c r="D34" s="61" t="str">
        <f>IF(OR(B34=0,B34=""),"",IF(AND($E$3="1st"),'Marks Entry 1st'!C33,IF(AND($E$3="2nd"),'Marks Entry 2nd'!C33,"")))</f>
        <v>A</v>
      </c>
      <c r="E34" s="62">
        <f>IF(OR(B34=0,B34=""),"",IF(AND($E$3="1st"),'Marks Entry 1st'!E33,IF(AND($E$3="2nd"),'Marks Entry 2nd'!E33,"")))</f>
        <v>42676</v>
      </c>
      <c r="F34" s="278">
        <f>IF(OR(B34=0,B34=""),"",IF(AND($E$3="1st"),'Marks Entry 1st'!D33,IF(AND($E$3="2nd"),'Marks Entry 2nd'!D33,"")))</f>
        <v>928</v>
      </c>
      <c r="G34" s="56" t="str">
        <f>IF(OR(B34=0,B34=""),"",IF(AND($E$3="1st"),'Marks Entry 1st'!F33,IF(AND($E$3="2nd"),'Marks Entry 2nd'!F33,"")))</f>
        <v>RANVEER</v>
      </c>
      <c r="H34" s="56" t="str">
        <f>IF(OR(B34=0,B34=""),"",IF(AND($E$3="1st"),'Marks Entry 1st'!G33,IF(AND($E$3="2nd"),'Marks Entry 2nd'!G33,"")))</f>
        <v>TOTA RAM</v>
      </c>
      <c r="I34" s="56" t="str">
        <f>IF(OR(B34=0,B34=""),"",IF(AND($E$3="1st"),'Marks Entry 1st'!H33,IF(AND($E$3="2nd"),'Marks Entry 2nd'!H33,"")))</f>
        <v>JAYA</v>
      </c>
      <c r="J34" s="245" t="str">
        <f>IF(OR(B34=0,B34=""),"",IF(AND($E$3="1st"),'Marks Entry 1st'!J33,IF(AND($E$3="2nd"),'Marks Entry 2nd'!J33,"")))</f>
        <v>M</v>
      </c>
      <c r="K34" s="245" t="str">
        <f>IF(OR(B34=0,B34=""),"",IF(AND($E$3="1st"),'Marks Entry 1st'!K33,IF(AND($E$3="2nd"),'Marks Entry 2nd'!K33,"")))</f>
        <v>OBC</v>
      </c>
      <c r="L34" s="113"/>
      <c r="M34" s="113"/>
      <c r="N34" s="113"/>
      <c r="O34" s="53"/>
      <c r="P34" s="113">
        <f>IF(OR(B34=0,B34=""),"",IF(AND($E$3="1st"),'Marks Entry 1st'!O33,IF(AND($E$3="2nd"),'Marks Entry 2nd'!O33,"")))</f>
        <v>29</v>
      </c>
      <c r="Q34" s="113">
        <f>IF(OR(B34=0,B34=""),"",IF(AND($E$3="1st"),'Marks Entry 1st'!P33,IF(AND($E$3="2nd"),'Marks Entry 2nd'!P33,"")))</f>
        <v>56</v>
      </c>
      <c r="R34" s="57">
        <f t="shared" si="0"/>
        <v>85</v>
      </c>
      <c r="S34" s="53">
        <f t="shared" si="1"/>
        <v>85</v>
      </c>
      <c r="T34" s="59">
        <f>IF(OR(B34=0,B34=""),"",IF(AND($E$3="1st"),'Marks Entry 1st'!Q33,IF(AND($E$3="2nd"),'Marks Entry 2nd'!Q33,"")))</f>
        <v>24</v>
      </c>
      <c r="U34" s="59">
        <f>IF(OR(B34=0,B34=""),"",IF(AND($E$3="1st"),'Marks Entry 1st'!R33,IF(AND($E$3="2nd"),'Marks Entry 2nd'!R33,"")))</f>
        <v>45</v>
      </c>
      <c r="V34" s="58">
        <f t="shared" si="2"/>
        <v>69</v>
      </c>
      <c r="W34" s="53">
        <f t="shared" si="3"/>
        <v>154</v>
      </c>
      <c r="X34" s="94">
        <f t="shared" si="4"/>
        <v>0</v>
      </c>
      <c r="Y34" s="94">
        <f t="shared" si="5"/>
        <v>200</v>
      </c>
      <c r="Z34" s="94" t="str">
        <f t="shared" si="6"/>
        <v/>
      </c>
      <c r="AA34" s="94" t="str">
        <f t="shared" si="7"/>
        <v>P</v>
      </c>
      <c r="AB34" s="94" t="str">
        <f t="shared" si="8"/>
        <v>D</v>
      </c>
      <c r="AC34" s="98" t="str">
        <f t="shared" si="9"/>
        <v>B</v>
      </c>
      <c r="AD34" s="113"/>
      <c r="AE34" s="113"/>
      <c r="AF34" s="113"/>
      <c r="AG34" s="53"/>
      <c r="AH34" s="113">
        <f>IF(OR(B34=0,B34=""),"",IF(AND($E$3="1st"),'Marks Entry 1st'!V33,IF(AND($E$3="2nd"),'Marks Entry 2nd'!V33,"")))</f>
        <v>14</v>
      </c>
      <c r="AI34" s="113">
        <f>IF(OR(B34=0,B34=""),"",IF(AND($E$3="1st"),'Marks Entry 1st'!W33,IF(AND($E$3="2nd"),'Marks Entry 2nd'!W33,"")))</f>
        <v>32</v>
      </c>
      <c r="AJ34" s="57">
        <f t="shared" si="10"/>
        <v>46</v>
      </c>
      <c r="AK34" s="53">
        <f t="shared" si="11"/>
        <v>46</v>
      </c>
      <c r="AL34" s="59">
        <f>IF(OR(B34=0,B34=""),"",IF(AND($E$3="1st"),'Marks Entry 1st'!X33,IF(AND($E$3="2nd"),'Marks Entry 2nd'!X33,"")))</f>
        <v>10</v>
      </c>
      <c r="AM34" s="59">
        <f>IF(OR(B34=0,B34=""),"",IF(AND($E$3="1st"),'Marks Entry 1st'!Y33,IF(AND($E$3="2nd"),'Marks Entry 2nd'!Y33,"")))</f>
        <v>30</v>
      </c>
      <c r="AN34" s="58">
        <f t="shared" si="12"/>
        <v>40</v>
      </c>
      <c r="AO34" s="53">
        <f t="shared" si="13"/>
        <v>86</v>
      </c>
      <c r="AP34" s="94">
        <f t="shared" si="14"/>
        <v>0</v>
      </c>
      <c r="AQ34" s="94">
        <f t="shared" si="15"/>
        <v>100</v>
      </c>
      <c r="AR34" s="94" t="str">
        <f t="shared" si="16"/>
        <v/>
      </c>
      <c r="AS34" s="94" t="str">
        <f t="shared" si="17"/>
        <v>P</v>
      </c>
      <c r="AT34" s="94" t="str">
        <f t="shared" si="18"/>
        <v>D</v>
      </c>
      <c r="AU34" s="98" t="str">
        <f t="shared" si="19"/>
        <v>A</v>
      </c>
      <c r="AV34" s="113"/>
      <c r="AW34" s="113"/>
      <c r="AX34" s="113"/>
      <c r="AY34" s="53"/>
      <c r="AZ34" s="113">
        <f>IF(OR(B34=0,B34=""),"",IF(AND($E$3="1st"),'Marks Entry 1st'!AC33,IF(AND($E$3="2nd"),'Marks Entry 2nd'!AC33,"")))</f>
        <v>22</v>
      </c>
      <c r="BA34" s="113">
        <f>IF(OR(B34=0,B34=""),"",IF(AND($E$3="1st"),'Marks Entry 1st'!AD33,IF(AND($E$3="2nd"),'Marks Entry 2nd'!AD33,"")))</f>
        <v>64</v>
      </c>
      <c r="BB34" s="57">
        <f t="shared" si="20"/>
        <v>86</v>
      </c>
      <c r="BC34" s="53">
        <f t="shared" si="21"/>
        <v>86</v>
      </c>
      <c r="BD34" s="59">
        <f>IF(OR(B34=0,B34=""),"",IF(AND($E$3="1st"),'Marks Entry 1st'!AE33,IF(AND($E$3="2nd"),'Marks Entry 2nd'!AE33,"")))</f>
        <v>20</v>
      </c>
      <c r="BE34" s="59">
        <f>IF(OR(B34=0,B34=""),"",IF(AND($E$3="1st"),'Marks Entry 1st'!AF33,IF(AND($E$3="2nd"),'Marks Entry 2nd'!AF33,"")))</f>
        <v>62</v>
      </c>
      <c r="BF34" s="58">
        <f t="shared" si="22"/>
        <v>82</v>
      </c>
      <c r="BG34" s="53">
        <f t="shared" si="23"/>
        <v>168</v>
      </c>
      <c r="BH34" s="94">
        <f t="shared" si="24"/>
        <v>0</v>
      </c>
      <c r="BI34" s="94">
        <f t="shared" si="25"/>
        <v>200</v>
      </c>
      <c r="BJ34" s="94" t="str">
        <f t="shared" si="26"/>
        <v/>
      </c>
      <c r="BK34" s="94" t="str">
        <f t="shared" si="27"/>
        <v>P</v>
      </c>
      <c r="BL34" s="94" t="str">
        <f t="shared" si="28"/>
        <v>D</v>
      </c>
      <c r="BM34" s="98" t="str">
        <f t="shared" si="29"/>
        <v>B</v>
      </c>
      <c r="BN34" s="113"/>
      <c r="BO34" s="113"/>
      <c r="BP34" s="113"/>
      <c r="BQ34" s="53"/>
      <c r="BR34" s="113">
        <f>IF(OR(B34=0,B34=""),"",IF(AND('Marks Entry 1st'!AJ33="",'Marks Entry 2nd'!AJ33=""),"",IF(AND($E$3="1st"),'Marks Entry 1st'!AJ33,IF(AND($E$3="2nd"),'Marks Entry 2nd'!AJ33,""))))</f>
        <v>43</v>
      </c>
      <c r="BS34" s="113" t="str">
        <f>IF(OR(B34=0,B34=""),"",IF(AND('Marks Entry 1st'!AK33="",'Marks Entry 2nd'!AK33=""),"",IF(AND($E$3="1st"),'Marks Entry 1st'!AK33,IF(AND($E$3="2nd"),'Marks Entry 2nd'!AK33,""))))</f>
        <v/>
      </c>
      <c r="BT34" s="57">
        <f t="shared" si="30"/>
        <v>43</v>
      </c>
      <c r="BU34" s="53">
        <f t="shared" si="31"/>
        <v>43</v>
      </c>
      <c r="BV34" s="59">
        <f>IF(OR(B34=0,B34=""),"",IF(AND('Marks Entry 1st'!AL33="",'Marks Entry 2nd'!AL33=""),"",IF(AND($E$3="1st"),'Marks Entry 1st'!AL33,IF(AND($E$3="2nd"),'Marks Entry 2nd'!AL33,""))))</f>
        <v>49</v>
      </c>
      <c r="BW34" s="59" t="str">
        <f>IF(OR(B34=0,B34=""),"",IF(AND('Marks Entry 1st'!AM33="",'Marks Entry 2nd'!AM33=""),"",IF(AND($E$3="1st"),'Marks Entry 1st'!AM33,IF(AND($E$3="2nd"),'Marks Entry 2nd'!AM33,""))))</f>
        <v/>
      </c>
      <c r="BX34" s="58">
        <f t="shared" si="32"/>
        <v>49</v>
      </c>
      <c r="BY34" s="53">
        <f t="shared" si="33"/>
        <v>92</v>
      </c>
      <c r="BZ34" s="94">
        <f t="shared" si="34"/>
        <v>0</v>
      </c>
      <c r="CA34" s="94">
        <f t="shared" si="35"/>
        <v>100</v>
      </c>
      <c r="CB34" s="94" t="str">
        <f t="shared" si="36"/>
        <v/>
      </c>
      <c r="CC34" s="94" t="str">
        <f t="shared" si="37"/>
        <v>P</v>
      </c>
      <c r="CD34" s="94" t="str">
        <f t="shared" si="38"/>
        <v>D</v>
      </c>
      <c r="CE34" s="98" t="str">
        <f t="shared" si="39"/>
        <v>A</v>
      </c>
      <c r="CF34" s="246">
        <f>IF(OR(B34=0,B34=""),"",IF(AND($E$3="1st"),'Marks Entry 1st'!AN33,IF(AND($E$3="2nd"),'Marks Entry 2nd'!AN33,"")))</f>
        <v>0</v>
      </c>
      <c r="CG34" s="246">
        <f>IF(OR(B34=0,B34=""),"",IF(AND($E$3="1st"),'Marks Entry 1st'!AO33,IF(AND($E$3="2nd"),'Marks Entry 2nd'!AO33,"")))</f>
        <v>0</v>
      </c>
      <c r="CH34" s="114">
        <f t="shared" si="40"/>
        <v>0</v>
      </c>
      <c r="CI34" s="115">
        <f t="shared" si="41"/>
        <v>0</v>
      </c>
      <c r="CJ34" s="115" t="str">
        <f t="shared" si="42"/>
        <v/>
      </c>
      <c r="CK34" s="115" t="str">
        <f t="shared" si="43"/>
        <v/>
      </c>
      <c r="CL34" s="97" t="str">
        <f t="shared" si="44"/>
        <v/>
      </c>
      <c r="CM34" s="246">
        <f>IF(OR(B34=0,B34=""),"",IF(AND($E$3="1st"),'Marks Entry 1st'!AP33,IF(AND($E$3="2nd"),'Marks Entry 2nd'!AP33,"")))</f>
        <v>0</v>
      </c>
      <c r="CN34" s="246">
        <f>IF(OR(B34=0,B34=""),"",IF(AND($E$3="1st"),'Marks Entry 1st'!AQ33,IF(AND($E$3="2nd"),'Marks Entry 2nd'!AQ33,"")))</f>
        <v>0</v>
      </c>
      <c r="CO34" s="114">
        <f t="shared" si="45"/>
        <v>0</v>
      </c>
      <c r="CP34" s="115">
        <f t="shared" si="46"/>
        <v>0</v>
      </c>
      <c r="CQ34" s="115" t="str">
        <f t="shared" si="47"/>
        <v/>
      </c>
      <c r="CR34" s="115" t="str">
        <f t="shared" si="48"/>
        <v/>
      </c>
      <c r="CS34" s="97" t="str">
        <f t="shared" si="49"/>
        <v/>
      </c>
      <c r="CT34" s="246">
        <f>IF(OR(B34=0,B34=""),"",IF(AND($E$3="1st"),'Marks Entry 1st'!AR33,IF(AND($E$3="2nd"),'Marks Entry 2nd'!AR33,"")))</f>
        <v>0</v>
      </c>
      <c r="CU34" s="246">
        <f>IF(OR(B34=0,B34=""),"",IF(AND($E$3="1st"),'Marks Entry 1st'!AS33,IF(AND($E$3="2nd"),'Marks Entry 2nd'!AS33,"")))</f>
        <v>0</v>
      </c>
      <c r="CV34" s="114">
        <f t="shared" si="50"/>
        <v>0</v>
      </c>
      <c r="CW34" s="115">
        <f t="shared" si="51"/>
        <v>0</v>
      </c>
      <c r="CX34" s="115" t="str">
        <f t="shared" si="52"/>
        <v/>
      </c>
      <c r="CY34" s="115" t="str">
        <f t="shared" si="53"/>
        <v/>
      </c>
      <c r="CZ34" s="97" t="str">
        <f t="shared" si="54"/>
        <v/>
      </c>
      <c r="DA34" s="246" t="str">
        <f>IF(OR(B34=0,B34=""),"",IF(AND('Marks Entry 1st'!AT33="",'Marks Entry 2nd'!AT33=""),"",IF(AND($E$3="1st"),'Marks Entry 1st'!AT33,IF(AND($E$3="2nd"),'Marks Entry 2nd'!AT33,""))))</f>
        <v/>
      </c>
      <c r="DB34" s="246" t="str">
        <f>IF(OR(B34=0,B34=""),"",IF(AND('Marks Entry 1st'!AU33="",'Marks Entry 2nd'!AU33=""),"",IF(AND($E$3="1st"),'Marks Entry 1st'!AU33,IF(AND($E$3="2nd"),'Marks Entry 2nd'!AU33,""))))</f>
        <v/>
      </c>
      <c r="DC34" s="377" t="str">
        <f t="shared" si="55"/>
        <v/>
      </c>
      <c r="DD34" s="98" t="str">
        <f t="shared" si="56"/>
        <v/>
      </c>
      <c r="DE34" s="246" t="str">
        <f>IF(OR(B34=0,B34=""),"",IF(AND('Marks Entry 1st'!AV33="",'Marks Entry 2nd'!AV33=""),"",IF(AND($E$3="1st"),'Marks Entry 1st'!AV33,IF(AND($E$3="2nd"),'Marks Entry 2nd'!AV33,""))))</f>
        <v/>
      </c>
      <c r="DF34" s="246" t="str">
        <f>IF(OR(B34=0,B34=""),"",IF(AND('Marks Entry 1st'!AW33="",'Marks Entry 2nd'!AW33=""),"",IF(AND($E$3="1st"),'Marks Entry 1st'!AW33,IF(AND($E$3="2nd"),'Marks Entry 2nd'!AW33,""))))</f>
        <v/>
      </c>
      <c r="DG34" s="377" t="str">
        <f t="shared" si="57"/>
        <v/>
      </c>
      <c r="DH34" s="98" t="str">
        <f t="shared" si="58"/>
        <v/>
      </c>
      <c r="DI34" s="68">
        <f t="shared" si="62"/>
        <v>408</v>
      </c>
      <c r="DJ34" s="379">
        <f t="shared" si="63"/>
        <v>81.599999999999994</v>
      </c>
      <c r="DK34" s="72" t="str">
        <f t="shared" si="59"/>
        <v>I</v>
      </c>
      <c r="DL34" s="73">
        <f t="shared" si="60"/>
        <v>7.9999999999999964</v>
      </c>
      <c r="DM34" s="413" t="str">
        <f>IF(B34="NSO","NSO",IF(OR(D34="",G34="",F34="",B34="",DI34=0),"",IF('Master sheet'!$D$11="Hindi","कक्षोंन्नति","Promoted")))</f>
        <v>कक्षोंन्नति</v>
      </c>
      <c r="DN34" s="43">
        <f>IF(OR(B34=0,B34=""),"",IF(AND($E$3="1st"),'Marks Entry 1st'!AX33,IF(AND($E$3="2nd"),'Marks Entry 2nd'!AX33,"")))</f>
        <v>220</v>
      </c>
      <c r="DO34" s="43">
        <f>IF(OR(B34=0,B34=""),"",IF(AND($E$3="1st"),'Marks Entry 1st'!AY33,IF(AND($E$3="2nd"),'Marks Entry 2nd'!AY33,"")))</f>
        <v>200</v>
      </c>
      <c r="DP34" s="230" t="str">
        <f t="shared" si="61"/>
        <v>B</v>
      </c>
      <c r="DQ34" s="44"/>
      <c r="DX34" s="46">
        <f>IF(AND($E$3="1st"),'Marks Entry 1st'!I33,IF(AND($E$3="2nd"),'Marks Entry 2nd'!I33,""))</f>
        <v>129</v>
      </c>
    </row>
    <row r="35" spans="1:128" ht="18.95" customHeight="1">
      <c r="A35" s="60">
        <v>28</v>
      </c>
      <c r="B35" s="279">
        <f>IF(OR(DX35=0,DX35=""),"",IF(AND($E$3="1st"),'Marks Entry 1st'!I34,IF(AND($E$3="2nd"),'Marks Entry 2nd'!I34,"")))</f>
        <v>130</v>
      </c>
      <c r="C35" s="61">
        <f>IF(OR(B35=0,B35=""),"",IF(AND($E$3="1st"),'Marks Entry 1st'!B34,IF(AND($E$3="2nd"),'Marks Entry 2nd'!B34,"")))</f>
        <v>1</v>
      </c>
      <c r="D35" s="61" t="str">
        <f>IF(OR(B35=0,B35=""),"",IF(AND($E$3="1st"),'Marks Entry 1st'!C34,IF(AND($E$3="2nd"),'Marks Entry 2nd'!C34,"")))</f>
        <v>A</v>
      </c>
      <c r="E35" s="62" t="str">
        <f>IF(OR(B35=0,B35=""),"",IF(AND($E$3="1st"),'Marks Entry 1st'!E34,IF(AND($E$3="2nd"),'Marks Entry 2nd'!E34,"")))</f>
        <v>18-07-2015</v>
      </c>
      <c r="F35" s="278">
        <f>IF(OR(B35=0,B35=""),"",IF(AND($E$3="1st"),'Marks Entry 1st'!D34,IF(AND($E$3="2nd"),'Marks Entry 2nd'!D34,"")))</f>
        <v>947</v>
      </c>
      <c r="G35" s="56" t="str">
        <f>IF(OR(B35=0,B35=""),"",IF(AND($E$3="1st"),'Marks Entry 1st'!F34,IF(AND($E$3="2nd"),'Marks Entry 2nd'!F34,"")))</f>
        <v>SURAJ BHATI</v>
      </c>
      <c r="H35" s="56" t="str">
        <f>IF(OR(B35=0,B35=""),"",IF(AND($E$3="1st"),'Marks Entry 1st'!G34,IF(AND($E$3="2nd"),'Marks Entry 2nd'!G34,"")))</f>
        <v>RAJURAM BHATI</v>
      </c>
      <c r="I35" s="56" t="str">
        <f>IF(OR(B35=0,B35=""),"",IF(AND($E$3="1st"),'Marks Entry 1st'!H34,IF(AND($E$3="2nd"),'Marks Entry 2nd'!H34,"")))</f>
        <v>REKHA DEVI</v>
      </c>
      <c r="J35" s="245" t="str">
        <f>IF(OR(B35=0,B35=""),"",IF(AND($E$3="1st"),'Marks Entry 1st'!J34,IF(AND($E$3="2nd"),'Marks Entry 2nd'!J34,"")))</f>
        <v>M</v>
      </c>
      <c r="K35" s="245" t="str">
        <f>IF(OR(B35=0,B35=""),"",IF(AND($E$3="1st"),'Marks Entry 1st'!K34,IF(AND($E$3="2nd"),'Marks Entry 2nd'!K34,"")))</f>
        <v>OBC</v>
      </c>
      <c r="L35" s="113"/>
      <c r="M35" s="113"/>
      <c r="N35" s="113"/>
      <c r="O35" s="53"/>
      <c r="P35" s="113">
        <f>IF(OR(B35=0,B35=""),"",IF(AND($E$3="1st"),'Marks Entry 1st'!O34,IF(AND($E$3="2nd"),'Marks Entry 2nd'!O34,"")))</f>
        <v>29</v>
      </c>
      <c r="Q35" s="113">
        <f>IF(OR(B35=0,B35=""),"",IF(AND($E$3="1st"),'Marks Entry 1st'!P34,IF(AND($E$3="2nd"),'Marks Entry 2nd'!P34,"")))</f>
        <v>62</v>
      </c>
      <c r="R35" s="57">
        <f t="shared" si="0"/>
        <v>91</v>
      </c>
      <c r="S35" s="53">
        <f t="shared" si="1"/>
        <v>91</v>
      </c>
      <c r="T35" s="59">
        <f>IF(OR(B35=0,B35=""),"",IF(AND($E$3="1st"),'Marks Entry 1st'!Q34,IF(AND($E$3="2nd"),'Marks Entry 2nd'!Q34,"")))</f>
        <v>24</v>
      </c>
      <c r="U35" s="59">
        <f>IF(OR(B35=0,B35=""),"",IF(AND($E$3="1st"),'Marks Entry 1st'!R34,IF(AND($E$3="2nd"),'Marks Entry 2nd'!R34,"")))</f>
        <v>45</v>
      </c>
      <c r="V35" s="58">
        <f t="shared" si="2"/>
        <v>69</v>
      </c>
      <c r="W35" s="53">
        <f t="shared" si="3"/>
        <v>160</v>
      </c>
      <c r="X35" s="94">
        <f t="shared" si="4"/>
        <v>0</v>
      </c>
      <c r="Y35" s="94">
        <f t="shared" si="5"/>
        <v>200</v>
      </c>
      <c r="Z35" s="94" t="str">
        <f t="shared" si="6"/>
        <v/>
      </c>
      <c r="AA35" s="94" t="str">
        <f t="shared" si="7"/>
        <v>P</v>
      </c>
      <c r="AB35" s="94" t="str">
        <f t="shared" si="8"/>
        <v>D</v>
      </c>
      <c r="AC35" s="98" t="str">
        <f t="shared" si="9"/>
        <v>B</v>
      </c>
      <c r="AD35" s="113"/>
      <c r="AE35" s="113"/>
      <c r="AF35" s="113"/>
      <c r="AG35" s="53"/>
      <c r="AH35" s="113">
        <f>IF(OR(B35=0,B35=""),"",IF(AND($E$3="1st"),'Marks Entry 1st'!V34,IF(AND($E$3="2nd"),'Marks Entry 2nd'!V34,"")))</f>
        <v>13</v>
      </c>
      <c r="AI35" s="113">
        <f>IF(OR(B35=0,B35=""),"",IF(AND($E$3="1st"),'Marks Entry 1st'!W34,IF(AND($E$3="2nd"),'Marks Entry 2nd'!W34,"")))</f>
        <v>32</v>
      </c>
      <c r="AJ35" s="57">
        <f t="shared" si="10"/>
        <v>45</v>
      </c>
      <c r="AK35" s="53">
        <f t="shared" si="11"/>
        <v>45</v>
      </c>
      <c r="AL35" s="59">
        <f>IF(OR(B35=0,B35=""),"",IF(AND($E$3="1st"),'Marks Entry 1st'!X34,IF(AND($E$3="2nd"),'Marks Entry 2nd'!X34,"")))</f>
        <v>10</v>
      </c>
      <c r="AM35" s="59">
        <f>IF(OR(B35=0,B35=""),"",IF(AND($E$3="1st"),'Marks Entry 1st'!Y34,IF(AND($E$3="2nd"),'Marks Entry 2nd'!Y34,"")))</f>
        <v>30</v>
      </c>
      <c r="AN35" s="58">
        <f t="shared" si="12"/>
        <v>40</v>
      </c>
      <c r="AO35" s="53">
        <f t="shared" si="13"/>
        <v>85</v>
      </c>
      <c r="AP35" s="94">
        <f t="shared" si="14"/>
        <v>0</v>
      </c>
      <c r="AQ35" s="94">
        <f t="shared" si="15"/>
        <v>100</v>
      </c>
      <c r="AR35" s="94" t="str">
        <f t="shared" si="16"/>
        <v/>
      </c>
      <c r="AS35" s="94" t="str">
        <f t="shared" si="17"/>
        <v>P</v>
      </c>
      <c r="AT35" s="94" t="str">
        <f t="shared" si="18"/>
        <v>D</v>
      </c>
      <c r="AU35" s="98" t="str">
        <f t="shared" si="19"/>
        <v>B</v>
      </c>
      <c r="AV35" s="113"/>
      <c r="AW35" s="113"/>
      <c r="AX35" s="113"/>
      <c r="AY35" s="53"/>
      <c r="AZ35" s="113">
        <f>IF(OR(B35=0,B35=""),"",IF(AND($E$3="1st"),'Marks Entry 1st'!AC34,IF(AND($E$3="2nd"),'Marks Entry 2nd'!AC34,"")))</f>
        <v>22</v>
      </c>
      <c r="BA35" s="113">
        <f>IF(OR(B35=0,B35=""),"",IF(AND($E$3="1st"),'Marks Entry 1st'!AD34,IF(AND($E$3="2nd"),'Marks Entry 2nd'!AD34,"")))</f>
        <v>64</v>
      </c>
      <c r="BB35" s="57">
        <f t="shared" si="20"/>
        <v>86</v>
      </c>
      <c r="BC35" s="53">
        <f t="shared" si="21"/>
        <v>86</v>
      </c>
      <c r="BD35" s="59">
        <f>IF(OR(B35=0,B35=""),"",IF(AND($E$3="1st"),'Marks Entry 1st'!AE34,IF(AND($E$3="2nd"),'Marks Entry 2nd'!AE34,"")))</f>
        <v>20</v>
      </c>
      <c r="BE35" s="59">
        <f>IF(OR(B35=0,B35=""),"",IF(AND($E$3="1st"),'Marks Entry 1st'!AF34,IF(AND($E$3="2nd"),'Marks Entry 2nd'!AF34,"")))</f>
        <v>62</v>
      </c>
      <c r="BF35" s="58">
        <f t="shared" si="22"/>
        <v>82</v>
      </c>
      <c r="BG35" s="53">
        <f t="shared" si="23"/>
        <v>168</v>
      </c>
      <c r="BH35" s="94">
        <f t="shared" si="24"/>
        <v>0</v>
      </c>
      <c r="BI35" s="94">
        <f t="shared" si="25"/>
        <v>200</v>
      </c>
      <c r="BJ35" s="94" t="str">
        <f t="shared" si="26"/>
        <v/>
      </c>
      <c r="BK35" s="94" t="str">
        <f t="shared" si="27"/>
        <v>P</v>
      </c>
      <c r="BL35" s="94" t="str">
        <f t="shared" si="28"/>
        <v>D</v>
      </c>
      <c r="BM35" s="98" t="str">
        <f t="shared" si="29"/>
        <v>B</v>
      </c>
      <c r="BN35" s="113"/>
      <c r="BO35" s="113"/>
      <c r="BP35" s="113"/>
      <c r="BQ35" s="53"/>
      <c r="BR35" s="113">
        <f>IF(OR(B35=0,B35=""),"",IF(AND('Marks Entry 1st'!AJ34="",'Marks Entry 2nd'!AJ34=""),"",IF(AND($E$3="1st"),'Marks Entry 1st'!AJ34,IF(AND($E$3="2nd"),'Marks Entry 2nd'!AJ34,""))))</f>
        <v>45</v>
      </c>
      <c r="BS35" s="113" t="str">
        <f>IF(OR(B35=0,B35=""),"",IF(AND('Marks Entry 1st'!AK34="",'Marks Entry 2nd'!AK34=""),"",IF(AND($E$3="1st"),'Marks Entry 1st'!AK34,IF(AND($E$3="2nd"),'Marks Entry 2nd'!AK34,""))))</f>
        <v/>
      </c>
      <c r="BT35" s="57">
        <f t="shared" si="30"/>
        <v>45</v>
      </c>
      <c r="BU35" s="53">
        <f t="shared" si="31"/>
        <v>45</v>
      </c>
      <c r="BV35" s="59">
        <f>IF(OR(B35=0,B35=""),"",IF(AND('Marks Entry 1st'!AL34="",'Marks Entry 2nd'!AL34=""),"",IF(AND($E$3="1st"),'Marks Entry 1st'!AL34,IF(AND($E$3="2nd"),'Marks Entry 2nd'!AL34,""))))</f>
        <v>46</v>
      </c>
      <c r="BW35" s="59" t="str">
        <f>IF(OR(B35=0,B35=""),"",IF(AND('Marks Entry 1st'!AM34="",'Marks Entry 2nd'!AM34=""),"",IF(AND($E$3="1st"),'Marks Entry 1st'!AM34,IF(AND($E$3="2nd"),'Marks Entry 2nd'!AM34,""))))</f>
        <v/>
      </c>
      <c r="BX35" s="58">
        <f t="shared" si="32"/>
        <v>46</v>
      </c>
      <c r="BY35" s="53">
        <f t="shared" si="33"/>
        <v>91</v>
      </c>
      <c r="BZ35" s="94">
        <f t="shared" si="34"/>
        <v>0</v>
      </c>
      <c r="CA35" s="94">
        <f t="shared" si="35"/>
        <v>100</v>
      </c>
      <c r="CB35" s="94" t="str">
        <f t="shared" si="36"/>
        <v/>
      </c>
      <c r="CC35" s="94" t="str">
        <f t="shared" si="37"/>
        <v>P</v>
      </c>
      <c r="CD35" s="94" t="str">
        <f t="shared" si="38"/>
        <v>D</v>
      </c>
      <c r="CE35" s="98" t="str">
        <f t="shared" si="39"/>
        <v>A</v>
      </c>
      <c r="CF35" s="246">
        <f>IF(OR(B35=0,B35=""),"",IF(AND($E$3="1st"),'Marks Entry 1st'!AN34,IF(AND($E$3="2nd"),'Marks Entry 2nd'!AN34,"")))</f>
        <v>0</v>
      </c>
      <c r="CG35" s="246">
        <f>IF(OR(B35=0,B35=""),"",IF(AND($E$3="1st"),'Marks Entry 1st'!AO34,IF(AND($E$3="2nd"),'Marks Entry 2nd'!AO34,"")))</f>
        <v>0</v>
      </c>
      <c r="CH35" s="114">
        <f t="shared" si="40"/>
        <v>0</v>
      </c>
      <c r="CI35" s="115">
        <f t="shared" si="41"/>
        <v>0</v>
      </c>
      <c r="CJ35" s="115" t="str">
        <f t="shared" si="42"/>
        <v/>
      </c>
      <c r="CK35" s="115" t="str">
        <f t="shared" si="43"/>
        <v/>
      </c>
      <c r="CL35" s="97" t="str">
        <f t="shared" si="44"/>
        <v/>
      </c>
      <c r="CM35" s="246">
        <f>IF(OR(B35=0,B35=""),"",IF(AND($E$3="1st"),'Marks Entry 1st'!AP34,IF(AND($E$3="2nd"),'Marks Entry 2nd'!AP34,"")))</f>
        <v>0</v>
      </c>
      <c r="CN35" s="246">
        <f>IF(OR(B35=0,B35=""),"",IF(AND($E$3="1st"),'Marks Entry 1st'!AQ34,IF(AND($E$3="2nd"),'Marks Entry 2nd'!AQ34,"")))</f>
        <v>0</v>
      </c>
      <c r="CO35" s="114">
        <f t="shared" si="45"/>
        <v>0</v>
      </c>
      <c r="CP35" s="115">
        <f t="shared" si="46"/>
        <v>0</v>
      </c>
      <c r="CQ35" s="115" t="str">
        <f t="shared" si="47"/>
        <v/>
      </c>
      <c r="CR35" s="115" t="str">
        <f t="shared" si="48"/>
        <v/>
      </c>
      <c r="CS35" s="97" t="str">
        <f t="shared" si="49"/>
        <v/>
      </c>
      <c r="CT35" s="246">
        <f>IF(OR(B35=0,B35=""),"",IF(AND($E$3="1st"),'Marks Entry 1st'!AR34,IF(AND($E$3="2nd"),'Marks Entry 2nd'!AR34,"")))</f>
        <v>0</v>
      </c>
      <c r="CU35" s="246">
        <f>IF(OR(B35=0,B35=""),"",IF(AND($E$3="1st"),'Marks Entry 1st'!AS34,IF(AND($E$3="2nd"),'Marks Entry 2nd'!AS34,"")))</f>
        <v>0</v>
      </c>
      <c r="CV35" s="114">
        <f t="shared" si="50"/>
        <v>0</v>
      </c>
      <c r="CW35" s="115">
        <f t="shared" si="51"/>
        <v>0</v>
      </c>
      <c r="CX35" s="115" t="str">
        <f t="shared" si="52"/>
        <v/>
      </c>
      <c r="CY35" s="115" t="str">
        <f t="shared" si="53"/>
        <v/>
      </c>
      <c r="CZ35" s="97" t="str">
        <f t="shared" si="54"/>
        <v/>
      </c>
      <c r="DA35" s="246" t="str">
        <f>IF(OR(B35=0,B35=""),"",IF(AND('Marks Entry 1st'!AT34="",'Marks Entry 2nd'!AT34=""),"",IF(AND($E$3="1st"),'Marks Entry 1st'!AT34,IF(AND($E$3="2nd"),'Marks Entry 2nd'!AT34,""))))</f>
        <v/>
      </c>
      <c r="DB35" s="246" t="str">
        <f>IF(OR(B35=0,B35=""),"",IF(AND('Marks Entry 1st'!AU34="",'Marks Entry 2nd'!AU34=""),"",IF(AND($E$3="1st"),'Marks Entry 1st'!AU34,IF(AND($E$3="2nd"),'Marks Entry 2nd'!AU34,""))))</f>
        <v/>
      </c>
      <c r="DC35" s="377" t="str">
        <f t="shared" si="55"/>
        <v/>
      </c>
      <c r="DD35" s="98" t="str">
        <f t="shared" si="56"/>
        <v/>
      </c>
      <c r="DE35" s="246" t="str">
        <f>IF(OR(B35=0,B35=""),"",IF(AND('Marks Entry 1st'!AV34="",'Marks Entry 2nd'!AV34=""),"",IF(AND($E$3="1st"),'Marks Entry 1st'!AV34,IF(AND($E$3="2nd"),'Marks Entry 2nd'!AV34,""))))</f>
        <v/>
      </c>
      <c r="DF35" s="246" t="str">
        <f>IF(OR(B35=0,B35=""),"",IF(AND('Marks Entry 1st'!AW34="",'Marks Entry 2nd'!AW34=""),"",IF(AND($E$3="1st"),'Marks Entry 1st'!AW34,IF(AND($E$3="2nd"),'Marks Entry 2nd'!AW34,""))))</f>
        <v/>
      </c>
      <c r="DG35" s="377" t="str">
        <f t="shared" si="57"/>
        <v/>
      </c>
      <c r="DH35" s="98" t="str">
        <f t="shared" si="58"/>
        <v/>
      </c>
      <c r="DI35" s="68">
        <f t="shared" si="62"/>
        <v>413</v>
      </c>
      <c r="DJ35" s="379">
        <f t="shared" si="63"/>
        <v>82.6</v>
      </c>
      <c r="DK35" s="72" t="str">
        <f t="shared" si="59"/>
        <v>I</v>
      </c>
      <c r="DL35" s="73">
        <f t="shared" si="60"/>
        <v>4.9999999999999964</v>
      </c>
      <c r="DM35" s="413" t="str">
        <f>IF(B35="NSO","NSO",IF(OR(D35="",G35="",F35="",B35="",DI35=0),"",IF('Master sheet'!$D$11="Hindi","कक्षोंन्नति","Promoted")))</f>
        <v>कक्षोंन्नति</v>
      </c>
      <c r="DN35" s="43">
        <f>IF(OR(B35=0,B35=""),"",IF(AND($E$3="1st"),'Marks Entry 1st'!AX34,IF(AND($E$3="2nd"),'Marks Entry 2nd'!AX34,"")))</f>
        <v>220</v>
      </c>
      <c r="DO35" s="43">
        <f>IF(OR(B35=0,B35=""),"",IF(AND($E$3="1st"),'Marks Entry 1st'!AY34,IF(AND($E$3="2nd"),'Marks Entry 2nd'!AY34,"")))</f>
        <v>220</v>
      </c>
      <c r="DP35" s="230" t="str">
        <f t="shared" si="61"/>
        <v>B</v>
      </c>
      <c r="DQ35" s="44"/>
      <c r="DX35" s="46">
        <f>IF(AND($E$3="1st"),'Marks Entry 1st'!I34,IF(AND($E$3="2nd"),'Marks Entry 2nd'!I34,""))</f>
        <v>130</v>
      </c>
    </row>
    <row r="36" spans="1:128" ht="18.95" customHeight="1">
      <c r="A36" s="60">
        <v>29</v>
      </c>
      <c r="B36" s="279">
        <f>IF(OR(DX36=0,DX36=""),"",IF(AND($E$3="1st"),'Marks Entry 1st'!I35,IF(AND($E$3="2nd"),'Marks Entry 2nd'!I35,"")))</f>
        <v>131</v>
      </c>
      <c r="C36" s="61">
        <f>IF(OR(B36=0,B36=""),"",IF(AND($E$3="1st"),'Marks Entry 1st'!B35,IF(AND($E$3="2nd"),'Marks Entry 2nd'!B35,"")))</f>
        <v>1</v>
      </c>
      <c r="D36" s="61" t="str">
        <f>IF(OR(B36=0,B36=""),"",IF(AND($E$3="1st"),'Marks Entry 1st'!C35,IF(AND($E$3="2nd"),'Marks Entry 2nd'!C35,"")))</f>
        <v>A</v>
      </c>
      <c r="E36" s="62" t="str">
        <f>IF(OR(B36=0,B36=""),"",IF(AND($E$3="1st"),'Marks Entry 1st'!E35,IF(AND($E$3="2nd"),'Marks Entry 2nd'!E35,"")))</f>
        <v>13-03-2015</v>
      </c>
      <c r="F36" s="278">
        <f>IF(OR(B36=0,B36=""),"",IF(AND($E$3="1st"),'Marks Entry 1st'!D35,IF(AND($E$3="2nd"),'Marks Entry 2nd'!D35,"")))</f>
        <v>930</v>
      </c>
      <c r="G36" s="56" t="str">
        <f>IF(OR(B36=0,B36=""),"",IF(AND($E$3="1st"),'Marks Entry 1st'!F35,IF(AND($E$3="2nd"),'Marks Entry 2nd'!F35,"")))</f>
        <v>YUVRAJ SHARMA</v>
      </c>
      <c r="H36" s="56" t="str">
        <f>IF(OR(B36=0,B36=""),"",IF(AND($E$3="1st"),'Marks Entry 1st'!G35,IF(AND($E$3="2nd"),'Marks Entry 2nd'!G35,"")))</f>
        <v>ARVIND SHARMA</v>
      </c>
      <c r="I36" s="56" t="str">
        <f>IF(OR(B36=0,B36=""),"",IF(AND($E$3="1st"),'Marks Entry 1st'!H35,IF(AND($E$3="2nd"),'Marks Entry 2nd'!H35,"")))</f>
        <v>ANKITA SHARMA</v>
      </c>
      <c r="J36" s="245" t="str">
        <f>IF(OR(B36=0,B36=""),"",IF(AND($E$3="1st"),'Marks Entry 1st'!J35,IF(AND($E$3="2nd"),'Marks Entry 2nd'!J35,"")))</f>
        <v>M</v>
      </c>
      <c r="K36" s="245" t="str">
        <f>IF(OR(B36=0,B36=""),"",IF(AND($E$3="1st"),'Marks Entry 1st'!K35,IF(AND($E$3="2nd"),'Marks Entry 2nd'!K35,"")))</f>
        <v>OBC</v>
      </c>
      <c r="L36" s="113"/>
      <c r="M36" s="113"/>
      <c r="N36" s="113"/>
      <c r="O36" s="53"/>
      <c r="P36" s="113">
        <f>IF(OR(B36=0,B36=""),"",IF(AND($E$3="1st"),'Marks Entry 1st'!O35,IF(AND($E$3="2nd"),'Marks Entry 2nd'!O35,"")))</f>
        <v>29</v>
      </c>
      <c r="Q36" s="113">
        <f>IF(OR(B36=0,B36=""),"",IF(AND($E$3="1st"),'Marks Entry 1st'!P35,IF(AND($E$3="2nd"),'Marks Entry 2nd'!P35,"")))</f>
        <v>65</v>
      </c>
      <c r="R36" s="57">
        <f t="shared" si="0"/>
        <v>94</v>
      </c>
      <c r="S36" s="53">
        <f t="shared" si="1"/>
        <v>94</v>
      </c>
      <c r="T36" s="59">
        <f>IF(OR(B36=0,B36=""),"",IF(AND($E$3="1st"),'Marks Entry 1st'!Q35,IF(AND($E$3="2nd"),'Marks Entry 2nd'!Q35,"")))</f>
        <v>24</v>
      </c>
      <c r="U36" s="59">
        <f>IF(OR(B36=0,B36=""),"",IF(AND($E$3="1st"),'Marks Entry 1st'!R35,IF(AND($E$3="2nd"),'Marks Entry 2nd'!R35,"")))</f>
        <v>45</v>
      </c>
      <c r="V36" s="58">
        <f t="shared" si="2"/>
        <v>69</v>
      </c>
      <c r="W36" s="53">
        <f t="shared" si="3"/>
        <v>163</v>
      </c>
      <c r="X36" s="94">
        <f t="shared" si="4"/>
        <v>0</v>
      </c>
      <c r="Y36" s="94">
        <f t="shared" si="5"/>
        <v>200</v>
      </c>
      <c r="Z36" s="94" t="str">
        <f t="shared" si="6"/>
        <v/>
      </c>
      <c r="AA36" s="94" t="str">
        <f t="shared" si="7"/>
        <v>P</v>
      </c>
      <c r="AB36" s="94" t="str">
        <f t="shared" si="8"/>
        <v>D</v>
      </c>
      <c r="AC36" s="98" t="str">
        <f t="shared" si="9"/>
        <v>B</v>
      </c>
      <c r="AD36" s="113"/>
      <c r="AE36" s="113"/>
      <c r="AF36" s="113"/>
      <c r="AG36" s="53"/>
      <c r="AH36" s="113">
        <f>IF(OR(B36=0,B36=""),"",IF(AND($E$3="1st"),'Marks Entry 1st'!V35,IF(AND($E$3="2nd"),'Marks Entry 2nd'!V35,"")))</f>
        <v>14</v>
      </c>
      <c r="AI36" s="113">
        <f>IF(OR(B36=0,B36=""),"",IF(AND($E$3="1st"),'Marks Entry 1st'!W35,IF(AND($E$3="2nd"),'Marks Entry 2nd'!W35,"")))</f>
        <v>32</v>
      </c>
      <c r="AJ36" s="57">
        <f t="shared" si="10"/>
        <v>46</v>
      </c>
      <c r="AK36" s="53">
        <f t="shared" si="11"/>
        <v>46</v>
      </c>
      <c r="AL36" s="59">
        <f>IF(OR(B36=0,B36=""),"",IF(AND($E$3="1st"),'Marks Entry 1st'!X35,IF(AND($E$3="2nd"),'Marks Entry 2nd'!X35,"")))</f>
        <v>10</v>
      </c>
      <c r="AM36" s="59">
        <f>IF(OR(B36=0,B36=""),"",IF(AND($E$3="1st"),'Marks Entry 1st'!Y35,IF(AND($E$3="2nd"),'Marks Entry 2nd'!Y35,"")))</f>
        <v>30</v>
      </c>
      <c r="AN36" s="58">
        <f t="shared" si="12"/>
        <v>40</v>
      </c>
      <c r="AO36" s="53">
        <f t="shared" si="13"/>
        <v>86</v>
      </c>
      <c r="AP36" s="94">
        <f t="shared" si="14"/>
        <v>0</v>
      </c>
      <c r="AQ36" s="94">
        <f t="shared" si="15"/>
        <v>100</v>
      </c>
      <c r="AR36" s="94" t="str">
        <f t="shared" si="16"/>
        <v/>
      </c>
      <c r="AS36" s="94" t="str">
        <f t="shared" si="17"/>
        <v>P</v>
      </c>
      <c r="AT36" s="94" t="str">
        <f t="shared" si="18"/>
        <v>D</v>
      </c>
      <c r="AU36" s="98" t="str">
        <f t="shared" si="19"/>
        <v>A</v>
      </c>
      <c r="AV36" s="113"/>
      <c r="AW36" s="113"/>
      <c r="AX36" s="113"/>
      <c r="AY36" s="53"/>
      <c r="AZ36" s="113">
        <f>IF(OR(B36=0,B36=""),"",IF(AND($E$3="1st"),'Marks Entry 1st'!AC35,IF(AND($E$3="2nd"),'Marks Entry 2nd'!AC35,"")))</f>
        <v>22</v>
      </c>
      <c r="BA36" s="113">
        <f>IF(OR(B36=0,B36=""),"",IF(AND($E$3="1st"),'Marks Entry 1st'!AD35,IF(AND($E$3="2nd"),'Marks Entry 2nd'!AD35,"")))</f>
        <v>64</v>
      </c>
      <c r="BB36" s="57">
        <f t="shared" si="20"/>
        <v>86</v>
      </c>
      <c r="BC36" s="53">
        <f t="shared" si="21"/>
        <v>86</v>
      </c>
      <c r="BD36" s="59">
        <f>IF(OR(B36=0,B36=""),"",IF(AND($E$3="1st"),'Marks Entry 1st'!AE35,IF(AND($E$3="2nd"),'Marks Entry 2nd'!AE35,"")))</f>
        <v>20</v>
      </c>
      <c r="BE36" s="59">
        <f>IF(OR(B36=0,B36=""),"",IF(AND($E$3="1st"),'Marks Entry 1st'!AF35,IF(AND($E$3="2nd"),'Marks Entry 2nd'!AF35,"")))</f>
        <v>62</v>
      </c>
      <c r="BF36" s="58">
        <f t="shared" si="22"/>
        <v>82</v>
      </c>
      <c r="BG36" s="53">
        <f t="shared" si="23"/>
        <v>168</v>
      </c>
      <c r="BH36" s="94">
        <f t="shared" si="24"/>
        <v>0</v>
      </c>
      <c r="BI36" s="94">
        <f t="shared" si="25"/>
        <v>200</v>
      </c>
      <c r="BJ36" s="94" t="str">
        <f t="shared" si="26"/>
        <v/>
      </c>
      <c r="BK36" s="94" t="str">
        <f t="shared" si="27"/>
        <v>P</v>
      </c>
      <c r="BL36" s="94" t="str">
        <f t="shared" si="28"/>
        <v>D</v>
      </c>
      <c r="BM36" s="98" t="str">
        <f t="shared" si="29"/>
        <v>B</v>
      </c>
      <c r="BN36" s="113"/>
      <c r="BO36" s="113"/>
      <c r="BP36" s="113"/>
      <c r="BQ36" s="53"/>
      <c r="BR36" s="113">
        <f>IF(OR(B36=0,B36=""),"",IF(AND('Marks Entry 1st'!AJ35="",'Marks Entry 2nd'!AJ35=""),"",IF(AND($E$3="1st"),'Marks Entry 1st'!AJ35,IF(AND($E$3="2nd"),'Marks Entry 2nd'!AJ35,""))))</f>
        <v>41</v>
      </c>
      <c r="BS36" s="113" t="str">
        <f>IF(OR(B36=0,B36=""),"",IF(AND('Marks Entry 1st'!AK35="",'Marks Entry 2nd'!AK35=""),"",IF(AND($E$3="1st"),'Marks Entry 1st'!AK35,IF(AND($E$3="2nd"),'Marks Entry 2nd'!AK35,""))))</f>
        <v/>
      </c>
      <c r="BT36" s="57">
        <f t="shared" si="30"/>
        <v>41</v>
      </c>
      <c r="BU36" s="53">
        <f t="shared" si="31"/>
        <v>41</v>
      </c>
      <c r="BV36" s="59">
        <f>IF(OR(B36=0,B36=""),"",IF(AND('Marks Entry 1st'!AL35="",'Marks Entry 2nd'!AL35=""),"",IF(AND($E$3="1st"),'Marks Entry 1st'!AL35,IF(AND($E$3="2nd"),'Marks Entry 2nd'!AL35,""))))</f>
        <v>47</v>
      </c>
      <c r="BW36" s="59" t="str">
        <f>IF(OR(B36=0,B36=""),"",IF(AND('Marks Entry 1st'!AM35="",'Marks Entry 2nd'!AM35=""),"",IF(AND($E$3="1st"),'Marks Entry 1st'!AM35,IF(AND($E$3="2nd"),'Marks Entry 2nd'!AM35,""))))</f>
        <v/>
      </c>
      <c r="BX36" s="58">
        <f t="shared" si="32"/>
        <v>47</v>
      </c>
      <c r="BY36" s="53">
        <f t="shared" si="33"/>
        <v>88</v>
      </c>
      <c r="BZ36" s="94">
        <f t="shared" si="34"/>
        <v>0</v>
      </c>
      <c r="CA36" s="94">
        <f t="shared" si="35"/>
        <v>100</v>
      </c>
      <c r="CB36" s="94" t="str">
        <f t="shared" si="36"/>
        <v/>
      </c>
      <c r="CC36" s="94" t="str">
        <f t="shared" si="37"/>
        <v>P</v>
      </c>
      <c r="CD36" s="94" t="str">
        <f t="shared" si="38"/>
        <v>D</v>
      </c>
      <c r="CE36" s="98" t="str">
        <f t="shared" si="39"/>
        <v>A</v>
      </c>
      <c r="CF36" s="246">
        <f>IF(OR(B36=0,B36=""),"",IF(AND($E$3="1st"),'Marks Entry 1st'!AN35,IF(AND($E$3="2nd"),'Marks Entry 2nd'!AN35,"")))</f>
        <v>0</v>
      </c>
      <c r="CG36" s="246">
        <f>IF(OR(B36=0,B36=""),"",IF(AND($E$3="1st"),'Marks Entry 1st'!AO35,IF(AND($E$3="2nd"),'Marks Entry 2nd'!AO35,"")))</f>
        <v>0</v>
      </c>
      <c r="CH36" s="114">
        <f t="shared" si="40"/>
        <v>0</v>
      </c>
      <c r="CI36" s="115">
        <f t="shared" si="41"/>
        <v>0</v>
      </c>
      <c r="CJ36" s="115" t="str">
        <f t="shared" si="42"/>
        <v/>
      </c>
      <c r="CK36" s="115" t="str">
        <f t="shared" si="43"/>
        <v/>
      </c>
      <c r="CL36" s="97" t="str">
        <f t="shared" si="44"/>
        <v/>
      </c>
      <c r="CM36" s="246">
        <f>IF(OR(B36=0,B36=""),"",IF(AND($E$3="1st"),'Marks Entry 1st'!AP35,IF(AND($E$3="2nd"),'Marks Entry 2nd'!AP35,"")))</f>
        <v>0</v>
      </c>
      <c r="CN36" s="246">
        <f>IF(OR(B36=0,B36=""),"",IF(AND($E$3="1st"),'Marks Entry 1st'!AQ35,IF(AND($E$3="2nd"),'Marks Entry 2nd'!AQ35,"")))</f>
        <v>0</v>
      </c>
      <c r="CO36" s="114">
        <f t="shared" si="45"/>
        <v>0</v>
      </c>
      <c r="CP36" s="115">
        <f t="shared" si="46"/>
        <v>0</v>
      </c>
      <c r="CQ36" s="115" t="str">
        <f t="shared" si="47"/>
        <v/>
      </c>
      <c r="CR36" s="115" t="str">
        <f t="shared" si="48"/>
        <v/>
      </c>
      <c r="CS36" s="97" t="str">
        <f t="shared" si="49"/>
        <v/>
      </c>
      <c r="CT36" s="246">
        <f>IF(OR(B36=0,B36=""),"",IF(AND($E$3="1st"),'Marks Entry 1st'!AR35,IF(AND($E$3="2nd"),'Marks Entry 2nd'!AR35,"")))</f>
        <v>0</v>
      </c>
      <c r="CU36" s="246">
        <f>IF(OR(B36=0,B36=""),"",IF(AND($E$3="1st"),'Marks Entry 1st'!AS35,IF(AND($E$3="2nd"),'Marks Entry 2nd'!AS35,"")))</f>
        <v>0</v>
      </c>
      <c r="CV36" s="114">
        <f t="shared" si="50"/>
        <v>0</v>
      </c>
      <c r="CW36" s="115">
        <f t="shared" si="51"/>
        <v>0</v>
      </c>
      <c r="CX36" s="115" t="str">
        <f t="shared" si="52"/>
        <v/>
      </c>
      <c r="CY36" s="115" t="str">
        <f t="shared" si="53"/>
        <v/>
      </c>
      <c r="CZ36" s="97" t="str">
        <f t="shared" si="54"/>
        <v/>
      </c>
      <c r="DA36" s="246" t="str">
        <f>IF(OR(B36=0,B36=""),"",IF(AND('Marks Entry 1st'!AT35="",'Marks Entry 2nd'!AT35=""),"",IF(AND($E$3="1st"),'Marks Entry 1st'!AT35,IF(AND($E$3="2nd"),'Marks Entry 2nd'!AT35,""))))</f>
        <v/>
      </c>
      <c r="DB36" s="246" t="str">
        <f>IF(OR(B36=0,B36=""),"",IF(AND('Marks Entry 1st'!AU35="",'Marks Entry 2nd'!AU35=""),"",IF(AND($E$3="1st"),'Marks Entry 1st'!AU35,IF(AND($E$3="2nd"),'Marks Entry 2nd'!AU35,""))))</f>
        <v/>
      </c>
      <c r="DC36" s="377" t="str">
        <f t="shared" si="55"/>
        <v/>
      </c>
      <c r="DD36" s="98" t="str">
        <f t="shared" si="56"/>
        <v/>
      </c>
      <c r="DE36" s="246" t="str">
        <f>IF(OR(B36=0,B36=""),"",IF(AND('Marks Entry 1st'!AV35="",'Marks Entry 2nd'!AV35=""),"",IF(AND($E$3="1st"),'Marks Entry 1st'!AV35,IF(AND($E$3="2nd"),'Marks Entry 2nd'!AV35,""))))</f>
        <v/>
      </c>
      <c r="DF36" s="246" t="str">
        <f>IF(OR(B36=0,B36=""),"",IF(AND('Marks Entry 1st'!AW35="",'Marks Entry 2nd'!AW35=""),"",IF(AND($E$3="1st"),'Marks Entry 1st'!AW35,IF(AND($E$3="2nd"),'Marks Entry 2nd'!AW35,""))))</f>
        <v/>
      </c>
      <c r="DG36" s="377" t="str">
        <f t="shared" si="57"/>
        <v/>
      </c>
      <c r="DH36" s="98" t="str">
        <f t="shared" si="58"/>
        <v/>
      </c>
      <c r="DI36" s="68">
        <f t="shared" si="62"/>
        <v>417</v>
      </c>
      <c r="DJ36" s="379">
        <f t="shared" si="63"/>
        <v>83.4</v>
      </c>
      <c r="DK36" s="72" t="str">
        <f t="shared" si="59"/>
        <v>I</v>
      </c>
      <c r="DL36" s="73">
        <f t="shared" si="60"/>
        <v>2.9999999999999964</v>
      </c>
      <c r="DM36" s="413" t="str">
        <f>IF(B36="NSO","NSO",IF(OR(D36="",G36="",F36="",B36="",DI36=0),"",IF('Master sheet'!$D$11="Hindi","कक्षोंन्नति","Promoted")))</f>
        <v>कक्षोंन्नति</v>
      </c>
      <c r="DN36" s="43">
        <f>IF(OR(B36=0,B36=""),"",IF(AND($E$3="1st"),'Marks Entry 1st'!AX35,IF(AND($E$3="2nd"),'Marks Entry 2nd'!AX35,"")))</f>
        <v>220</v>
      </c>
      <c r="DO36" s="43">
        <f>IF(OR(B36=0,B36=""),"",IF(AND($E$3="1st"),'Marks Entry 1st'!AY35,IF(AND($E$3="2nd"),'Marks Entry 2nd'!AY35,"")))</f>
        <v>145</v>
      </c>
      <c r="DP36" s="230" t="str">
        <f t="shared" si="61"/>
        <v>B</v>
      </c>
      <c r="DQ36" s="44"/>
      <c r="DX36" s="46">
        <f>IF(AND($E$3="1st"),'Marks Entry 1st'!I35,IF(AND($E$3="2nd"),'Marks Entry 2nd'!I35,""))</f>
        <v>131</v>
      </c>
    </row>
    <row r="37" spans="1:128" ht="18.95" customHeight="1">
      <c r="A37" s="60">
        <v>30</v>
      </c>
      <c r="B37" s="279">
        <f>IF(OR(DX37=0,DX37=""),"",IF(AND($E$3="1st"),'Marks Entry 1st'!I36,IF(AND($E$3="2nd"),'Marks Entry 2nd'!I36,"")))</f>
        <v>132</v>
      </c>
      <c r="C37" s="61">
        <f>IF(OR(B37=0,B37=""),"",IF(AND($E$3="1st"),'Marks Entry 1st'!B36,IF(AND($E$3="2nd"),'Marks Entry 2nd'!B36,"")))</f>
        <v>1</v>
      </c>
      <c r="D37" s="61" t="str">
        <f>IF(OR(B37=0,B37=""),"",IF(AND($E$3="1st"),'Marks Entry 1st'!C36,IF(AND($E$3="2nd"),'Marks Entry 2nd'!C36,"")))</f>
        <v>A</v>
      </c>
      <c r="E37" s="62">
        <f>IF(OR(B37=0,B37=""),"",IF(AND($E$3="1st"),'Marks Entry 1st'!E36,IF(AND($E$3="2nd"),'Marks Entry 2nd'!E36,"")))</f>
        <v>42219</v>
      </c>
      <c r="F37" s="278">
        <f>IF(OR(B37=0,B37=""),"",IF(AND($E$3="1st"),'Marks Entry 1st'!D36,IF(AND($E$3="2nd"),'Marks Entry 2nd'!D36,"")))</f>
        <v>941</v>
      </c>
      <c r="G37" s="56" t="str">
        <f>IF(OR(B37=0,B37=""),"",IF(AND($E$3="1st"),'Marks Entry 1st'!F36,IF(AND($E$3="2nd"),'Marks Entry 2nd'!F36,"")))</f>
        <v>ZEENAT SHEIKH</v>
      </c>
      <c r="H37" s="56" t="str">
        <f>IF(OR(B37=0,B37=""),"",IF(AND($E$3="1st"),'Marks Entry 1st'!G36,IF(AND($E$3="2nd"),'Marks Entry 2nd'!G36,"")))</f>
        <v>SAMEER SHEIKH</v>
      </c>
      <c r="I37" s="56" t="str">
        <f>IF(OR(B37=0,B37=""),"",IF(AND($E$3="1st"),'Marks Entry 1st'!H36,IF(AND($E$3="2nd"),'Marks Entry 2nd'!H36,"")))</f>
        <v>SHABNAM KHNAM</v>
      </c>
      <c r="J37" s="245" t="str">
        <f>IF(OR(B37=0,B37=""),"",IF(AND($E$3="1st"),'Marks Entry 1st'!J36,IF(AND($E$3="2nd"),'Marks Entry 2nd'!J36,"")))</f>
        <v>F</v>
      </c>
      <c r="K37" s="245" t="str">
        <f>IF(OR(B37=0,B37=""),"",IF(AND($E$3="1st"),'Marks Entry 1st'!K36,IF(AND($E$3="2nd"),'Marks Entry 2nd'!K36,"")))</f>
        <v>GEN</v>
      </c>
      <c r="L37" s="113"/>
      <c r="M37" s="113"/>
      <c r="N37" s="113"/>
      <c r="O37" s="53"/>
      <c r="P37" s="113">
        <f>IF(OR(B37=0,B37=""),"",IF(AND($E$3="1st"),'Marks Entry 1st'!O36,IF(AND($E$3="2nd"),'Marks Entry 2nd'!O36,"")))</f>
        <v>29</v>
      </c>
      <c r="Q37" s="113">
        <f>IF(OR(B37=0,B37=""),"",IF(AND($E$3="1st"),'Marks Entry 1st'!P36,IF(AND($E$3="2nd"),'Marks Entry 2nd'!P36,"")))</f>
        <v>68</v>
      </c>
      <c r="R37" s="57">
        <f t="shared" si="0"/>
        <v>97</v>
      </c>
      <c r="S37" s="53">
        <f t="shared" si="1"/>
        <v>97</v>
      </c>
      <c r="T37" s="59">
        <f>IF(OR(B37=0,B37=""),"",IF(AND($E$3="1st"),'Marks Entry 1st'!Q36,IF(AND($E$3="2nd"),'Marks Entry 2nd'!Q36,"")))</f>
        <v>24</v>
      </c>
      <c r="U37" s="59">
        <f>IF(OR(B37=0,B37=""),"",IF(AND($E$3="1st"),'Marks Entry 1st'!R36,IF(AND($E$3="2nd"),'Marks Entry 2nd'!R36,"")))</f>
        <v>45</v>
      </c>
      <c r="V37" s="58">
        <f t="shared" si="2"/>
        <v>69</v>
      </c>
      <c r="W37" s="53">
        <f t="shared" si="3"/>
        <v>166</v>
      </c>
      <c r="X37" s="94">
        <f t="shared" si="4"/>
        <v>0</v>
      </c>
      <c r="Y37" s="94">
        <f t="shared" si="5"/>
        <v>200</v>
      </c>
      <c r="Z37" s="94" t="str">
        <f t="shared" si="6"/>
        <v/>
      </c>
      <c r="AA37" s="94" t="str">
        <f t="shared" si="7"/>
        <v>P</v>
      </c>
      <c r="AB37" s="94" t="str">
        <f t="shared" si="8"/>
        <v>D</v>
      </c>
      <c r="AC37" s="98" t="str">
        <f t="shared" si="9"/>
        <v>B</v>
      </c>
      <c r="AD37" s="113"/>
      <c r="AE37" s="113"/>
      <c r="AF37" s="113"/>
      <c r="AG37" s="53"/>
      <c r="AH37" s="113">
        <f>IF(OR(B37=0,B37=""),"",IF(AND($E$3="1st"),'Marks Entry 1st'!V36,IF(AND($E$3="2nd"),'Marks Entry 2nd'!V36,"")))</f>
        <v>15</v>
      </c>
      <c r="AI37" s="113">
        <f>IF(OR(B37=0,B37=""),"",IF(AND($E$3="1st"),'Marks Entry 1st'!W36,IF(AND($E$3="2nd"),'Marks Entry 2nd'!W36,"")))</f>
        <v>32</v>
      </c>
      <c r="AJ37" s="57">
        <f t="shared" si="10"/>
        <v>47</v>
      </c>
      <c r="AK37" s="53">
        <f t="shared" si="11"/>
        <v>47</v>
      </c>
      <c r="AL37" s="59">
        <f>IF(OR(B37=0,B37=""),"",IF(AND($E$3="1st"),'Marks Entry 1st'!X36,IF(AND($E$3="2nd"),'Marks Entry 2nd'!X36,"")))</f>
        <v>10</v>
      </c>
      <c r="AM37" s="59">
        <f>IF(OR(B37=0,B37=""),"",IF(AND($E$3="1st"),'Marks Entry 1st'!Y36,IF(AND($E$3="2nd"),'Marks Entry 2nd'!Y36,"")))</f>
        <v>30</v>
      </c>
      <c r="AN37" s="58">
        <f t="shared" si="12"/>
        <v>40</v>
      </c>
      <c r="AO37" s="53">
        <f t="shared" si="13"/>
        <v>87</v>
      </c>
      <c r="AP37" s="94">
        <f t="shared" si="14"/>
        <v>0</v>
      </c>
      <c r="AQ37" s="94">
        <f t="shared" si="15"/>
        <v>100</v>
      </c>
      <c r="AR37" s="94" t="str">
        <f t="shared" si="16"/>
        <v/>
      </c>
      <c r="AS37" s="94" t="str">
        <f t="shared" si="17"/>
        <v>P</v>
      </c>
      <c r="AT37" s="94" t="str">
        <f t="shared" si="18"/>
        <v>D</v>
      </c>
      <c r="AU37" s="98" t="str">
        <f t="shared" si="19"/>
        <v>A</v>
      </c>
      <c r="AV37" s="113"/>
      <c r="AW37" s="113"/>
      <c r="AX37" s="113"/>
      <c r="AY37" s="53"/>
      <c r="AZ37" s="113">
        <f>IF(OR(B37=0,B37=""),"",IF(AND($E$3="1st"),'Marks Entry 1st'!AC36,IF(AND($E$3="2nd"),'Marks Entry 2nd'!AC36,"")))</f>
        <v>22</v>
      </c>
      <c r="BA37" s="113">
        <f>IF(OR(B37=0,B37=""),"",IF(AND($E$3="1st"),'Marks Entry 1st'!AD36,IF(AND($E$3="2nd"),'Marks Entry 2nd'!AD36,"")))</f>
        <v>64</v>
      </c>
      <c r="BB37" s="57">
        <f t="shared" si="20"/>
        <v>86</v>
      </c>
      <c r="BC37" s="53">
        <f t="shared" si="21"/>
        <v>86</v>
      </c>
      <c r="BD37" s="59">
        <f>IF(OR(B37=0,B37=""),"",IF(AND($E$3="1st"),'Marks Entry 1st'!AE36,IF(AND($E$3="2nd"),'Marks Entry 2nd'!AE36,"")))</f>
        <v>28</v>
      </c>
      <c r="BE37" s="59">
        <f>IF(OR(B37=0,B37=""),"",IF(AND($E$3="1st"),'Marks Entry 1st'!AF36,IF(AND($E$3="2nd"),'Marks Entry 2nd'!AF36,"")))</f>
        <v>62</v>
      </c>
      <c r="BF37" s="58">
        <f t="shared" si="22"/>
        <v>90</v>
      </c>
      <c r="BG37" s="53">
        <f t="shared" si="23"/>
        <v>176</v>
      </c>
      <c r="BH37" s="94">
        <f t="shared" si="24"/>
        <v>0</v>
      </c>
      <c r="BI37" s="94">
        <f t="shared" si="25"/>
        <v>200</v>
      </c>
      <c r="BJ37" s="94" t="str">
        <f t="shared" si="26"/>
        <v/>
      </c>
      <c r="BK37" s="94" t="str">
        <f t="shared" si="27"/>
        <v>P</v>
      </c>
      <c r="BL37" s="94" t="str">
        <f t="shared" si="28"/>
        <v>D</v>
      </c>
      <c r="BM37" s="98" t="str">
        <f t="shared" si="29"/>
        <v>A</v>
      </c>
      <c r="BN37" s="113"/>
      <c r="BO37" s="113"/>
      <c r="BP37" s="113"/>
      <c r="BQ37" s="53"/>
      <c r="BR37" s="113">
        <f>IF(OR(B37=0,B37=""),"",IF(AND('Marks Entry 1st'!AJ36="",'Marks Entry 2nd'!AJ36=""),"",IF(AND($E$3="1st"),'Marks Entry 1st'!AJ36,IF(AND($E$3="2nd"),'Marks Entry 2nd'!AJ36,""))))</f>
        <v>45</v>
      </c>
      <c r="BS37" s="113" t="str">
        <f>IF(OR(B37=0,B37=""),"",IF(AND('Marks Entry 1st'!AK36="",'Marks Entry 2nd'!AK36=""),"",IF(AND($E$3="1st"),'Marks Entry 1st'!AK36,IF(AND($E$3="2nd"),'Marks Entry 2nd'!AK36,""))))</f>
        <v/>
      </c>
      <c r="BT37" s="57">
        <f t="shared" si="30"/>
        <v>45</v>
      </c>
      <c r="BU37" s="53">
        <f t="shared" si="31"/>
        <v>45</v>
      </c>
      <c r="BV37" s="59">
        <f>IF(OR(B37=0,B37=""),"",IF(AND('Marks Entry 1st'!AL36="",'Marks Entry 2nd'!AL36=""),"",IF(AND($E$3="1st"),'Marks Entry 1st'!AL36,IF(AND($E$3="2nd"),'Marks Entry 2nd'!AL36,""))))</f>
        <v>42</v>
      </c>
      <c r="BW37" s="59" t="str">
        <f>IF(OR(B37=0,B37=""),"",IF(AND('Marks Entry 1st'!AM36="",'Marks Entry 2nd'!AM36=""),"",IF(AND($E$3="1st"),'Marks Entry 1st'!AM36,IF(AND($E$3="2nd"),'Marks Entry 2nd'!AM36,""))))</f>
        <v/>
      </c>
      <c r="BX37" s="58">
        <f t="shared" si="32"/>
        <v>42</v>
      </c>
      <c r="BY37" s="53">
        <f t="shared" si="33"/>
        <v>87</v>
      </c>
      <c r="BZ37" s="94">
        <f t="shared" si="34"/>
        <v>0</v>
      </c>
      <c r="CA37" s="94">
        <f t="shared" si="35"/>
        <v>100</v>
      </c>
      <c r="CB37" s="94" t="str">
        <f t="shared" si="36"/>
        <v/>
      </c>
      <c r="CC37" s="94" t="str">
        <f t="shared" si="37"/>
        <v>P</v>
      </c>
      <c r="CD37" s="94" t="str">
        <f t="shared" si="38"/>
        <v>D</v>
      </c>
      <c r="CE37" s="98" t="str">
        <f t="shared" si="39"/>
        <v>A</v>
      </c>
      <c r="CF37" s="246">
        <f>IF(OR(B37=0,B37=""),"",IF(AND($E$3="1st"),'Marks Entry 1st'!AN36,IF(AND($E$3="2nd"),'Marks Entry 2nd'!AN36,"")))</f>
        <v>0</v>
      </c>
      <c r="CG37" s="246">
        <f>IF(OR(B37=0,B37=""),"",IF(AND($E$3="1st"),'Marks Entry 1st'!AO36,IF(AND($E$3="2nd"),'Marks Entry 2nd'!AO36,"")))</f>
        <v>0</v>
      </c>
      <c r="CH37" s="114">
        <f t="shared" si="40"/>
        <v>0</v>
      </c>
      <c r="CI37" s="115">
        <f t="shared" si="41"/>
        <v>0</v>
      </c>
      <c r="CJ37" s="115" t="str">
        <f t="shared" si="42"/>
        <v/>
      </c>
      <c r="CK37" s="115" t="str">
        <f t="shared" si="43"/>
        <v/>
      </c>
      <c r="CL37" s="97" t="str">
        <f t="shared" si="44"/>
        <v/>
      </c>
      <c r="CM37" s="246">
        <f>IF(OR(B37=0,B37=""),"",IF(AND($E$3="1st"),'Marks Entry 1st'!AP36,IF(AND($E$3="2nd"),'Marks Entry 2nd'!AP36,"")))</f>
        <v>0</v>
      </c>
      <c r="CN37" s="246">
        <f>IF(OR(B37=0,B37=""),"",IF(AND($E$3="1st"),'Marks Entry 1st'!AQ36,IF(AND($E$3="2nd"),'Marks Entry 2nd'!AQ36,"")))</f>
        <v>0</v>
      </c>
      <c r="CO37" s="114">
        <f t="shared" si="45"/>
        <v>0</v>
      </c>
      <c r="CP37" s="115">
        <f t="shared" si="46"/>
        <v>0</v>
      </c>
      <c r="CQ37" s="115" t="str">
        <f t="shared" si="47"/>
        <v/>
      </c>
      <c r="CR37" s="115" t="str">
        <f t="shared" si="48"/>
        <v/>
      </c>
      <c r="CS37" s="97" t="str">
        <f t="shared" si="49"/>
        <v/>
      </c>
      <c r="CT37" s="246">
        <f>IF(OR(B37=0,B37=""),"",IF(AND($E$3="1st"),'Marks Entry 1st'!AR36,IF(AND($E$3="2nd"),'Marks Entry 2nd'!AR36,"")))</f>
        <v>0</v>
      </c>
      <c r="CU37" s="246">
        <f>IF(OR(B37=0,B37=""),"",IF(AND($E$3="1st"),'Marks Entry 1st'!AS36,IF(AND($E$3="2nd"),'Marks Entry 2nd'!AS36,"")))</f>
        <v>0</v>
      </c>
      <c r="CV37" s="114">
        <f t="shared" si="50"/>
        <v>0</v>
      </c>
      <c r="CW37" s="115">
        <f t="shared" si="51"/>
        <v>0</v>
      </c>
      <c r="CX37" s="115" t="str">
        <f t="shared" si="52"/>
        <v/>
      </c>
      <c r="CY37" s="115" t="str">
        <f t="shared" si="53"/>
        <v/>
      </c>
      <c r="CZ37" s="97" t="str">
        <f t="shared" si="54"/>
        <v/>
      </c>
      <c r="DA37" s="246" t="str">
        <f>IF(OR(B37=0,B37=""),"",IF(AND('Marks Entry 1st'!AT36="",'Marks Entry 2nd'!AT36=""),"",IF(AND($E$3="1st"),'Marks Entry 1st'!AT36,IF(AND($E$3="2nd"),'Marks Entry 2nd'!AT36,""))))</f>
        <v/>
      </c>
      <c r="DB37" s="246" t="str">
        <f>IF(OR(B37=0,B37=""),"",IF(AND('Marks Entry 1st'!AU36="",'Marks Entry 2nd'!AU36=""),"",IF(AND($E$3="1st"),'Marks Entry 1st'!AU36,IF(AND($E$3="2nd"),'Marks Entry 2nd'!AU36,""))))</f>
        <v/>
      </c>
      <c r="DC37" s="377" t="str">
        <f t="shared" si="55"/>
        <v/>
      </c>
      <c r="DD37" s="98" t="str">
        <f t="shared" si="56"/>
        <v/>
      </c>
      <c r="DE37" s="246" t="str">
        <f>IF(OR(B37=0,B37=""),"",IF(AND('Marks Entry 1st'!AV36="",'Marks Entry 2nd'!AV36=""),"",IF(AND($E$3="1st"),'Marks Entry 1st'!AV36,IF(AND($E$3="2nd"),'Marks Entry 2nd'!AV36,""))))</f>
        <v/>
      </c>
      <c r="DF37" s="246" t="str">
        <f>IF(OR(B37=0,B37=""),"",IF(AND('Marks Entry 1st'!AW36="",'Marks Entry 2nd'!AW36=""),"",IF(AND($E$3="1st"),'Marks Entry 1st'!AW36,IF(AND($E$3="2nd"),'Marks Entry 2nd'!AW36,""))))</f>
        <v/>
      </c>
      <c r="DG37" s="377" t="str">
        <f t="shared" si="57"/>
        <v/>
      </c>
      <c r="DH37" s="98" t="str">
        <f t="shared" si="58"/>
        <v/>
      </c>
      <c r="DI37" s="68">
        <f t="shared" si="62"/>
        <v>429</v>
      </c>
      <c r="DJ37" s="379">
        <f t="shared" si="63"/>
        <v>85.8</v>
      </c>
      <c r="DK37" s="72" t="str">
        <f t="shared" si="59"/>
        <v>I</v>
      </c>
      <c r="DL37" s="73">
        <f t="shared" si="60"/>
        <v>0.99999999999999756</v>
      </c>
      <c r="DM37" s="413" t="str">
        <f>IF(B37="NSO","NSO",IF(OR(D37="",G37="",F37="",B37="",DI37=0),"",IF('Master sheet'!$D$11="Hindi","कक्षोंन्नति","Promoted")))</f>
        <v>कक्षोंन्नति</v>
      </c>
      <c r="DN37" s="43">
        <f>IF(OR(B37=0,B37=""),"",IF(AND($E$3="1st"),'Marks Entry 1st'!AX36,IF(AND($E$3="2nd"),'Marks Entry 2nd'!AX36,"")))</f>
        <v>220</v>
      </c>
      <c r="DO37" s="43">
        <f>IF(OR(B37=0,B37=""),"",IF(AND($E$3="1st"),'Marks Entry 1st'!AY36,IF(AND($E$3="2nd"),'Marks Entry 2nd'!AY36,"")))</f>
        <v>180</v>
      </c>
      <c r="DP37" s="230" t="str">
        <f t="shared" si="61"/>
        <v>A</v>
      </c>
      <c r="DQ37" s="44"/>
      <c r="DX37" s="46">
        <f>IF(AND($E$3="1st"),'Marks Entry 1st'!I36,IF(AND($E$3="2nd"),'Marks Entry 2nd'!I36,""))</f>
        <v>132</v>
      </c>
    </row>
    <row r="38" spans="1:128" ht="18.95" customHeight="1">
      <c r="A38" s="60">
        <v>31</v>
      </c>
      <c r="B38" s="279" t="str">
        <f>IF(OR(DX38=0,DX38=""),"",IF(AND($E$3="1st"),'Marks Entry 1st'!I37,IF(AND($E$3="2nd"),'Marks Entry 2nd'!I37,"")))</f>
        <v/>
      </c>
      <c r="C38" s="61" t="str">
        <f>IF(OR(B38=0,B38=""),"",IF(AND($E$3="1st"),'Marks Entry 1st'!B37,IF(AND($E$3="2nd"),'Marks Entry 2nd'!B37,"")))</f>
        <v/>
      </c>
      <c r="D38" s="61" t="str">
        <f>IF(OR(B38=0,B38=""),"",IF(AND($E$3="1st"),'Marks Entry 1st'!C37,IF(AND($E$3="2nd"),'Marks Entry 2nd'!C37,"")))</f>
        <v/>
      </c>
      <c r="E38" s="62" t="str">
        <f>IF(OR(B38=0,B38=""),"",IF(AND($E$3="1st"),'Marks Entry 1st'!E37,IF(AND($E$3="2nd"),'Marks Entry 2nd'!E37,"")))</f>
        <v/>
      </c>
      <c r="F38" s="278" t="str">
        <f>IF(OR(B38=0,B38=""),"",IF(AND($E$3="1st"),'Marks Entry 1st'!D37,IF(AND($E$3="2nd"),'Marks Entry 2nd'!D37,"")))</f>
        <v/>
      </c>
      <c r="G38" s="56" t="str">
        <f>IF(OR(B38=0,B38=""),"",IF(AND($E$3="1st"),'Marks Entry 1st'!F37,IF(AND($E$3="2nd"),'Marks Entry 2nd'!F37,"")))</f>
        <v/>
      </c>
      <c r="H38" s="56" t="str">
        <f>IF(OR(B38=0,B38=""),"",IF(AND($E$3="1st"),'Marks Entry 1st'!G37,IF(AND($E$3="2nd"),'Marks Entry 2nd'!G37,"")))</f>
        <v/>
      </c>
      <c r="I38" s="56" t="str">
        <f>IF(OR(B38=0,B38=""),"",IF(AND($E$3="1st"),'Marks Entry 1st'!H37,IF(AND($E$3="2nd"),'Marks Entry 2nd'!H37,"")))</f>
        <v/>
      </c>
      <c r="J38" s="245" t="str">
        <f>IF(OR(B38=0,B38=""),"",IF(AND($E$3="1st"),'Marks Entry 1st'!J37,IF(AND($E$3="2nd"),'Marks Entry 2nd'!J37,"")))</f>
        <v/>
      </c>
      <c r="K38" s="245" t="str">
        <f>IF(OR(B38=0,B38=""),"",IF(AND($E$3="1st"),'Marks Entry 1st'!K37,IF(AND($E$3="2nd"),'Marks Entry 2nd'!K37,"")))</f>
        <v/>
      </c>
      <c r="L38" s="113"/>
      <c r="M38" s="113"/>
      <c r="N38" s="113"/>
      <c r="O38" s="53"/>
      <c r="P38" s="113" t="str">
        <f>IF(OR(B38=0,B38=""),"",IF(AND($E$3="1st"),'Marks Entry 1st'!O37,IF(AND($E$3="2nd"),'Marks Entry 2nd'!O37,"")))</f>
        <v/>
      </c>
      <c r="Q38" s="113" t="str">
        <f>IF(OR(B38=0,B38=""),"",IF(AND($E$3="1st"),'Marks Entry 1st'!P37,IF(AND($E$3="2nd"),'Marks Entry 2nd'!P37,"")))</f>
        <v/>
      </c>
      <c r="R38" s="57" t="str">
        <f t="shared" si="0"/>
        <v/>
      </c>
      <c r="S38" s="53">
        <f t="shared" si="1"/>
        <v>0</v>
      </c>
      <c r="T38" s="59" t="str">
        <f>IF(OR(B38=0,B38=""),"",IF(AND($E$3="1st"),'Marks Entry 1st'!Q37,IF(AND($E$3="2nd"),'Marks Entry 2nd'!Q37,"")))</f>
        <v/>
      </c>
      <c r="U38" s="59" t="str">
        <f>IF(OR(B38=0,B38=""),"",IF(AND($E$3="1st"),'Marks Entry 1st'!R37,IF(AND($E$3="2nd"),'Marks Entry 2nd'!R37,"")))</f>
        <v/>
      </c>
      <c r="V38" s="58" t="str">
        <f t="shared" si="2"/>
        <v/>
      </c>
      <c r="W38" s="53" t="str">
        <f t="shared" si="3"/>
        <v/>
      </c>
      <c r="X38" s="94">
        <f t="shared" si="4"/>
        <v>0</v>
      </c>
      <c r="Y38" s="94" t="str">
        <f t="shared" si="5"/>
        <v/>
      </c>
      <c r="Z38" s="94" t="str">
        <f t="shared" si="6"/>
        <v/>
      </c>
      <c r="AA38" s="94" t="str">
        <f t="shared" si="7"/>
        <v/>
      </c>
      <c r="AB38" s="94" t="str">
        <f t="shared" si="8"/>
        <v/>
      </c>
      <c r="AC38" s="98" t="str">
        <f t="shared" si="9"/>
        <v/>
      </c>
      <c r="AD38" s="113"/>
      <c r="AE38" s="113"/>
      <c r="AF38" s="113"/>
      <c r="AG38" s="53"/>
      <c r="AH38" s="113" t="str">
        <f>IF(OR(B38=0,B38=""),"",IF(AND($E$3="1st"),'Marks Entry 1st'!V37,IF(AND($E$3="2nd"),'Marks Entry 2nd'!V37,"")))</f>
        <v/>
      </c>
      <c r="AI38" s="113" t="str">
        <f>IF(OR(B38=0,B38=""),"",IF(AND($E$3="1st"),'Marks Entry 1st'!W37,IF(AND($E$3="2nd"),'Marks Entry 2nd'!W37,"")))</f>
        <v/>
      </c>
      <c r="AJ38" s="57" t="str">
        <f t="shared" si="10"/>
        <v/>
      </c>
      <c r="AK38" s="53">
        <f t="shared" si="11"/>
        <v>0</v>
      </c>
      <c r="AL38" s="59" t="str">
        <f>IF(OR(B38=0,B38=""),"",IF(AND($E$3="1st"),'Marks Entry 1st'!X37,IF(AND($E$3="2nd"),'Marks Entry 2nd'!X37,"")))</f>
        <v/>
      </c>
      <c r="AM38" s="59" t="str">
        <f>IF(OR(B38=0,B38=""),"",IF(AND($E$3="1st"),'Marks Entry 1st'!Y37,IF(AND($E$3="2nd"),'Marks Entry 2nd'!Y37,"")))</f>
        <v/>
      </c>
      <c r="AN38" s="58" t="str">
        <f t="shared" si="12"/>
        <v/>
      </c>
      <c r="AO38" s="53" t="str">
        <f t="shared" si="13"/>
        <v/>
      </c>
      <c r="AP38" s="94">
        <f t="shared" si="14"/>
        <v>0</v>
      </c>
      <c r="AQ38" s="94" t="str">
        <f t="shared" si="15"/>
        <v/>
      </c>
      <c r="AR38" s="94" t="str">
        <f t="shared" si="16"/>
        <v/>
      </c>
      <c r="AS38" s="94" t="str">
        <f t="shared" si="17"/>
        <v/>
      </c>
      <c r="AT38" s="94" t="str">
        <f t="shared" si="18"/>
        <v/>
      </c>
      <c r="AU38" s="98" t="str">
        <f t="shared" si="19"/>
        <v/>
      </c>
      <c r="AV38" s="113"/>
      <c r="AW38" s="113"/>
      <c r="AX38" s="113"/>
      <c r="AY38" s="53"/>
      <c r="AZ38" s="113" t="str">
        <f>IF(OR(B38=0,B38=""),"",IF(AND($E$3="1st"),'Marks Entry 1st'!AC37,IF(AND($E$3="2nd"),'Marks Entry 2nd'!AC37,"")))</f>
        <v/>
      </c>
      <c r="BA38" s="113" t="str">
        <f>IF(OR(B38=0,B38=""),"",IF(AND($E$3="1st"),'Marks Entry 1st'!AD37,IF(AND($E$3="2nd"),'Marks Entry 2nd'!AD37,"")))</f>
        <v/>
      </c>
      <c r="BB38" s="57" t="str">
        <f t="shared" si="20"/>
        <v/>
      </c>
      <c r="BC38" s="53">
        <f t="shared" si="21"/>
        <v>0</v>
      </c>
      <c r="BD38" s="59" t="str">
        <f>IF(OR(B38=0,B38=""),"",IF(AND($E$3="1st"),'Marks Entry 1st'!AE37,IF(AND($E$3="2nd"),'Marks Entry 2nd'!AE37,"")))</f>
        <v/>
      </c>
      <c r="BE38" s="59" t="str">
        <f>IF(OR(B38=0,B38=""),"",IF(AND($E$3="1st"),'Marks Entry 1st'!AF37,IF(AND($E$3="2nd"),'Marks Entry 2nd'!AF37,"")))</f>
        <v/>
      </c>
      <c r="BF38" s="58" t="str">
        <f t="shared" si="22"/>
        <v/>
      </c>
      <c r="BG38" s="53" t="str">
        <f t="shared" si="23"/>
        <v/>
      </c>
      <c r="BH38" s="94">
        <f t="shared" si="24"/>
        <v>0</v>
      </c>
      <c r="BI38" s="94" t="str">
        <f t="shared" si="25"/>
        <v/>
      </c>
      <c r="BJ38" s="94" t="str">
        <f t="shared" si="26"/>
        <v/>
      </c>
      <c r="BK38" s="94" t="str">
        <f t="shared" si="27"/>
        <v/>
      </c>
      <c r="BL38" s="94" t="str">
        <f t="shared" si="28"/>
        <v/>
      </c>
      <c r="BM38" s="98" t="str">
        <f t="shared" si="29"/>
        <v/>
      </c>
      <c r="BN38" s="113"/>
      <c r="BO38" s="113"/>
      <c r="BP38" s="113"/>
      <c r="BQ38" s="53"/>
      <c r="BR38" s="113" t="str">
        <f>IF(OR(B38=0,B38=""),"",IF(AND('Marks Entry 1st'!AJ37="",'Marks Entry 2nd'!AJ37=""),"",IF(AND($E$3="1st"),'Marks Entry 1st'!AJ37,IF(AND($E$3="2nd"),'Marks Entry 2nd'!AJ37,""))))</f>
        <v/>
      </c>
      <c r="BS38" s="113" t="str">
        <f>IF(OR(B38=0,B38=""),"",IF(AND('Marks Entry 1st'!AK37="",'Marks Entry 2nd'!AK37=""),"",IF(AND($E$3="1st"),'Marks Entry 1st'!AK37,IF(AND($E$3="2nd"),'Marks Entry 2nd'!AK37,""))))</f>
        <v/>
      </c>
      <c r="BT38" s="57" t="str">
        <f t="shared" si="30"/>
        <v/>
      </c>
      <c r="BU38" s="53">
        <f t="shared" si="31"/>
        <v>0</v>
      </c>
      <c r="BV38" s="59" t="str">
        <f>IF(OR(B38=0,B38=""),"",IF(AND('Marks Entry 1st'!AL37="",'Marks Entry 2nd'!AL37=""),"",IF(AND($E$3="1st"),'Marks Entry 1st'!AL37,IF(AND($E$3="2nd"),'Marks Entry 2nd'!AL37,""))))</f>
        <v/>
      </c>
      <c r="BW38" s="59" t="str">
        <f>IF(OR(B38=0,B38=""),"",IF(AND('Marks Entry 1st'!AM37="",'Marks Entry 2nd'!AM37=""),"",IF(AND($E$3="1st"),'Marks Entry 1st'!AM37,IF(AND($E$3="2nd"),'Marks Entry 2nd'!AM37,""))))</f>
        <v/>
      </c>
      <c r="BX38" s="58" t="str">
        <f t="shared" si="32"/>
        <v/>
      </c>
      <c r="BY38" s="53" t="str">
        <f t="shared" si="33"/>
        <v/>
      </c>
      <c r="BZ38" s="94">
        <f t="shared" si="34"/>
        <v>0</v>
      </c>
      <c r="CA38" s="94" t="str">
        <f t="shared" si="35"/>
        <v/>
      </c>
      <c r="CB38" s="94" t="str">
        <f t="shared" si="36"/>
        <v/>
      </c>
      <c r="CC38" s="94" t="str">
        <f t="shared" si="37"/>
        <v/>
      </c>
      <c r="CD38" s="94" t="str">
        <f t="shared" si="38"/>
        <v/>
      </c>
      <c r="CE38" s="98" t="str">
        <f t="shared" si="39"/>
        <v/>
      </c>
      <c r="CF38" s="246" t="str">
        <f>IF(OR(B38=0,B38=""),"",IF(AND($E$3="1st"),'Marks Entry 1st'!AN37,IF(AND($E$3="2nd"),'Marks Entry 2nd'!AN37,"")))</f>
        <v/>
      </c>
      <c r="CG38" s="246" t="str">
        <f>IF(OR(B38=0,B38=""),"",IF(AND($E$3="1st"),'Marks Entry 1st'!AO37,IF(AND($E$3="2nd"),'Marks Entry 2nd'!AO37,"")))</f>
        <v/>
      </c>
      <c r="CH38" s="114" t="str">
        <f t="shared" si="40"/>
        <v/>
      </c>
      <c r="CI38" s="115">
        <f t="shared" si="41"/>
        <v>0</v>
      </c>
      <c r="CJ38" s="115" t="str">
        <f t="shared" si="42"/>
        <v/>
      </c>
      <c r="CK38" s="115" t="str">
        <f t="shared" si="43"/>
        <v/>
      </c>
      <c r="CL38" s="97" t="str">
        <f t="shared" si="44"/>
        <v/>
      </c>
      <c r="CM38" s="246" t="str">
        <f>IF(OR(B38=0,B38=""),"",IF(AND($E$3="1st"),'Marks Entry 1st'!AP37,IF(AND($E$3="2nd"),'Marks Entry 2nd'!AP37,"")))</f>
        <v/>
      </c>
      <c r="CN38" s="246" t="str">
        <f>IF(OR(B38=0,B38=""),"",IF(AND($E$3="1st"),'Marks Entry 1st'!AQ37,IF(AND($E$3="2nd"),'Marks Entry 2nd'!AQ37,"")))</f>
        <v/>
      </c>
      <c r="CO38" s="114" t="str">
        <f t="shared" si="45"/>
        <v/>
      </c>
      <c r="CP38" s="115">
        <f t="shared" si="46"/>
        <v>0</v>
      </c>
      <c r="CQ38" s="115" t="str">
        <f t="shared" si="47"/>
        <v/>
      </c>
      <c r="CR38" s="115" t="str">
        <f t="shared" si="48"/>
        <v/>
      </c>
      <c r="CS38" s="97" t="str">
        <f t="shared" si="49"/>
        <v/>
      </c>
      <c r="CT38" s="246" t="str">
        <f>IF(OR(B38=0,B38=""),"",IF(AND($E$3="1st"),'Marks Entry 1st'!AR37,IF(AND($E$3="2nd"),'Marks Entry 2nd'!AR37,"")))</f>
        <v/>
      </c>
      <c r="CU38" s="246" t="str">
        <f>IF(OR(B38=0,B38=""),"",IF(AND($E$3="1st"),'Marks Entry 1st'!AS37,IF(AND($E$3="2nd"),'Marks Entry 2nd'!AS37,"")))</f>
        <v/>
      </c>
      <c r="CV38" s="114" t="str">
        <f t="shared" si="50"/>
        <v/>
      </c>
      <c r="CW38" s="115">
        <f t="shared" si="51"/>
        <v>0</v>
      </c>
      <c r="CX38" s="115" t="str">
        <f t="shared" si="52"/>
        <v/>
      </c>
      <c r="CY38" s="115" t="str">
        <f t="shared" si="53"/>
        <v/>
      </c>
      <c r="CZ38" s="97" t="str">
        <f t="shared" si="54"/>
        <v/>
      </c>
      <c r="DA38" s="246" t="str">
        <f>IF(OR(B38=0,B38=""),"",IF(AND('Marks Entry 1st'!AT37="",'Marks Entry 2nd'!AT37=""),"",IF(AND($E$3="1st"),'Marks Entry 1st'!AT37,IF(AND($E$3="2nd"),'Marks Entry 2nd'!AT37,""))))</f>
        <v/>
      </c>
      <c r="DB38" s="246" t="str">
        <f>IF(OR(B38=0,B38=""),"",IF(AND('Marks Entry 1st'!AU37="",'Marks Entry 2nd'!AU37=""),"",IF(AND($E$3="1st"),'Marks Entry 1st'!AU37,IF(AND($E$3="2nd"),'Marks Entry 2nd'!AU37,""))))</f>
        <v/>
      </c>
      <c r="DC38" s="377" t="str">
        <f t="shared" si="55"/>
        <v/>
      </c>
      <c r="DD38" s="98" t="str">
        <f t="shared" si="56"/>
        <v/>
      </c>
      <c r="DE38" s="246" t="str">
        <f>IF(OR(B38=0,B38=""),"",IF(AND('Marks Entry 1st'!AV37="",'Marks Entry 2nd'!AV37=""),"",IF(AND($E$3="1st"),'Marks Entry 1st'!AV37,IF(AND($E$3="2nd"),'Marks Entry 2nd'!AV37,""))))</f>
        <v/>
      </c>
      <c r="DF38" s="246" t="str">
        <f>IF(OR(B38=0,B38=""),"",IF(AND('Marks Entry 1st'!AW37="",'Marks Entry 2nd'!AW37=""),"",IF(AND($E$3="1st"),'Marks Entry 1st'!AW37,IF(AND($E$3="2nd"),'Marks Entry 2nd'!AW37,""))))</f>
        <v/>
      </c>
      <c r="DG38" s="377" t="str">
        <f t="shared" si="57"/>
        <v/>
      </c>
      <c r="DH38" s="98" t="str">
        <f t="shared" si="58"/>
        <v/>
      </c>
      <c r="DI38" s="68" t="str">
        <f t="shared" si="62"/>
        <v/>
      </c>
      <c r="DJ38" s="379" t="str">
        <f t="shared" si="63"/>
        <v/>
      </c>
      <c r="DK38" s="72" t="str">
        <f t="shared" si="59"/>
        <v/>
      </c>
      <c r="DL38" s="73" t="str">
        <f t="shared" si="60"/>
        <v/>
      </c>
      <c r="DM38" s="413" t="str">
        <f>IF(B38="NSO","NSO",IF(OR(D38="",G38="",F38="",B38="",DI38=0),"",IF('Master sheet'!$D$11="Hindi","कक्षोंन्नति","Promoted")))</f>
        <v/>
      </c>
      <c r="DN38" s="43" t="str">
        <f>IF(OR(B38=0,B38=""),"",IF(AND($E$3="1st"),'Marks Entry 1st'!AX37,IF(AND($E$3="2nd"),'Marks Entry 2nd'!AX37,"")))</f>
        <v/>
      </c>
      <c r="DO38" s="43" t="str">
        <f>IF(OR(B38=0,B38=""),"",IF(AND($E$3="1st"),'Marks Entry 1st'!AY37,IF(AND($E$3="2nd"),'Marks Entry 2nd'!AY37,"")))</f>
        <v/>
      </c>
      <c r="DP38" s="230" t="str">
        <f t="shared" si="61"/>
        <v/>
      </c>
      <c r="DQ38" s="44"/>
      <c r="DX38" s="46">
        <f>IF(AND($E$3="1st"),'Marks Entry 1st'!I37,IF(AND($E$3="2nd"),'Marks Entry 2nd'!I37,""))</f>
        <v>0</v>
      </c>
    </row>
    <row r="39" spans="1:128" ht="18.95" customHeight="1">
      <c r="A39" s="60">
        <v>32</v>
      </c>
      <c r="B39" s="279" t="str">
        <f>IF(OR(DX39=0,DX39=""),"",IF(AND($E$3="1st"),'Marks Entry 1st'!I38,IF(AND($E$3="2nd"),'Marks Entry 2nd'!I38,"")))</f>
        <v/>
      </c>
      <c r="C39" s="61" t="str">
        <f>IF(OR(B39=0,B39=""),"",IF(AND($E$3="1st"),'Marks Entry 1st'!B38,IF(AND($E$3="2nd"),'Marks Entry 2nd'!B38,"")))</f>
        <v/>
      </c>
      <c r="D39" s="61" t="str">
        <f>IF(OR(B39=0,B39=""),"",IF(AND($E$3="1st"),'Marks Entry 1st'!C38,IF(AND($E$3="2nd"),'Marks Entry 2nd'!C38,"")))</f>
        <v/>
      </c>
      <c r="E39" s="62" t="str">
        <f>IF(OR(B39=0,B39=""),"",IF(AND($E$3="1st"),'Marks Entry 1st'!E38,IF(AND($E$3="2nd"),'Marks Entry 2nd'!E38,"")))</f>
        <v/>
      </c>
      <c r="F39" s="278" t="str">
        <f>IF(OR(B39=0,B39=""),"",IF(AND($E$3="1st"),'Marks Entry 1st'!D38,IF(AND($E$3="2nd"),'Marks Entry 2nd'!D38,"")))</f>
        <v/>
      </c>
      <c r="G39" s="56" t="str">
        <f>IF(OR(B39=0,B39=""),"",IF(AND($E$3="1st"),'Marks Entry 1st'!F38,IF(AND($E$3="2nd"),'Marks Entry 2nd'!F38,"")))</f>
        <v/>
      </c>
      <c r="H39" s="56" t="str">
        <f>IF(OR(B39=0,B39=""),"",IF(AND($E$3="1st"),'Marks Entry 1st'!G38,IF(AND($E$3="2nd"),'Marks Entry 2nd'!G38,"")))</f>
        <v/>
      </c>
      <c r="I39" s="56" t="str">
        <f>IF(OR(B39=0,B39=""),"",IF(AND($E$3="1st"),'Marks Entry 1st'!H38,IF(AND($E$3="2nd"),'Marks Entry 2nd'!H38,"")))</f>
        <v/>
      </c>
      <c r="J39" s="245" t="str">
        <f>IF(OR(B39=0,B39=""),"",IF(AND($E$3="1st"),'Marks Entry 1st'!J38,IF(AND($E$3="2nd"),'Marks Entry 2nd'!J38,"")))</f>
        <v/>
      </c>
      <c r="K39" s="245" t="str">
        <f>IF(OR(B39=0,B39=""),"",IF(AND($E$3="1st"),'Marks Entry 1st'!K38,IF(AND($E$3="2nd"),'Marks Entry 2nd'!K38,"")))</f>
        <v/>
      </c>
      <c r="L39" s="113"/>
      <c r="M39" s="113"/>
      <c r="N39" s="113"/>
      <c r="O39" s="53"/>
      <c r="P39" s="113" t="str">
        <f>IF(OR(B39=0,B39=""),"",IF(AND($E$3="1st"),'Marks Entry 1st'!O38,IF(AND($E$3="2nd"),'Marks Entry 2nd'!O38,"")))</f>
        <v/>
      </c>
      <c r="Q39" s="113" t="str">
        <f>IF(OR(B39=0,B39=""),"",IF(AND($E$3="1st"),'Marks Entry 1st'!P38,IF(AND($E$3="2nd"),'Marks Entry 2nd'!P38,"")))</f>
        <v/>
      </c>
      <c r="R39" s="57" t="str">
        <f t="shared" si="0"/>
        <v/>
      </c>
      <c r="S39" s="53">
        <f t="shared" si="1"/>
        <v>0</v>
      </c>
      <c r="T39" s="59" t="str">
        <f>IF(OR(B39=0,B39=""),"",IF(AND($E$3="1st"),'Marks Entry 1st'!Q38,IF(AND($E$3="2nd"),'Marks Entry 2nd'!Q38,"")))</f>
        <v/>
      </c>
      <c r="U39" s="59" t="str">
        <f>IF(OR(B39=0,B39=""),"",IF(AND($E$3="1st"),'Marks Entry 1st'!R38,IF(AND($E$3="2nd"),'Marks Entry 2nd'!R38,"")))</f>
        <v/>
      </c>
      <c r="V39" s="58" t="str">
        <f t="shared" si="2"/>
        <v/>
      </c>
      <c r="W39" s="53" t="str">
        <f t="shared" si="3"/>
        <v/>
      </c>
      <c r="X39" s="94">
        <f t="shared" si="4"/>
        <v>0</v>
      </c>
      <c r="Y39" s="94" t="str">
        <f t="shared" si="5"/>
        <v/>
      </c>
      <c r="Z39" s="94" t="str">
        <f t="shared" si="6"/>
        <v/>
      </c>
      <c r="AA39" s="94" t="str">
        <f t="shared" si="7"/>
        <v/>
      </c>
      <c r="AB39" s="94" t="str">
        <f t="shared" si="8"/>
        <v/>
      </c>
      <c r="AC39" s="98" t="str">
        <f t="shared" si="9"/>
        <v/>
      </c>
      <c r="AD39" s="113"/>
      <c r="AE39" s="113"/>
      <c r="AF39" s="113"/>
      <c r="AG39" s="53"/>
      <c r="AH39" s="113" t="str">
        <f>IF(OR(B39=0,B39=""),"",IF(AND($E$3="1st"),'Marks Entry 1st'!V38,IF(AND($E$3="2nd"),'Marks Entry 2nd'!V38,"")))</f>
        <v/>
      </c>
      <c r="AI39" s="113" t="str">
        <f>IF(OR(B39=0,B39=""),"",IF(AND($E$3="1st"),'Marks Entry 1st'!W38,IF(AND($E$3="2nd"),'Marks Entry 2nd'!W38,"")))</f>
        <v/>
      </c>
      <c r="AJ39" s="57" t="str">
        <f t="shared" si="10"/>
        <v/>
      </c>
      <c r="AK39" s="53">
        <f t="shared" si="11"/>
        <v>0</v>
      </c>
      <c r="AL39" s="59" t="str">
        <f>IF(OR(B39=0,B39=""),"",IF(AND($E$3="1st"),'Marks Entry 1st'!X38,IF(AND($E$3="2nd"),'Marks Entry 2nd'!X38,"")))</f>
        <v/>
      </c>
      <c r="AM39" s="59" t="str">
        <f>IF(OR(B39=0,B39=""),"",IF(AND($E$3="1st"),'Marks Entry 1st'!Y38,IF(AND($E$3="2nd"),'Marks Entry 2nd'!Y38,"")))</f>
        <v/>
      </c>
      <c r="AN39" s="58" t="str">
        <f t="shared" si="12"/>
        <v/>
      </c>
      <c r="AO39" s="53" t="str">
        <f t="shared" si="13"/>
        <v/>
      </c>
      <c r="AP39" s="94">
        <f t="shared" si="14"/>
        <v>0</v>
      </c>
      <c r="AQ39" s="94" t="str">
        <f t="shared" si="15"/>
        <v/>
      </c>
      <c r="AR39" s="94" t="str">
        <f t="shared" si="16"/>
        <v/>
      </c>
      <c r="AS39" s="94" t="str">
        <f t="shared" si="17"/>
        <v/>
      </c>
      <c r="AT39" s="94" t="str">
        <f t="shared" si="18"/>
        <v/>
      </c>
      <c r="AU39" s="98" t="str">
        <f t="shared" si="19"/>
        <v/>
      </c>
      <c r="AV39" s="113"/>
      <c r="AW39" s="113"/>
      <c r="AX39" s="113"/>
      <c r="AY39" s="53"/>
      <c r="AZ39" s="113" t="str">
        <f>IF(OR(B39=0,B39=""),"",IF(AND($E$3="1st"),'Marks Entry 1st'!AC38,IF(AND($E$3="2nd"),'Marks Entry 2nd'!AC38,"")))</f>
        <v/>
      </c>
      <c r="BA39" s="113" t="str">
        <f>IF(OR(B39=0,B39=""),"",IF(AND($E$3="1st"),'Marks Entry 1st'!AD38,IF(AND($E$3="2nd"),'Marks Entry 2nd'!AD38,"")))</f>
        <v/>
      </c>
      <c r="BB39" s="57" t="str">
        <f t="shared" si="20"/>
        <v/>
      </c>
      <c r="BC39" s="53">
        <f t="shared" si="21"/>
        <v>0</v>
      </c>
      <c r="BD39" s="59" t="str">
        <f>IF(OR(B39=0,B39=""),"",IF(AND($E$3="1st"),'Marks Entry 1st'!AE38,IF(AND($E$3="2nd"),'Marks Entry 2nd'!AE38,"")))</f>
        <v/>
      </c>
      <c r="BE39" s="59" t="str">
        <f>IF(OR(B39=0,B39=""),"",IF(AND($E$3="1st"),'Marks Entry 1st'!AF38,IF(AND($E$3="2nd"),'Marks Entry 2nd'!AF38,"")))</f>
        <v/>
      </c>
      <c r="BF39" s="58" t="str">
        <f t="shared" si="22"/>
        <v/>
      </c>
      <c r="BG39" s="53" t="str">
        <f t="shared" si="23"/>
        <v/>
      </c>
      <c r="BH39" s="94">
        <f t="shared" si="24"/>
        <v>0</v>
      </c>
      <c r="BI39" s="94" t="str">
        <f t="shared" si="25"/>
        <v/>
      </c>
      <c r="BJ39" s="94" t="str">
        <f t="shared" si="26"/>
        <v/>
      </c>
      <c r="BK39" s="94" t="str">
        <f t="shared" si="27"/>
        <v/>
      </c>
      <c r="BL39" s="94" t="str">
        <f t="shared" si="28"/>
        <v/>
      </c>
      <c r="BM39" s="98" t="str">
        <f t="shared" si="29"/>
        <v/>
      </c>
      <c r="BN39" s="113"/>
      <c r="BO39" s="113"/>
      <c r="BP39" s="113"/>
      <c r="BQ39" s="53"/>
      <c r="BR39" s="113" t="str">
        <f>IF(OR(B39=0,B39=""),"",IF(AND('Marks Entry 1st'!AJ38="",'Marks Entry 2nd'!AJ38=""),"",IF(AND($E$3="1st"),'Marks Entry 1st'!AJ38,IF(AND($E$3="2nd"),'Marks Entry 2nd'!AJ38,""))))</f>
        <v/>
      </c>
      <c r="BS39" s="113" t="str">
        <f>IF(OR(B39=0,B39=""),"",IF(AND('Marks Entry 1st'!AK38="",'Marks Entry 2nd'!AK38=""),"",IF(AND($E$3="1st"),'Marks Entry 1st'!AK38,IF(AND($E$3="2nd"),'Marks Entry 2nd'!AK38,""))))</f>
        <v/>
      </c>
      <c r="BT39" s="57" t="str">
        <f t="shared" si="30"/>
        <v/>
      </c>
      <c r="BU39" s="53">
        <f t="shared" si="31"/>
        <v>0</v>
      </c>
      <c r="BV39" s="59" t="str">
        <f>IF(OR(B39=0,B39=""),"",IF(AND('Marks Entry 1st'!AL38="",'Marks Entry 2nd'!AL38=""),"",IF(AND($E$3="1st"),'Marks Entry 1st'!AL38,IF(AND($E$3="2nd"),'Marks Entry 2nd'!AL38,""))))</f>
        <v/>
      </c>
      <c r="BW39" s="59" t="str">
        <f>IF(OR(B39=0,B39=""),"",IF(AND('Marks Entry 1st'!AM38="",'Marks Entry 2nd'!AM38=""),"",IF(AND($E$3="1st"),'Marks Entry 1st'!AM38,IF(AND($E$3="2nd"),'Marks Entry 2nd'!AM38,""))))</f>
        <v/>
      </c>
      <c r="BX39" s="58" t="str">
        <f t="shared" si="32"/>
        <v/>
      </c>
      <c r="BY39" s="53" t="str">
        <f t="shared" si="33"/>
        <v/>
      </c>
      <c r="BZ39" s="94">
        <f t="shared" si="34"/>
        <v>0</v>
      </c>
      <c r="CA39" s="94" t="str">
        <f t="shared" si="35"/>
        <v/>
      </c>
      <c r="CB39" s="94" t="str">
        <f t="shared" si="36"/>
        <v/>
      </c>
      <c r="CC39" s="94" t="str">
        <f t="shared" si="37"/>
        <v/>
      </c>
      <c r="CD39" s="94" t="str">
        <f t="shared" si="38"/>
        <v/>
      </c>
      <c r="CE39" s="98" t="str">
        <f t="shared" si="39"/>
        <v/>
      </c>
      <c r="CF39" s="246" t="str">
        <f>IF(OR(B39=0,B39=""),"",IF(AND($E$3="1st"),'Marks Entry 1st'!AN38,IF(AND($E$3="2nd"),'Marks Entry 2nd'!AN38,"")))</f>
        <v/>
      </c>
      <c r="CG39" s="246" t="str">
        <f>IF(OR(B39=0,B39=""),"",IF(AND($E$3="1st"),'Marks Entry 1st'!AO38,IF(AND($E$3="2nd"),'Marks Entry 2nd'!AO38,"")))</f>
        <v/>
      </c>
      <c r="CH39" s="114" t="str">
        <f t="shared" si="40"/>
        <v/>
      </c>
      <c r="CI39" s="115">
        <f t="shared" si="41"/>
        <v>0</v>
      </c>
      <c r="CJ39" s="115" t="str">
        <f t="shared" si="42"/>
        <v/>
      </c>
      <c r="CK39" s="115" t="str">
        <f t="shared" si="43"/>
        <v/>
      </c>
      <c r="CL39" s="97" t="str">
        <f t="shared" si="44"/>
        <v/>
      </c>
      <c r="CM39" s="246" t="str">
        <f>IF(OR(B39=0,B39=""),"",IF(AND($E$3="1st"),'Marks Entry 1st'!AP38,IF(AND($E$3="2nd"),'Marks Entry 2nd'!AP38,"")))</f>
        <v/>
      </c>
      <c r="CN39" s="246" t="str">
        <f>IF(OR(B39=0,B39=""),"",IF(AND($E$3="1st"),'Marks Entry 1st'!AQ38,IF(AND($E$3="2nd"),'Marks Entry 2nd'!AQ38,"")))</f>
        <v/>
      </c>
      <c r="CO39" s="114" t="str">
        <f t="shared" si="45"/>
        <v/>
      </c>
      <c r="CP39" s="115">
        <f t="shared" si="46"/>
        <v>0</v>
      </c>
      <c r="CQ39" s="115" t="str">
        <f t="shared" si="47"/>
        <v/>
      </c>
      <c r="CR39" s="115" t="str">
        <f t="shared" si="48"/>
        <v/>
      </c>
      <c r="CS39" s="97" t="str">
        <f t="shared" si="49"/>
        <v/>
      </c>
      <c r="CT39" s="246" t="str">
        <f>IF(OR(B39=0,B39=""),"",IF(AND($E$3="1st"),'Marks Entry 1st'!AR38,IF(AND($E$3="2nd"),'Marks Entry 2nd'!AR38,"")))</f>
        <v/>
      </c>
      <c r="CU39" s="246" t="str">
        <f>IF(OR(B39=0,B39=""),"",IF(AND($E$3="1st"),'Marks Entry 1st'!AS38,IF(AND($E$3="2nd"),'Marks Entry 2nd'!AS38,"")))</f>
        <v/>
      </c>
      <c r="CV39" s="114" t="str">
        <f t="shared" si="50"/>
        <v/>
      </c>
      <c r="CW39" s="115">
        <f t="shared" si="51"/>
        <v>0</v>
      </c>
      <c r="CX39" s="115" t="str">
        <f t="shared" si="52"/>
        <v/>
      </c>
      <c r="CY39" s="115" t="str">
        <f t="shared" si="53"/>
        <v/>
      </c>
      <c r="CZ39" s="97" t="str">
        <f t="shared" si="54"/>
        <v/>
      </c>
      <c r="DA39" s="246" t="str">
        <f>IF(OR(B39=0,B39=""),"",IF(AND('Marks Entry 1st'!AT38="",'Marks Entry 2nd'!AT38=""),"",IF(AND($E$3="1st"),'Marks Entry 1st'!AT38,IF(AND($E$3="2nd"),'Marks Entry 2nd'!AT38,""))))</f>
        <v/>
      </c>
      <c r="DB39" s="246" t="str">
        <f>IF(OR(B39=0,B39=""),"",IF(AND('Marks Entry 1st'!AU38="",'Marks Entry 2nd'!AU38=""),"",IF(AND($E$3="1st"),'Marks Entry 1st'!AU38,IF(AND($E$3="2nd"),'Marks Entry 2nd'!AU38,""))))</f>
        <v/>
      </c>
      <c r="DC39" s="377" t="str">
        <f t="shared" si="55"/>
        <v/>
      </c>
      <c r="DD39" s="98" t="str">
        <f t="shared" si="56"/>
        <v/>
      </c>
      <c r="DE39" s="246" t="str">
        <f>IF(OR(B39=0,B39=""),"",IF(AND('Marks Entry 1st'!AV38="",'Marks Entry 2nd'!AV38=""),"",IF(AND($E$3="1st"),'Marks Entry 1st'!AV38,IF(AND($E$3="2nd"),'Marks Entry 2nd'!AV38,""))))</f>
        <v/>
      </c>
      <c r="DF39" s="246" t="str">
        <f>IF(OR(B39=0,B39=""),"",IF(AND('Marks Entry 1st'!AW38="",'Marks Entry 2nd'!AW38=""),"",IF(AND($E$3="1st"),'Marks Entry 1st'!AW38,IF(AND($E$3="2nd"),'Marks Entry 2nd'!AW38,""))))</f>
        <v/>
      </c>
      <c r="DG39" s="377" t="str">
        <f t="shared" si="57"/>
        <v/>
      </c>
      <c r="DH39" s="98" t="str">
        <f t="shared" si="58"/>
        <v/>
      </c>
      <c r="DI39" s="68" t="str">
        <f t="shared" si="62"/>
        <v/>
      </c>
      <c r="DJ39" s="379" t="str">
        <f t="shared" si="63"/>
        <v/>
      </c>
      <c r="DK39" s="72" t="str">
        <f t="shared" si="59"/>
        <v/>
      </c>
      <c r="DL39" s="73" t="str">
        <f t="shared" si="60"/>
        <v/>
      </c>
      <c r="DM39" s="413" t="str">
        <f>IF(B39="NSO","NSO",IF(OR(D39="",G39="",F39="",B39="",DI39=0),"",IF('Master sheet'!$D$11="Hindi","कक्षोंन्नति","Promoted")))</f>
        <v/>
      </c>
      <c r="DN39" s="43" t="str">
        <f>IF(OR(B39=0,B39=""),"",IF(AND($E$3="1st"),'Marks Entry 1st'!AX38,IF(AND($E$3="2nd"),'Marks Entry 2nd'!AX38,"")))</f>
        <v/>
      </c>
      <c r="DO39" s="43" t="str">
        <f>IF(OR(B39=0,B39=""),"",IF(AND($E$3="1st"),'Marks Entry 1st'!AY38,IF(AND($E$3="2nd"),'Marks Entry 2nd'!AY38,"")))</f>
        <v/>
      </c>
      <c r="DP39" s="230" t="str">
        <f t="shared" si="61"/>
        <v/>
      </c>
      <c r="DQ39" s="44"/>
      <c r="DX39" s="46">
        <f>IF(AND($E$3="1st"),'Marks Entry 1st'!I38,IF(AND($E$3="2nd"),'Marks Entry 2nd'!I38,""))</f>
        <v>0</v>
      </c>
    </row>
    <row r="40" spans="1:128" ht="18.95" customHeight="1">
      <c r="A40" s="60">
        <v>33</v>
      </c>
      <c r="B40" s="279" t="str">
        <f>IF(OR(DX40=0,DX40=""),"",IF(AND($E$3="1st"),'Marks Entry 1st'!I39,IF(AND($E$3="2nd"),'Marks Entry 2nd'!I39,"")))</f>
        <v/>
      </c>
      <c r="C40" s="61" t="str">
        <f>IF(OR(B40=0,B40=""),"",IF(AND($E$3="1st"),'Marks Entry 1st'!B39,IF(AND($E$3="2nd"),'Marks Entry 2nd'!B39,"")))</f>
        <v/>
      </c>
      <c r="D40" s="61" t="str">
        <f>IF(OR(B40=0,B40=""),"",IF(AND($E$3="1st"),'Marks Entry 1st'!C39,IF(AND($E$3="2nd"),'Marks Entry 2nd'!C39,"")))</f>
        <v/>
      </c>
      <c r="E40" s="62" t="str">
        <f>IF(OR(B40=0,B40=""),"",IF(AND($E$3="1st"),'Marks Entry 1st'!E39,IF(AND($E$3="2nd"),'Marks Entry 2nd'!E39,"")))</f>
        <v/>
      </c>
      <c r="F40" s="278" t="str">
        <f>IF(OR(B40=0,B40=""),"",IF(AND($E$3="1st"),'Marks Entry 1st'!D39,IF(AND($E$3="2nd"),'Marks Entry 2nd'!D39,"")))</f>
        <v/>
      </c>
      <c r="G40" s="56" t="str">
        <f>IF(OR(B40=0,B40=""),"",IF(AND($E$3="1st"),'Marks Entry 1st'!F39,IF(AND($E$3="2nd"),'Marks Entry 2nd'!F39,"")))</f>
        <v/>
      </c>
      <c r="H40" s="56" t="str">
        <f>IF(OR(B40=0,B40=""),"",IF(AND($E$3="1st"),'Marks Entry 1st'!G39,IF(AND($E$3="2nd"),'Marks Entry 2nd'!G39,"")))</f>
        <v/>
      </c>
      <c r="I40" s="56" t="str">
        <f>IF(OR(B40=0,B40=""),"",IF(AND($E$3="1st"),'Marks Entry 1st'!H39,IF(AND($E$3="2nd"),'Marks Entry 2nd'!H39,"")))</f>
        <v/>
      </c>
      <c r="J40" s="245" t="str">
        <f>IF(OR(B40=0,B40=""),"",IF(AND($E$3="1st"),'Marks Entry 1st'!J39,IF(AND($E$3="2nd"),'Marks Entry 2nd'!J39,"")))</f>
        <v/>
      </c>
      <c r="K40" s="245" t="str">
        <f>IF(OR(B40=0,B40=""),"",IF(AND($E$3="1st"),'Marks Entry 1st'!K39,IF(AND($E$3="2nd"),'Marks Entry 2nd'!K39,"")))</f>
        <v/>
      </c>
      <c r="L40" s="113"/>
      <c r="M40" s="113"/>
      <c r="N40" s="113"/>
      <c r="O40" s="53"/>
      <c r="P40" s="113" t="str">
        <f>IF(OR(B40=0,B40=""),"",IF(AND($E$3="1st"),'Marks Entry 1st'!O39,IF(AND($E$3="2nd"),'Marks Entry 2nd'!O39,"")))</f>
        <v/>
      </c>
      <c r="Q40" s="113" t="str">
        <f>IF(OR(B40=0,B40=""),"",IF(AND($E$3="1st"),'Marks Entry 1st'!P39,IF(AND($E$3="2nd"),'Marks Entry 2nd'!P39,"")))</f>
        <v/>
      </c>
      <c r="R40" s="57" t="str">
        <f t="shared" si="0"/>
        <v/>
      </c>
      <c r="S40" s="53">
        <f t="shared" si="1"/>
        <v>0</v>
      </c>
      <c r="T40" s="59" t="str">
        <f>IF(OR(B40=0,B40=""),"",IF(AND($E$3="1st"),'Marks Entry 1st'!Q39,IF(AND($E$3="2nd"),'Marks Entry 2nd'!Q39,"")))</f>
        <v/>
      </c>
      <c r="U40" s="59" t="str">
        <f>IF(OR(B40=0,B40=""),"",IF(AND($E$3="1st"),'Marks Entry 1st'!R39,IF(AND($E$3="2nd"),'Marks Entry 2nd'!R39,"")))</f>
        <v/>
      </c>
      <c r="V40" s="58" t="str">
        <f t="shared" si="2"/>
        <v/>
      </c>
      <c r="W40" s="53" t="str">
        <f t="shared" si="3"/>
        <v/>
      </c>
      <c r="X40" s="94">
        <f t="shared" si="4"/>
        <v>0</v>
      </c>
      <c r="Y40" s="94" t="str">
        <f t="shared" si="5"/>
        <v/>
      </c>
      <c r="Z40" s="94" t="str">
        <f t="shared" si="6"/>
        <v/>
      </c>
      <c r="AA40" s="94" t="str">
        <f t="shared" si="7"/>
        <v/>
      </c>
      <c r="AB40" s="94" t="str">
        <f t="shared" si="8"/>
        <v/>
      </c>
      <c r="AC40" s="98" t="str">
        <f t="shared" si="9"/>
        <v/>
      </c>
      <c r="AD40" s="113"/>
      <c r="AE40" s="113"/>
      <c r="AF40" s="113"/>
      <c r="AG40" s="53"/>
      <c r="AH40" s="113" t="str">
        <f>IF(OR(B40=0,B40=""),"",IF(AND($E$3="1st"),'Marks Entry 1st'!V39,IF(AND($E$3="2nd"),'Marks Entry 2nd'!V39,"")))</f>
        <v/>
      </c>
      <c r="AI40" s="113" t="str">
        <f>IF(OR(B40=0,B40=""),"",IF(AND($E$3="1st"),'Marks Entry 1st'!W39,IF(AND($E$3="2nd"),'Marks Entry 2nd'!W39,"")))</f>
        <v/>
      </c>
      <c r="AJ40" s="57" t="str">
        <f t="shared" si="10"/>
        <v/>
      </c>
      <c r="AK40" s="53">
        <f t="shared" si="11"/>
        <v>0</v>
      </c>
      <c r="AL40" s="59" t="str">
        <f>IF(OR(B40=0,B40=""),"",IF(AND($E$3="1st"),'Marks Entry 1st'!X39,IF(AND($E$3="2nd"),'Marks Entry 2nd'!X39,"")))</f>
        <v/>
      </c>
      <c r="AM40" s="59" t="str">
        <f>IF(OR(B40=0,B40=""),"",IF(AND($E$3="1st"),'Marks Entry 1st'!Y39,IF(AND($E$3="2nd"),'Marks Entry 2nd'!Y39,"")))</f>
        <v/>
      </c>
      <c r="AN40" s="58" t="str">
        <f t="shared" si="12"/>
        <v/>
      </c>
      <c r="AO40" s="53" t="str">
        <f t="shared" si="13"/>
        <v/>
      </c>
      <c r="AP40" s="94">
        <f t="shared" si="14"/>
        <v>0</v>
      </c>
      <c r="AQ40" s="94" t="str">
        <f t="shared" si="15"/>
        <v/>
      </c>
      <c r="AR40" s="94" t="str">
        <f t="shared" si="16"/>
        <v/>
      </c>
      <c r="AS40" s="94" t="str">
        <f t="shared" si="17"/>
        <v/>
      </c>
      <c r="AT40" s="94" t="str">
        <f t="shared" si="18"/>
        <v/>
      </c>
      <c r="AU40" s="98" t="str">
        <f t="shared" si="19"/>
        <v/>
      </c>
      <c r="AV40" s="113"/>
      <c r="AW40" s="113"/>
      <c r="AX40" s="113"/>
      <c r="AY40" s="53"/>
      <c r="AZ40" s="113" t="str">
        <f>IF(OR(B40=0,B40=""),"",IF(AND($E$3="1st"),'Marks Entry 1st'!AC39,IF(AND($E$3="2nd"),'Marks Entry 2nd'!AC39,"")))</f>
        <v/>
      </c>
      <c r="BA40" s="113" t="str">
        <f>IF(OR(B40=0,B40=""),"",IF(AND($E$3="1st"),'Marks Entry 1st'!AD39,IF(AND($E$3="2nd"),'Marks Entry 2nd'!AD39,"")))</f>
        <v/>
      </c>
      <c r="BB40" s="57" t="str">
        <f t="shared" si="20"/>
        <v/>
      </c>
      <c r="BC40" s="53">
        <f t="shared" si="21"/>
        <v>0</v>
      </c>
      <c r="BD40" s="59" t="str">
        <f>IF(OR(B40=0,B40=""),"",IF(AND($E$3="1st"),'Marks Entry 1st'!AE39,IF(AND($E$3="2nd"),'Marks Entry 2nd'!AE39,"")))</f>
        <v/>
      </c>
      <c r="BE40" s="59" t="str">
        <f>IF(OR(B40=0,B40=""),"",IF(AND($E$3="1st"),'Marks Entry 1st'!AF39,IF(AND($E$3="2nd"),'Marks Entry 2nd'!AF39,"")))</f>
        <v/>
      </c>
      <c r="BF40" s="58" t="str">
        <f t="shared" si="22"/>
        <v/>
      </c>
      <c r="BG40" s="53" t="str">
        <f t="shared" si="23"/>
        <v/>
      </c>
      <c r="BH40" s="94">
        <f t="shared" si="24"/>
        <v>0</v>
      </c>
      <c r="BI40" s="94" t="str">
        <f t="shared" si="25"/>
        <v/>
      </c>
      <c r="BJ40" s="94" t="str">
        <f t="shared" si="26"/>
        <v/>
      </c>
      <c r="BK40" s="94" t="str">
        <f t="shared" si="27"/>
        <v/>
      </c>
      <c r="BL40" s="94" t="str">
        <f t="shared" si="28"/>
        <v/>
      </c>
      <c r="BM40" s="98" t="str">
        <f t="shared" si="29"/>
        <v/>
      </c>
      <c r="BN40" s="113"/>
      <c r="BO40" s="113"/>
      <c r="BP40" s="113"/>
      <c r="BQ40" s="53"/>
      <c r="BR40" s="113" t="str">
        <f>IF(OR(B40=0,B40=""),"",IF(AND('Marks Entry 1st'!AJ39="",'Marks Entry 2nd'!AJ39=""),"",IF(AND($E$3="1st"),'Marks Entry 1st'!AJ39,IF(AND($E$3="2nd"),'Marks Entry 2nd'!AJ39,""))))</f>
        <v/>
      </c>
      <c r="BS40" s="113" t="str">
        <f>IF(OR(B40=0,B40=""),"",IF(AND('Marks Entry 1st'!AK39="",'Marks Entry 2nd'!AK39=""),"",IF(AND($E$3="1st"),'Marks Entry 1st'!AK39,IF(AND($E$3="2nd"),'Marks Entry 2nd'!AK39,""))))</f>
        <v/>
      </c>
      <c r="BT40" s="57" t="str">
        <f t="shared" si="30"/>
        <v/>
      </c>
      <c r="BU40" s="53">
        <f t="shared" si="31"/>
        <v>0</v>
      </c>
      <c r="BV40" s="59" t="str">
        <f>IF(OR(B40=0,B40=""),"",IF(AND('Marks Entry 1st'!AL39="",'Marks Entry 2nd'!AL39=""),"",IF(AND($E$3="1st"),'Marks Entry 1st'!AL39,IF(AND($E$3="2nd"),'Marks Entry 2nd'!AL39,""))))</f>
        <v/>
      </c>
      <c r="BW40" s="59" t="str">
        <f>IF(OR(B40=0,B40=""),"",IF(AND('Marks Entry 1st'!AM39="",'Marks Entry 2nd'!AM39=""),"",IF(AND($E$3="1st"),'Marks Entry 1st'!AM39,IF(AND($E$3="2nd"),'Marks Entry 2nd'!AM39,""))))</f>
        <v/>
      </c>
      <c r="BX40" s="58" t="str">
        <f t="shared" si="32"/>
        <v/>
      </c>
      <c r="BY40" s="53" t="str">
        <f t="shared" si="33"/>
        <v/>
      </c>
      <c r="BZ40" s="94">
        <f t="shared" si="34"/>
        <v>0</v>
      </c>
      <c r="CA40" s="94" t="str">
        <f t="shared" si="35"/>
        <v/>
      </c>
      <c r="CB40" s="94" t="str">
        <f t="shared" si="36"/>
        <v/>
      </c>
      <c r="CC40" s="94" t="str">
        <f t="shared" si="37"/>
        <v/>
      </c>
      <c r="CD40" s="94" t="str">
        <f t="shared" si="38"/>
        <v/>
      </c>
      <c r="CE40" s="98" t="str">
        <f t="shared" si="39"/>
        <v/>
      </c>
      <c r="CF40" s="246" t="str">
        <f>IF(OR(B40=0,B40=""),"",IF(AND($E$3="1st"),'Marks Entry 1st'!AN39,IF(AND($E$3="2nd"),'Marks Entry 2nd'!AN39,"")))</f>
        <v/>
      </c>
      <c r="CG40" s="246" t="str">
        <f>IF(OR(B40=0,B40=""),"",IF(AND($E$3="1st"),'Marks Entry 1st'!AO39,IF(AND($E$3="2nd"),'Marks Entry 2nd'!AO39,"")))</f>
        <v/>
      </c>
      <c r="CH40" s="114" t="str">
        <f t="shared" si="40"/>
        <v/>
      </c>
      <c r="CI40" s="115">
        <f t="shared" si="41"/>
        <v>0</v>
      </c>
      <c r="CJ40" s="115" t="str">
        <f t="shared" si="42"/>
        <v/>
      </c>
      <c r="CK40" s="115" t="str">
        <f t="shared" si="43"/>
        <v/>
      </c>
      <c r="CL40" s="97" t="str">
        <f t="shared" si="44"/>
        <v/>
      </c>
      <c r="CM40" s="246" t="str">
        <f>IF(OR(B40=0,B40=""),"",IF(AND($E$3="1st"),'Marks Entry 1st'!AP39,IF(AND($E$3="2nd"),'Marks Entry 2nd'!AP39,"")))</f>
        <v/>
      </c>
      <c r="CN40" s="246" t="str">
        <f>IF(OR(B40=0,B40=""),"",IF(AND($E$3="1st"),'Marks Entry 1st'!AQ39,IF(AND($E$3="2nd"),'Marks Entry 2nd'!AQ39,"")))</f>
        <v/>
      </c>
      <c r="CO40" s="114" t="str">
        <f t="shared" si="45"/>
        <v/>
      </c>
      <c r="CP40" s="115">
        <f t="shared" si="46"/>
        <v>0</v>
      </c>
      <c r="CQ40" s="115" t="str">
        <f t="shared" si="47"/>
        <v/>
      </c>
      <c r="CR40" s="115" t="str">
        <f t="shared" si="48"/>
        <v/>
      </c>
      <c r="CS40" s="97" t="str">
        <f t="shared" si="49"/>
        <v/>
      </c>
      <c r="CT40" s="246" t="str">
        <f>IF(OR(B40=0,B40=""),"",IF(AND($E$3="1st"),'Marks Entry 1st'!AR39,IF(AND($E$3="2nd"),'Marks Entry 2nd'!AR39,"")))</f>
        <v/>
      </c>
      <c r="CU40" s="246" t="str">
        <f>IF(OR(B40=0,B40=""),"",IF(AND($E$3="1st"),'Marks Entry 1st'!AS39,IF(AND($E$3="2nd"),'Marks Entry 2nd'!AS39,"")))</f>
        <v/>
      </c>
      <c r="CV40" s="114" t="str">
        <f t="shared" si="50"/>
        <v/>
      </c>
      <c r="CW40" s="115">
        <f t="shared" si="51"/>
        <v>0</v>
      </c>
      <c r="CX40" s="115" t="str">
        <f t="shared" si="52"/>
        <v/>
      </c>
      <c r="CY40" s="115" t="str">
        <f t="shared" si="53"/>
        <v/>
      </c>
      <c r="CZ40" s="97" t="str">
        <f t="shared" si="54"/>
        <v/>
      </c>
      <c r="DA40" s="246" t="str">
        <f>IF(OR(B40=0,B40=""),"",IF(AND('Marks Entry 1st'!AT39="",'Marks Entry 2nd'!AT39=""),"",IF(AND($E$3="1st"),'Marks Entry 1st'!AT39,IF(AND($E$3="2nd"),'Marks Entry 2nd'!AT39,""))))</f>
        <v/>
      </c>
      <c r="DB40" s="246" t="str">
        <f>IF(OR(B40=0,B40=""),"",IF(AND('Marks Entry 1st'!AU39="",'Marks Entry 2nd'!AU39=""),"",IF(AND($E$3="1st"),'Marks Entry 1st'!AU39,IF(AND($E$3="2nd"),'Marks Entry 2nd'!AU39,""))))</f>
        <v/>
      </c>
      <c r="DC40" s="377" t="str">
        <f t="shared" si="55"/>
        <v/>
      </c>
      <c r="DD40" s="98" t="str">
        <f t="shared" si="56"/>
        <v/>
      </c>
      <c r="DE40" s="246" t="str">
        <f>IF(OR(B40=0,B40=""),"",IF(AND('Marks Entry 1st'!AV39="",'Marks Entry 2nd'!AV39=""),"",IF(AND($E$3="1st"),'Marks Entry 1st'!AV39,IF(AND($E$3="2nd"),'Marks Entry 2nd'!AV39,""))))</f>
        <v/>
      </c>
      <c r="DF40" s="246" t="str">
        <f>IF(OR(B40=0,B40=""),"",IF(AND('Marks Entry 1st'!AW39="",'Marks Entry 2nd'!AW39=""),"",IF(AND($E$3="1st"),'Marks Entry 1st'!AW39,IF(AND($E$3="2nd"),'Marks Entry 2nd'!AW39,""))))</f>
        <v/>
      </c>
      <c r="DG40" s="377" t="str">
        <f t="shared" si="57"/>
        <v/>
      </c>
      <c r="DH40" s="98" t="str">
        <f t="shared" si="58"/>
        <v/>
      </c>
      <c r="DI40" s="68" t="str">
        <f t="shared" si="62"/>
        <v/>
      </c>
      <c r="DJ40" s="379" t="str">
        <f t="shared" si="63"/>
        <v/>
      </c>
      <c r="DK40" s="72" t="str">
        <f t="shared" si="59"/>
        <v/>
      </c>
      <c r="DL40" s="73" t="str">
        <f t="shared" si="60"/>
        <v/>
      </c>
      <c r="DM40" s="413" t="str">
        <f>IF(B40="NSO","NSO",IF(OR(D40="",G40="",F40="",B40="",DI40=0),"",IF('Master sheet'!$D$11="Hindi","कक्षोंन्नति","Promoted")))</f>
        <v/>
      </c>
      <c r="DN40" s="43" t="str">
        <f>IF(OR(B40=0,B40=""),"",IF(AND($E$3="1st"),'Marks Entry 1st'!AX39,IF(AND($E$3="2nd"),'Marks Entry 2nd'!AX39,"")))</f>
        <v/>
      </c>
      <c r="DO40" s="43" t="str">
        <f>IF(OR(B40=0,B40=""),"",IF(AND($E$3="1st"),'Marks Entry 1st'!AY39,IF(AND($E$3="2nd"),'Marks Entry 2nd'!AY39,"")))</f>
        <v/>
      </c>
      <c r="DP40" s="230" t="str">
        <f t="shared" si="61"/>
        <v/>
      </c>
      <c r="DQ40" s="44"/>
      <c r="DX40" s="46">
        <f>IF(AND($E$3="1st"),'Marks Entry 1st'!I39,IF(AND($E$3="2nd"),'Marks Entry 2nd'!I39,""))</f>
        <v>0</v>
      </c>
    </row>
    <row r="41" spans="1:128" ht="18.95" customHeight="1">
      <c r="A41" s="60">
        <v>34</v>
      </c>
      <c r="B41" s="279" t="str">
        <f>IF(OR(DX41=0,DX41=""),"",IF(AND($E$3="1st"),'Marks Entry 1st'!I40,IF(AND($E$3="2nd"),'Marks Entry 2nd'!I40,"")))</f>
        <v/>
      </c>
      <c r="C41" s="61" t="str">
        <f>IF(OR(B41=0,B41=""),"",IF(AND($E$3="1st"),'Marks Entry 1st'!B40,IF(AND($E$3="2nd"),'Marks Entry 2nd'!B40,"")))</f>
        <v/>
      </c>
      <c r="D41" s="61" t="str">
        <f>IF(OR(B41=0,B41=""),"",IF(AND($E$3="1st"),'Marks Entry 1st'!C40,IF(AND($E$3="2nd"),'Marks Entry 2nd'!C40,"")))</f>
        <v/>
      </c>
      <c r="E41" s="62" t="str">
        <f>IF(OR(B41=0,B41=""),"",IF(AND($E$3="1st"),'Marks Entry 1st'!E40,IF(AND($E$3="2nd"),'Marks Entry 2nd'!E40,"")))</f>
        <v/>
      </c>
      <c r="F41" s="278" t="str">
        <f>IF(OR(B41=0,B41=""),"",IF(AND($E$3="1st"),'Marks Entry 1st'!D40,IF(AND($E$3="2nd"),'Marks Entry 2nd'!D40,"")))</f>
        <v/>
      </c>
      <c r="G41" s="56" t="str">
        <f>IF(OR(B41=0,B41=""),"",IF(AND($E$3="1st"),'Marks Entry 1st'!F40,IF(AND($E$3="2nd"),'Marks Entry 2nd'!F40,"")))</f>
        <v/>
      </c>
      <c r="H41" s="56" t="str">
        <f>IF(OR(B41=0,B41=""),"",IF(AND($E$3="1st"),'Marks Entry 1st'!G40,IF(AND($E$3="2nd"),'Marks Entry 2nd'!G40,"")))</f>
        <v/>
      </c>
      <c r="I41" s="56" t="str">
        <f>IF(OR(B41=0,B41=""),"",IF(AND($E$3="1st"),'Marks Entry 1st'!H40,IF(AND($E$3="2nd"),'Marks Entry 2nd'!H40,"")))</f>
        <v/>
      </c>
      <c r="J41" s="245" t="str">
        <f>IF(OR(B41=0,B41=""),"",IF(AND($E$3="1st"),'Marks Entry 1st'!J40,IF(AND($E$3="2nd"),'Marks Entry 2nd'!J40,"")))</f>
        <v/>
      </c>
      <c r="K41" s="245" t="str">
        <f>IF(OR(B41=0,B41=""),"",IF(AND($E$3="1st"),'Marks Entry 1st'!K40,IF(AND($E$3="2nd"),'Marks Entry 2nd'!K40,"")))</f>
        <v/>
      </c>
      <c r="L41" s="113"/>
      <c r="M41" s="113"/>
      <c r="N41" s="113"/>
      <c r="O41" s="53"/>
      <c r="P41" s="113" t="str">
        <f>IF(OR(B41=0,B41=""),"",IF(AND($E$3="1st"),'Marks Entry 1st'!O40,IF(AND($E$3="2nd"),'Marks Entry 2nd'!O40,"")))</f>
        <v/>
      </c>
      <c r="Q41" s="113" t="str">
        <f>IF(OR(B41=0,B41=""),"",IF(AND($E$3="1st"),'Marks Entry 1st'!P40,IF(AND($E$3="2nd"),'Marks Entry 2nd'!P40,"")))</f>
        <v/>
      </c>
      <c r="R41" s="57" t="str">
        <f t="shared" si="0"/>
        <v/>
      </c>
      <c r="S41" s="53">
        <f t="shared" si="1"/>
        <v>0</v>
      </c>
      <c r="T41" s="59" t="str">
        <f>IF(OR(B41=0,B41=""),"",IF(AND($E$3="1st"),'Marks Entry 1st'!Q40,IF(AND($E$3="2nd"),'Marks Entry 2nd'!Q40,"")))</f>
        <v/>
      </c>
      <c r="U41" s="59" t="str">
        <f>IF(OR(B41=0,B41=""),"",IF(AND($E$3="1st"),'Marks Entry 1st'!R40,IF(AND($E$3="2nd"),'Marks Entry 2nd'!R40,"")))</f>
        <v/>
      </c>
      <c r="V41" s="58" t="str">
        <f t="shared" si="2"/>
        <v/>
      </c>
      <c r="W41" s="53" t="str">
        <f t="shared" si="3"/>
        <v/>
      </c>
      <c r="X41" s="94">
        <f t="shared" si="4"/>
        <v>0</v>
      </c>
      <c r="Y41" s="94" t="str">
        <f t="shared" si="5"/>
        <v/>
      </c>
      <c r="Z41" s="94" t="str">
        <f t="shared" si="6"/>
        <v/>
      </c>
      <c r="AA41" s="94" t="str">
        <f t="shared" si="7"/>
        <v/>
      </c>
      <c r="AB41" s="94" t="str">
        <f t="shared" si="8"/>
        <v/>
      </c>
      <c r="AC41" s="98" t="str">
        <f t="shared" si="9"/>
        <v/>
      </c>
      <c r="AD41" s="113"/>
      <c r="AE41" s="113"/>
      <c r="AF41" s="113"/>
      <c r="AG41" s="53"/>
      <c r="AH41" s="113" t="str">
        <f>IF(OR(B41=0,B41=""),"",IF(AND($E$3="1st"),'Marks Entry 1st'!V40,IF(AND($E$3="2nd"),'Marks Entry 2nd'!V40,"")))</f>
        <v/>
      </c>
      <c r="AI41" s="113" t="str">
        <f>IF(OR(B41=0,B41=""),"",IF(AND($E$3="1st"),'Marks Entry 1st'!W40,IF(AND($E$3="2nd"),'Marks Entry 2nd'!W40,"")))</f>
        <v/>
      </c>
      <c r="AJ41" s="57" t="str">
        <f t="shared" si="10"/>
        <v/>
      </c>
      <c r="AK41" s="53">
        <f t="shared" si="11"/>
        <v>0</v>
      </c>
      <c r="AL41" s="59" t="str">
        <f>IF(OR(B41=0,B41=""),"",IF(AND($E$3="1st"),'Marks Entry 1st'!X40,IF(AND($E$3="2nd"),'Marks Entry 2nd'!X40,"")))</f>
        <v/>
      </c>
      <c r="AM41" s="59" t="str">
        <f>IF(OR(B41=0,B41=""),"",IF(AND($E$3="1st"),'Marks Entry 1st'!Y40,IF(AND($E$3="2nd"),'Marks Entry 2nd'!Y40,"")))</f>
        <v/>
      </c>
      <c r="AN41" s="58" t="str">
        <f t="shared" si="12"/>
        <v/>
      </c>
      <c r="AO41" s="53" t="str">
        <f t="shared" si="13"/>
        <v/>
      </c>
      <c r="AP41" s="94">
        <f t="shared" si="14"/>
        <v>0</v>
      </c>
      <c r="AQ41" s="94" t="str">
        <f t="shared" si="15"/>
        <v/>
      </c>
      <c r="AR41" s="94" t="str">
        <f t="shared" si="16"/>
        <v/>
      </c>
      <c r="AS41" s="94" t="str">
        <f t="shared" si="17"/>
        <v/>
      </c>
      <c r="AT41" s="94" t="str">
        <f t="shared" si="18"/>
        <v/>
      </c>
      <c r="AU41" s="98" t="str">
        <f t="shared" si="19"/>
        <v/>
      </c>
      <c r="AV41" s="113"/>
      <c r="AW41" s="113"/>
      <c r="AX41" s="113"/>
      <c r="AY41" s="53"/>
      <c r="AZ41" s="113" t="str">
        <f>IF(OR(B41=0,B41=""),"",IF(AND($E$3="1st"),'Marks Entry 1st'!AC40,IF(AND($E$3="2nd"),'Marks Entry 2nd'!AC40,"")))</f>
        <v/>
      </c>
      <c r="BA41" s="113" t="str">
        <f>IF(OR(B41=0,B41=""),"",IF(AND($E$3="1st"),'Marks Entry 1st'!AD40,IF(AND($E$3="2nd"),'Marks Entry 2nd'!AD40,"")))</f>
        <v/>
      </c>
      <c r="BB41" s="57" t="str">
        <f t="shared" si="20"/>
        <v/>
      </c>
      <c r="BC41" s="53">
        <f t="shared" si="21"/>
        <v>0</v>
      </c>
      <c r="BD41" s="59" t="str">
        <f>IF(OR(B41=0,B41=""),"",IF(AND($E$3="1st"),'Marks Entry 1st'!AE40,IF(AND($E$3="2nd"),'Marks Entry 2nd'!AE40,"")))</f>
        <v/>
      </c>
      <c r="BE41" s="59" t="str">
        <f>IF(OR(B41=0,B41=""),"",IF(AND($E$3="1st"),'Marks Entry 1st'!AF40,IF(AND($E$3="2nd"),'Marks Entry 2nd'!AF40,"")))</f>
        <v/>
      </c>
      <c r="BF41" s="58" t="str">
        <f t="shared" si="22"/>
        <v/>
      </c>
      <c r="BG41" s="53" t="str">
        <f t="shared" si="23"/>
        <v/>
      </c>
      <c r="BH41" s="94">
        <f t="shared" si="24"/>
        <v>0</v>
      </c>
      <c r="BI41" s="94" t="str">
        <f t="shared" si="25"/>
        <v/>
      </c>
      <c r="BJ41" s="94" t="str">
        <f t="shared" si="26"/>
        <v/>
      </c>
      <c r="BK41" s="94" t="str">
        <f t="shared" si="27"/>
        <v/>
      </c>
      <c r="BL41" s="94" t="str">
        <f t="shared" si="28"/>
        <v/>
      </c>
      <c r="BM41" s="98" t="str">
        <f t="shared" si="29"/>
        <v/>
      </c>
      <c r="BN41" s="113"/>
      <c r="BO41" s="113"/>
      <c r="BP41" s="113"/>
      <c r="BQ41" s="53"/>
      <c r="BR41" s="113" t="str">
        <f>IF(OR(B41=0,B41=""),"",IF(AND('Marks Entry 1st'!AJ40="",'Marks Entry 2nd'!AJ40=""),"",IF(AND($E$3="1st"),'Marks Entry 1st'!AJ40,IF(AND($E$3="2nd"),'Marks Entry 2nd'!AJ40,""))))</f>
        <v/>
      </c>
      <c r="BS41" s="113" t="str">
        <f>IF(OR(B41=0,B41=""),"",IF(AND('Marks Entry 1st'!AK40="",'Marks Entry 2nd'!AK40=""),"",IF(AND($E$3="1st"),'Marks Entry 1st'!AK40,IF(AND($E$3="2nd"),'Marks Entry 2nd'!AK40,""))))</f>
        <v/>
      </c>
      <c r="BT41" s="57" t="str">
        <f t="shared" si="30"/>
        <v/>
      </c>
      <c r="BU41" s="53">
        <f t="shared" si="31"/>
        <v>0</v>
      </c>
      <c r="BV41" s="59" t="str">
        <f>IF(OR(B41=0,B41=""),"",IF(AND('Marks Entry 1st'!AL40="",'Marks Entry 2nd'!AL40=""),"",IF(AND($E$3="1st"),'Marks Entry 1st'!AL40,IF(AND($E$3="2nd"),'Marks Entry 2nd'!AL40,""))))</f>
        <v/>
      </c>
      <c r="BW41" s="59" t="str">
        <f>IF(OR(B41=0,B41=""),"",IF(AND('Marks Entry 1st'!AM40="",'Marks Entry 2nd'!AM40=""),"",IF(AND($E$3="1st"),'Marks Entry 1st'!AM40,IF(AND($E$3="2nd"),'Marks Entry 2nd'!AM40,""))))</f>
        <v/>
      </c>
      <c r="BX41" s="58" t="str">
        <f t="shared" si="32"/>
        <v/>
      </c>
      <c r="BY41" s="53" t="str">
        <f t="shared" si="33"/>
        <v/>
      </c>
      <c r="BZ41" s="94">
        <f t="shared" si="34"/>
        <v>0</v>
      </c>
      <c r="CA41" s="94" t="str">
        <f t="shared" si="35"/>
        <v/>
      </c>
      <c r="CB41" s="94" t="str">
        <f t="shared" si="36"/>
        <v/>
      </c>
      <c r="CC41" s="94" t="str">
        <f t="shared" si="37"/>
        <v/>
      </c>
      <c r="CD41" s="94" t="str">
        <f t="shared" si="38"/>
        <v/>
      </c>
      <c r="CE41" s="98" t="str">
        <f t="shared" si="39"/>
        <v/>
      </c>
      <c r="CF41" s="246" t="str">
        <f>IF(OR(B41=0,B41=""),"",IF(AND($E$3="1st"),'Marks Entry 1st'!AN40,IF(AND($E$3="2nd"),'Marks Entry 2nd'!AN40,"")))</f>
        <v/>
      </c>
      <c r="CG41" s="246" t="str">
        <f>IF(OR(B41=0,B41=""),"",IF(AND($E$3="1st"),'Marks Entry 1st'!AO40,IF(AND($E$3="2nd"),'Marks Entry 2nd'!AO40,"")))</f>
        <v/>
      </c>
      <c r="CH41" s="114" t="str">
        <f t="shared" si="40"/>
        <v/>
      </c>
      <c r="CI41" s="115">
        <f t="shared" si="41"/>
        <v>0</v>
      </c>
      <c r="CJ41" s="115" t="str">
        <f t="shared" si="42"/>
        <v/>
      </c>
      <c r="CK41" s="115" t="str">
        <f t="shared" si="43"/>
        <v/>
      </c>
      <c r="CL41" s="97" t="str">
        <f t="shared" si="44"/>
        <v/>
      </c>
      <c r="CM41" s="246" t="str">
        <f>IF(OR(B41=0,B41=""),"",IF(AND($E$3="1st"),'Marks Entry 1st'!AP40,IF(AND($E$3="2nd"),'Marks Entry 2nd'!AP40,"")))</f>
        <v/>
      </c>
      <c r="CN41" s="246" t="str">
        <f>IF(OR(B41=0,B41=""),"",IF(AND($E$3="1st"),'Marks Entry 1st'!AQ40,IF(AND($E$3="2nd"),'Marks Entry 2nd'!AQ40,"")))</f>
        <v/>
      </c>
      <c r="CO41" s="114" t="str">
        <f t="shared" si="45"/>
        <v/>
      </c>
      <c r="CP41" s="115">
        <f t="shared" si="46"/>
        <v>0</v>
      </c>
      <c r="CQ41" s="115" t="str">
        <f t="shared" si="47"/>
        <v/>
      </c>
      <c r="CR41" s="115" t="str">
        <f t="shared" si="48"/>
        <v/>
      </c>
      <c r="CS41" s="97" t="str">
        <f t="shared" si="49"/>
        <v/>
      </c>
      <c r="CT41" s="246" t="str">
        <f>IF(OR(B41=0,B41=""),"",IF(AND($E$3="1st"),'Marks Entry 1st'!AR40,IF(AND($E$3="2nd"),'Marks Entry 2nd'!AR40,"")))</f>
        <v/>
      </c>
      <c r="CU41" s="246" t="str">
        <f>IF(OR(B41=0,B41=""),"",IF(AND($E$3="1st"),'Marks Entry 1st'!AS40,IF(AND($E$3="2nd"),'Marks Entry 2nd'!AS40,"")))</f>
        <v/>
      </c>
      <c r="CV41" s="114" t="str">
        <f t="shared" si="50"/>
        <v/>
      </c>
      <c r="CW41" s="115">
        <f t="shared" si="51"/>
        <v>0</v>
      </c>
      <c r="CX41" s="115" t="str">
        <f t="shared" si="52"/>
        <v/>
      </c>
      <c r="CY41" s="115" t="str">
        <f t="shared" si="53"/>
        <v/>
      </c>
      <c r="CZ41" s="97" t="str">
        <f t="shared" si="54"/>
        <v/>
      </c>
      <c r="DA41" s="246" t="str">
        <f>IF(OR(B41=0,B41=""),"",IF(AND('Marks Entry 1st'!AT40="",'Marks Entry 2nd'!AT40=""),"",IF(AND($E$3="1st"),'Marks Entry 1st'!AT40,IF(AND($E$3="2nd"),'Marks Entry 2nd'!AT40,""))))</f>
        <v/>
      </c>
      <c r="DB41" s="246" t="str">
        <f>IF(OR(B41=0,B41=""),"",IF(AND('Marks Entry 1st'!AU40="",'Marks Entry 2nd'!AU40=""),"",IF(AND($E$3="1st"),'Marks Entry 1st'!AU40,IF(AND($E$3="2nd"),'Marks Entry 2nd'!AU40,""))))</f>
        <v/>
      </c>
      <c r="DC41" s="377" t="str">
        <f t="shared" si="55"/>
        <v/>
      </c>
      <c r="DD41" s="98" t="str">
        <f t="shared" si="56"/>
        <v/>
      </c>
      <c r="DE41" s="246" t="str">
        <f>IF(OR(B41=0,B41=""),"",IF(AND('Marks Entry 1st'!AV40="",'Marks Entry 2nd'!AV40=""),"",IF(AND($E$3="1st"),'Marks Entry 1st'!AV40,IF(AND($E$3="2nd"),'Marks Entry 2nd'!AV40,""))))</f>
        <v/>
      </c>
      <c r="DF41" s="246" t="str">
        <f>IF(OR(B41=0,B41=""),"",IF(AND('Marks Entry 1st'!AW40="",'Marks Entry 2nd'!AW40=""),"",IF(AND($E$3="1st"),'Marks Entry 1st'!AW40,IF(AND($E$3="2nd"),'Marks Entry 2nd'!AW40,""))))</f>
        <v/>
      </c>
      <c r="DG41" s="377" t="str">
        <f t="shared" si="57"/>
        <v/>
      </c>
      <c r="DH41" s="98" t="str">
        <f t="shared" si="58"/>
        <v/>
      </c>
      <c r="DI41" s="68" t="str">
        <f t="shared" si="62"/>
        <v/>
      </c>
      <c r="DJ41" s="379" t="str">
        <f t="shared" si="63"/>
        <v/>
      </c>
      <c r="DK41" s="72" t="str">
        <f t="shared" si="59"/>
        <v/>
      </c>
      <c r="DL41" s="73" t="str">
        <f t="shared" si="60"/>
        <v/>
      </c>
      <c r="DM41" s="413" t="str">
        <f>IF(B41="NSO","NSO",IF(OR(D41="",G41="",F41="",B41="",DI41=0),"",IF('Master sheet'!$D$11="Hindi","कक्षोंन्नति","Promoted")))</f>
        <v/>
      </c>
      <c r="DN41" s="43" t="str">
        <f>IF(OR(B41=0,B41=""),"",IF(AND($E$3="1st"),'Marks Entry 1st'!AX40,IF(AND($E$3="2nd"),'Marks Entry 2nd'!AX40,"")))</f>
        <v/>
      </c>
      <c r="DO41" s="43" t="str">
        <f>IF(OR(B41=0,B41=""),"",IF(AND($E$3="1st"),'Marks Entry 1st'!AY40,IF(AND($E$3="2nd"),'Marks Entry 2nd'!AY40,"")))</f>
        <v/>
      </c>
      <c r="DP41" s="230" t="str">
        <f t="shared" si="61"/>
        <v/>
      </c>
      <c r="DQ41" s="44"/>
      <c r="DX41" s="46">
        <f>IF(AND($E$3="1st"),'Marks Entry 1st'!I40,IF(AND($E$3="2nd"),'Marks Entry 2nd'!I40,""))</f>
        <v>0</v>
      </c>
    </row>
    <row r="42" spans="1:128" ht="18.95" customHeight="1">
      <c r="A42" s="60">
        <v>35</v>
      </c>
      <c r="B42" s="279" t="str">
        <f>IF(OR(DX42=0,DX42=""),"",IF(AND($E$3="1st"),'Marks Entry 1st'!I41,IF(AND($E$3="2nd"),'Marks Entry 2nd'!I41,"")))</f>
        <v/>
      </c>
      <c r="C42" s="61" t="str">
        <f>IF(OR(B42=0,B42=""),"",IF(AND($E$3="1st"),'Marks Entry 1st'!B41,IF(AND($E$3="2nd"),'Marks Entry 2nd'!B41,"")))</f>
        <v/>
      </c>
      <c r="D42" s="61" t="str">
        <f>IF(OR(B42=0,B42=""),"",IF(AND($E$3="1st"),'Marks Entry 1st'!C41,IF(AND($E$3="2nd"),'Marks Entry 2nd'!C41,"")))</f>
        <v/>
      </c>
      <c r="E42" s="62" t="str">
        <f>IF(OR(B42=0,B42=""),"",IF(AND($E$3="1st"),'Marks Entry 1st'!E41,IF(AND($E$3="2nd"),'Marks Entry 2nd'!E41,"")))</f>
        <v/>
      </c>
      <c r="F42" s="278" t="str">
        <f>IF(OR(B42=0,B42=""),"",IF(AND($E$3="1st"),'Marks Entry 1st'!D41,IF(AND($E$3="2nd"),'Marks Entry 2nd'!D41,"")))</f>
        <v/>
      </c>
      <c r="G42" s="56" t="str">
        <f>IF(OR(B42=0,B42=""),"",IF(AND($E$3="1st"),'Marks Entry 1st'!F41,IF(AND($E$3="2nd"),'Marks Entry 2nd'!F41,"")))</f>
        <v/>
      </c>
      <c r="H42" s="56" t="str">
        <f>IF(OR(B42=0,B42=""),"",IF(AND($E$3="1st"),'Marks Entry 1st'!G41,IF(AND($E$3="2nd"),'Marks Entry 2nd'!G41,"")))</f>
        <v/>
      </c>
      <c r="I42" s="56" t="str">
        <f>IF(OR(B42=0,B42=""),"",IF(AND($E$3="1st"),'Marks Entry 1st'!H41,IF(AND($E$3="2nd"),'Marks Entry 2nd'!H41,"")))</f>
        <v/>
      </c>
      <c r="J42" s="245" t="str">
        <f>IF(OR(B42=0,B42=""),"",IF(AND($E$3="1st"),'Marks Entry 1st'!J41,IF(AND($E$3="2nd"),'Marks Entry 2nd'!J41,"")))</f>
        <v/>
      </c>
      <c r="K42" s="245" t="str">
        <f>IF(OR(B42=0,B42=""),"",IF(AND($E$3="1st"),'Marks Entry 1st'!K41,IF(AND($E$3="2nd"),'Marks Entry 2nd'!K41,"")))</f>
        <v/>
      </c>
      <c r="L42" s="113"/>
      <c r="M42" s="113"/>
      <c r="N42" s="113"/>
      <c r="O42" s="53"/>
      <c r="P42" s="113" t="str">
        <f>IF(OR(B42=0,B42=""),"",IF(AND($E$3="1st"),'Marks Entry 1st'!O41,IF(AND($E$3="2nd"),'Marks Entry 2nd'!O41,"")))</f>
        <v/>
      </c>
      <c r="Q42" s="113" t="str">
        <f>IF(OR(B42=0,B42=""),"",IF(AND($E$3="1st"),'Marks Entry 1st'!P41,IF(AND($E$3="2nd"),'Marks Entry 2nd'!P41,"")))</f>
        <v/>
      </c>
      <c r="R42" s="57" t="str">
        <f t="shared" si="0"/>
        <v/>
      </c>
      <c r="S42" s="53">
        <f t="shared" si="1"/>
        <v>0</v>
      </c>
      <c r="T42" s="59" t="str">
        <f>IF(OR(B42=0,B42=""),"",IF(AND($E$3="1st"),'Marks Entry 1st'!Q41,IF(AND($E$3="2nd"),'Marks Entry 2nd'!Q41,"")))</f>
        <v/>
      </c>
      <c r="U42" s="59" t="str">
        <f>IF(OR(B42=0,B42=""),"",IF(AND($E$3="1st"),'Marks Entry 1st'!R41,IF(AND($E$3="2nd"),'Marks Entry 2nd'!R41,"")))</f>
        <v/>
      </c>
      <c r="V42" s="58" t="str">
        <f t="shared" si="2"/>
        <v/>
      </c>
      <c r="W42" s="53" t="str">
        <f t="shared" si="3"/>
        <v/>
      </c>
      <c r="X42" s="94">
        <f t="shared" si="4"/>
        <v>0</v>
      </c>
      <c r="Y42" s="94" t="str">
        <f t="shared" si="5"/>
        <v/>
      </c>
      <c r="Z42" s="94" t="str">
        <f t="shared" si="6"/>
        <v/>
      </c>
      <c r="AA42" s="94" t="str">
        <f t="shared" si="7"/>
        <v/>
      </c>
      <c r="AB42" s="94" t="str">
        <f t="shared" si="8"/>
        <v/>
      </c>
      <c r="AC42" s="98" t="str">
        <f t="shared" si="9"/>
        <v/>
      </c>
      <c r="AD42" s="113"/>
      <c r="AE42" s="113"/>
      <c r="AF42" s="113"/>
      <c r="AG42" s="53"/>
      <c r="AH42" s="113" t="str">
        <f>IF(OR(B42=0,B42=""),"",IF(AND($E$3="1st"),'Marks Entry 1st'!V41,IF(AND($E$3="2nd"),'Marks Entry 2nd'!V41,"")))</f>
        <v/>
      </c>
      <c r="AI42" s="113" t="str">
        <f>IF(OR(B42=0,B42=""),"",IF(AND($E$3="1st"),'Marks Entry 1st'!W41,IF(AND($E$3="2nd"),'Marks Entry 2nd'!W41,"")))</f>
        <v/>
      </c>
      <c r="AJ42" s="57" t="str">
        <f t="shared" si="10"/>
        <v/>
      </c>
      <c r="AK42" s="53">
        <f t="shared" si="11"/>
        <v>0</v>
      </c>
      <c r="AL42" s="59" t="str">
        <f>IF(OR(B42=0,B42=""),"",IF(AND($E$3="1st"),'Marks Entry 1st'!X41,IF(AND($E$3="2nd"),'Marks Entry 2nd'!X41,"")))</f>
        <v/>
      </c>
      <c r="AM42" s="59" t="str">
        <f>IF(OR(B42=0,B42=""),"",IF(AND($E$3="1st"),'Marks Entry 1st'!Y41,IF(AND($E$3="2nd"),'Marks Entry 2nd'!Y41,"")))</f>
        <v/>
      </c>
      <c r="AN42" s="58" t="str">
        <f t="shared" si="12"/>
        <v/>
      </c>
      <c r="AO42" s="53" t="str">
        <f t="shared" si="13"/>
        <v/>
      </c>
      <c r="AP42" s="94">
        <f t="shared" si="14"/>
        <v>0</v>
      </c>
      <c r="AQ42" s="94" t="str">
        <f t="shared" si="15"/>
        <v/>
      </c>
      <c r="AR42" s="94" t="str">
        <f t="shared" si="16"/>
        <v/>
      </c>
      <c r="AS42" s="94" t="str">
        <f t="shared" si="17"/>
        <v/>
      </c>
      <c r="AT42" s="94" t="str">
        <f t="shared" si="18"/>
        <v/>
      </c>
      <c r="AU42" s="98" t="str">
        <f t="shared" si="19"/>
        <v/>
      </c>
      <c r="AV42" s="113"/>
      <c r="AW42" s="113"/>
      <c r="AX42" s="113"/>
      <c r="AY42" s="53"/>
      <c r="AZ42" s="113" t="str">
        <f>IF(OR(B42=0,B42=""),"",IF(AND($E$3="1st"),'Marks Entry 1st'!AC41,IF(AND($E$3="2nd"),'Marks Entry 2nd'!AC41,"")))</f>
        <v/>
      </c>
      <c r="BA42" s="113" t="str">
        <f>IF(OR(B42=0,B42=""),"",IF(AND($E$3="1st"),'Marks Entry 1st'!AD41,IF(AND($E$3="2nd"),'Marks Entry 2nd'!AD41,"")))</f>
        <v/>
      </c>
      <c r="BB42" s="57" t="str">
        <f t="shared" si="20"/>
        <v/>
      </c>
      <c r="BC42" s="53">
        <f t="shared" si="21"/>
        <v>0</v>
      </c>
      <c r="BD42" s="59" t="str">
        <f>IF(OR(B42=0,B42=""),"",IF(AND($E$3="1st"),'Marks Entry 1st'!AE41,IF(AND($E$3="2nd"),'Marks Entry 2nd'!AE41,"")))</f>
        <v/>
      </c>
      <c r="BE42" s="59" t="str">
        <f>IF(OR(B42=0,B42=""),"",IF(AND($E$3="1st"),'Marks Entry 1st'!AF41,IF(AND($E$3="2nd"),'Marks Entry 2nd'!AF41,"")))</f>
        <v/>
      </c>
      <c r="BF42" s="58" t="str">
        <f t="shared" si="22"/>
        <v/>
      </c>
      <c r="BG42" s="53" t="str">
        <f t="shared" si="23"/>
        <v/>
      </c>
      <c r="BH42" s="94">
        <f t="shared" si="24"/>
        <v>0</v>
      </c>
      <c r="BI42" s="94" t="str">
        <f t="shared" si="25"/>
        <v/>
      </c>
      <c r="BJ42" s="94" t="str">
        <f t="shared" si="26"/>
        <v/>
      </c>
      <c r="BK42" s="94" t="str">
        <f t="shared" si="27"/>
        <v/>
      </c>
      <c r="BL42" s="94" t="str">
        <f t="shared" si="28"/>
        <v/>
      </c>
      <c r="BM42" s="98" t="str">
        <f t="shared" si="29"/>
        <v/>
      </c>
      <c r="BN42" s="113"/>
      <c r="BO42" s="113"/>
      <c r="BP42" s="113"/>
      <c r="BQ42" s="53"/>
      <c r="BR42" s="113" t="str">
        <f>IF(OR(B42=0,B42=""),"",IF(AND('Marks Entry 1st'!AJ41="",'Marks Entry 2nd'!AJ41=""),"",IF(AND($E$3="1st"),'Marks Entry 1st'!AJ41,IF(AND($E$3="2nd"),'Marks Entry 2nd'!AJ41,""))))</f>
        <v/>
      </c>
      <c r="BS42" s="113" t="str">
        <f>IF(OR(B42=0,B42=""),"",IF(AND('Marks Entry 1st'!AK41="",'Marks Entry 2nd'!AK41=""),"",IF(AND($E$3="1st"),'Marks Entry 1st'!AK41,IF(AND($E$3="2nd"),'Marks Entry 2nd'!AK41,""))))</f>
        <v/>
      </c>
      <c r="BT42" s="57" t="str">
        <f t="shared" si="30"/>
        <v/>
      </c>
      <c r="BU42" s="53">
        <f t="shared" si="31"/>
        <v>0</v>
      </c>
      <c r="BV42" s="59" t="str">
        <f>IF(OR(B42=0,B42=""),"",IF(AND('Marks Entry 1st'!AL41="",'Marks Entry 2nd'!AL41=""),"",IF(AND($E$3="1st"),'Marks Entry 1st'!AL41,IF(AND($E$3="2nd"),'Marks Entry 2nd'!AL41,""))))</f>
        <v/>
      </c>
      <c r="BW42" s="59" t="str">
        <f>IF(OR(B42=0,B42=""),"",IF(AND('Marks Entry 1st'!AM41="",'Marks Entry 2nd'!AM41=""),"",IF(AND($E$3="1st"),'Marks Entry 1st'!AM41,IF(AND($E$3="2nd"),'Marks Entry 2nd'!AM41,""))))</f>
        <v/>
      </c>
      <c r="BX42" s="58" t="str">
        <f t="shared" si="32"/>
        <v/>
      </c>
      <c r="BY42" s="53" t="str">
        <f t="shared" si="33"/>
        <v/>
      </c>
      <c r="BZ42" s="94">
        <f t="shared" si="34"/>
        <v>0</v>
      </c>
      <c r="CA42" s="94" t="str">
        <f t="shared" si="35"/>
        <v/>
      </c>
      <c r="CB42" s="94" t="str">
        <f t="shared" si="36"/>
        <v/>
      </c>
      <c r="CC42" s="94" t="str">
        <f t="shared" si="37"/>
        <v/>
      </c>
      <c r="CD42" s="94" t="str">
        <f t="shared" si="38"/>
        <v/>
      </c>
      <c r="CE42" s="98" t="str">
        <f t="shared" si="39"/>
        <v/>
      </c>
      <c r="CF42" s="246" t="str">
        <f>IF(OR(B42=0,B42=""),"",IF(AND($E$3="1st"),'Marks Entry 1st'!AN41,IF(AND($E$3="2nd"),'Marks Entry 2nd'!AN41,"")))</f>
        <v/>
      </c>
      <c r="CG42" s="246" t="str">
        <f>IF(OR(B42=0,B42=""),"",IF(AND($E$3="1st"),'Marks Entry 1st'!AO41,IF(AND($E$3="2nd"),'Marks Entry 2nd'!AO41,"")))</f>
        <v/>
      </c>
      <c r="CH42" s="114" t="str">
        <f t="shared" si="40"/>
        <v/>
      </c>
      <c r="CI42" s="115">
        <f t="shared" si="41"/>
        <v>0</v>
      </c>
      <c r="CJ42" s="115" t="str">
        <f t="shared" si="42"/>
        <v/>
      </c>
      <c r="CK42" s="115" t="str">
        <f t="shared" si="43"/>
        <v/>
      </c>
      <c r="CL42" s="97" t="str">
        <f t="shared" si="44"/>
        <v/>
      </c>
      <c r="CM42" s="246" t="str">
        <f>IF(OR(B42=0,B42=""),"",IF(AND($E$3="1st"),'Marks Entry 1st'!AP41,IF(AND($E$3="2nd"),'Marks Entry 2nd'!AP41,"")))</f>
        <v/>
      </c>
      <c r="CN42" s="246" t="str">
        <f>IF(OR(B42=0,B42=""),"",IF(AND($E$3="1st"),'Marks Entry 1st'!AQ41,IF(AND($E$3="2nd"),'Marks Entry 2nd'!AQ41,"")))</f>
        <v/>
      </c>
      <c r="CO42" s="114" t="str">
        <f t="shared" si="45"/>
        <v/>
      </c>
      <c r="CP42" s="115">
        <f t="shared" si="46"/>
        <v>0</v>
      </c>
      <c r="CQ42" s="115" t="str">
        <f t="shared" si="47"/>
        <v/>
      </c>
      <c r="CR42" s="115" t="str">
        <f t="shared" si="48"/>
        <v/>
      </c>
      <c r="CS42" s="97" t="str">
        <f t="shared" si="49"/>
        <v/>
      </c>
      <c r="CT42" s="246" t="str">
        <f>IF(OR(B42=0,B42=""),"",IF(AND($E$3="1st"),'Marks Entry 1st'!AR41,IF(AND($E$3="2nd"),'Marks Entry 2nd'!AR41,"")))</f>
        <v/>
      </c>
      <c r="CU42" s="246" t="str">
        <f>IF(OR(B42=0,B42=""),"",IF(AND($E$3="1st"),'Marks Entry 1st'!AS41,IF(AND($E$3="2nd"),'Marks Entry 2nd'!AS41,"")))</f>
        <v/>
      </c>
      <c r="CV42" s="114" t="str">
        <f t="shared" si="50"/>
        <v/>
      </c>
      <c r="CW42" s="115">
        <f t="shared" si="51"/>
        <v>0</v>
      </c>
      <c r="CX42" s="115" t="str">
        <f t="shared" si="52"/>
        <v/>
      </c>
      <c r="CY42" s="115" t="str">
        <f t="shared" si="53"/>
        <v/>
      </c>
      <c r="CZ42" s="97" t="str">
        <f t="shared" si="54"/>
        <v/>
      </c>
      <c r="DA42" s="246" t="str">
        <f>IF(OR(B42=0,B42=""),"",IF(AND('Marks Entry 1st'!AT41="",'Marks Entry 2nd'!AT41=""),"",IF(AND($E$3="1st"),'Marks Entry 1st'!AT41,IF(AND($E$3="2nd"),'Marks Entry 2nd'!AT41,""))))</f>
        <v/>
      </c>
      <c r="DB42" s="246" t="str">
        <f>IF(OR(B42=0,B42=""),"",IF(AND('Marks Entry 1st'!AU41="",'Marks Entry 2nd'!AU41=""),"",IF(AND($E$3="1st"),'Marks Entry 1st'!AU41,IF(AND($E$3="2nd"),'Marks Entry 2nd'!AU41,""))))</f>
        <v/>
      </c>
      <c r="DC42" s="377" t="str">
        <f t="shared" si="55"/>
        <v/>
      </c>
      <c r="DD42" s="98" t="str">
        <f t="shared" si="56"/>
        <v/>
      </c>
      <c r="DE42" s="246" t="str">
        <f>IF(OR(B42=0,B42=""),"",IF(AND('Marks Entry 1st'!AV41="",'Marks Entry 2nd'!AV41=""),"",IF(AND($E$3="1st"),'Marks Entry 1st'!AV41,IF(AND($E$3="2nd"),'Marks Entry 2nd'!AV41,""))))</f>
        <v/>
      </c>
      <c r="DF42" s="246" t="str">
        <f>IF(OR(B42=0,B42=""),"",IF(AND('Marks Entry 1st'!AW41="",'Marks Entry 2nd'!AW41=""),"",IF(AND($E$3="1st"),'Marks Entry 1st'!AW41,IF(AND($E$3="2nd"),'Marks Entry 2nd'!AW41,""))))</f>
        <v/>
      </c>
      <c r="DG42" s="377" t="str">
        <f t="shared" si="57"/>
        <v/>
      </c>
      <c r="DH42" s="98" t="str">
        <f t="shared" si="58"/>
        <v/>
      </c>
      <c r="DI42" s="68" t="str">
        <f t="shared" si="62"/>
        <v/>
      </c>
      <c r="DJ42" s="379" t="str">
        <f t="shared" si="63"/>
        <v/>
      </c>
      <c r="DK42" s="72" t="str">
        <f t="shared" si="59"/>
        <v/>
      </c>
      <c r="DL42" s="73" t="str">
        <f t="shared" si="60"/>
        <v/>
      </c>
      <c r="DM42" s="413" t="str">
        <f>IF(B42="NSO","NSO",IF(OR(D42="",G42="",F42="",B42="",DI42=0),"",IF('Master sheet'!$D$11="Hindi","कक्षोंन्नति","Promoted")))</f>
        <v/>
      </c>
      <c r="DN42" s="43" t="str">
        <f>IF(OR(B42=0,B42=""),"",IF(AND($E$3="1st"),'Marks Entry 1st'!AX41,IF(AND($E$3="2nd"),'Marks Entry 2nd'!AX41,"")))</f>
        <v/>
      </c>
      <c r="DO42" s="43" t="str">
        <f>IF(OR(B42=0,B42=""),"",IF(AND($E$3="1st"),'Marks Entry 1st'!AY41,IF(AND($E$3="2nd"),'Marks Entry 2nd'!AY41,"")))</f>
        <v/>
      </c>
      <c r="DP42" s="230" t="str">
        <f t="shared" si="61"/>
        <v/>
      </c>
      <c r="DQ42" s="44"/>
      <c r="DX42" s="46">
        <f>IF(AND($E$3="1st"),'Marks Entry 1st'!I41,IF(AND($E$3="2nd"),'Marks Entry 2nd'!I41,""))</f>
        <v>0</v>
      </c>
    </row>
    <row r="43" spans="1:128" ht="18.95" customHeight="1">
      <c r="A43" s="60">
        <v>36</v>
      </c>
      <c r="B43" s="279" t="str">
        <f>IF(OR(DX43=0,DX43=""),"",IF(AND($E$3="1st"),'Marks Entry 1st'!I42,IF(AND($E$3="2nd"),'Marks Entry 2nd'!I42,"")))</f>
        <v/>
      </c>
      <c r="C43" s="61" t="str">
        <f>IF(OR(B43=0,B43=""),"",IF(AND($E$3="1st"),'Marks Entry 1st'!B42,IF(AND($E$3="2nd"),'Marks Entry 2nd'!B42,"")))</f>
        <v/>
      </c>
      <c r="D43" s="61" t="str">
        <f>IF(OR(B43=0,B43=""),"",IF(AND($E$3="1st"),'Marks Entry 1st'!C42,IF(AND($E$3="2nd"),'Marks Entry 2nd'!C42,"")))</f>
        <v/>
      </c>
      <c r="E43" s="62" t="str">
        <f>IF(OR(B43=0,B43=""),"",IF(AND($E$3="1st"),'Marks Entry 1st'!E42,IF(AND($E$3="2nd"),'Marks Entry 2nd'!E42,"")))</f>
        <v/>
      </c>
      <c r="F43" s="278" t="str">
        <f>IF(OR(B43=0,B43=""),"",IF(AND($E$3="1st"),'Marks Entry 1st'!D42,IF(AND($E$3="2nd"),'Marks Entry 2nd'!D42,"")))</f>
        <v/>
      </c>
      <c r="G43" s="56" t="str">
        <f>IF(OR(B43=0,B43=""),"",IF(AND($E$3="1st"),'Marks Entry 1st'!F42,IF(AND($E$3="2nd"),'Marks Entry 2nd'!F42,"")))</f>
        <v/>
      </c>
      <c r="H43" s="56" t="str">
        <f>IF(OR(B43=0,B43=""),"",IF(AND($E$3="1st"),'Marks Entry 1st'!G42,IF(AND($E$3="2nd"),'Marks Entry 2nd'!G42,"")))</f>
        <v/>
      </c>
      <c r="I43" s="56" t="str">
        <f>IF(OR(B43=0,B43=""),"",IF(AND($E$3="1st"),'Marks Entry 1st'!H42,IF(AND($E$3="2nd"),'Marks Entry 2nd'!H42,"")))</f>
        <v/>
      </c>
      <c r="J43" s="245" t="str">
        <f>IF(OR(B43=0,B43=""),"",IF(AND($E$3="1st"),'Marks Entry 1st'!J42,IF(AND($E$3="2nd"),'Marks Entry 2nd'!J42,"")))</f>
        <v/>
      </c>
      <c r="K43" s="245" t="str">
        <f>IF(OR(B43=0,B43=""),"",IF(AND($E$3="1st"),'Marks Entry 1st'!K42,IF(AND($E$3="2nd"),'Marks Entry 2nd'!K42,"")))</f>
        <v/>
      </c>
      <c r="L43" s="113"/>
      <c r="M43" s="113"/>
      <c r="N43" s="113"/>
      <c r="O43" s="53"/>
      <c r="P43" s="113" t="str">
        <f>IF(OR(B43=0,B43=""),"",IF(AND($E$3="1st"),'Marks Entry 1st'!O42,IF(AND($E$3="2nd"),'Marks Entry 2nd'!O42,"")))</f>
        <v/>
      </c>
      <c r="Q43" s="113" t="str">
        <f>IF(OR(B43=0,B43=""),"",IF(AND($E$3="1st"),'Marks Entry 1st'!P42,IF(AND($E$3="2nd"),'Marks Entry 2nd'!P42,"")))</f>
        <v/>
      </c>
      <c r="R43" s="57" t="str">
        <f t="shared" si="0"/>
        <v/>
      </c>
      <c r="S43" s="53">
        <f t="shared" si="1"/>
        <v>0</v>
      </c>
      <c r="T43" s="59" t="str">
        <f>IF(OR(B43=0,B43=""),"",IF(AND($E$3="1st"),'Marks Entry 1st'!Q42,IF(AND($E$3="2nd"),'Marks Entry 2nd'!Q42,"")))</f>
        <v/>
      </c>
      <c r="U43" s="59" t="str">
        <f>IF(OR(B43=0,B43=""),"",IF(AND($E$3="1st"),'Marks Entry 1st'!R42,IF(AND($E$3="2nd"),'Marks Entry 2nd'!R42,"")))</f>
        <v/>
      </c>
      <c r="V43" s="58" t="str">
        <f t="shared" si="2"/>
        <v/>
      </c>
      <c r="W43" s="53" t="str">
        <f t="shared" si="3"/>
        <v/>
      </c>
      <c r="X43" s="94">
        <f t="shared" si="4"/>
        <v>0</v>
      </c>
      <c r="Y43" s="94" t="str">
        <f t="shared" si="5"/>
        <v/>
      </c>
      <c r="Z43" s="94" t="str">
        <f t="shared" si="6"/>
        <v/>
      </c>
      <c r="AA43" s="94" t="str">
        <f t="shared" si="7"/>
        <v/>
      </c>
      <c r="AB43" s="94" t="str">
        <f t="shared" si="8"/>
        <v/>
      </c>
      <c r="AC43" s="98" t="str">
        <f t="shared" si="9"/>
        <v/>
      </c>
      <c r="AD43" s="113"/>
      <c r="AE43" s="113"/>
      <c r="AF43" s="113"/>
      <c r="AG43" s="53"/>
      <c r="AH43" s="113" t="str">
        <f>IF(OR(B43=0,B43=""),"",IF(AND($E$3="1st"),'Marks Entry 1st'!V42,IF(AND($E$3="2nd"),'Marks Entry 2nd'!V42,"")))</f>
        <v/>
      </c>
      <c r="AI43" s="113" t="str">
        <f>IF(OR(B43=0,B43=""),"",IF(AND($E$3="1st"),'Marks Entry 1st'!W42,IF(AND($E$3="2nd"),'Marks Entry 2nd'!W42,"")))</f>
        <v/>
      </c>
      <c r="AJ43" s="57" t="str">
        <f t="shared" si="10"/>
        <v/>
      </c>
      <c r="AK43" s="53">
        <f t="shared" si="11"/>
        <v>0</v>
      </c>
      <c r="AL43" s="59" t="str">
        <f>IF(OR(B43=0,B43=""),"",IF(AND($E$3="1st"),'Marks Entry 1st'!X42,IF(AND($E$3="2nd"),'Marks Entry 2nd'!X42,"")))</f>
        <v/>
      </c>
      <c r="AM43" s="59" t="str">
        <f>IF(OR(B43=0,B43=""),"",IF(AND($E$3="1st"),'Marks Entry 1st'!Y42,IF(AND($E$3="2nd"),'Marks Entry 2nd'!Y42,"")))</f>
        <v/>
      </c>
      <c r="AN43" s="58" t="str">
        <f t="shared" si="12"/>
        <v/>
      </c>
      <c r="AO43" s="53" t="str">
        <f t="shared" si="13"/>
        <v/>
      </c>
      <c r="AP43" s="94">
        <f t="shared" si="14"/>
        <v>0</v>
      </c>
      <c r="AQ43" s="94" t="str">
        <f t="shared" si="15"/>
        <v/>
      </c>
      <c r="AR43" s="94" t="str">
        <f t="shared" si="16"/>
        <v/>
      </c>
      <c r="AS43" s="94" t="str">
        <f t="shared" si="17"/>
        <v/>
      </c>
      <c r="AT43" s="94" t="str">
        <f t="shared" si="18"/>
        <v/>
      </c>
      <c r="AU43" s="98" t="str">
        <f t="shared" si="19"/>
        <v/>
      </c>
      <c r="AV43" s="113"/>
      <c r="AW43" s="113"/>
      <c r="AX43" s="113"/>
      <c r="AY43" s="53"/>
      <c r="AZ43" s="113" t="str">
        <f>IF(OR(B43=0,B43=""),"",IF(AND($E$3="1st"),'Marks Entry 1st'!AC42,IF(AND($E$3="2nd"),'Marks Entry 2nd'!AC42,"")))</f>
        <v/>
      </c>
      <c r="BA43" s="113" t="str">
        <f>IF(OR(B43=0,B43=""),"",IF(AND($E$3="1st"),'Marks Entry 1st'!AD42,IF(AND($E$3="2nd"),'Marks Entry 2nd'!AD42,"")))</f>
        <v/>
      </c>
      <c r="BB43" s="57" t="str">
        <f t="shared" si="20"/>
        <v/>
      </c>
      <c r="BC43" s="53">
        <f t="shared" si="21"/>
        <v>0</v>
      </c>
      <c r="BD43" s="59" t="str">
        <f>IF(OR(B43=0,B43=""),"",IF(AND($E$3="1st"),'Marks Entry 1st'!AE42,IF(AND($E$3="2nd"),'Marks Entry 2nd'!AE42,"")))</f>
        <v/>
      </c>
      <c r="BE43" s="59" t="str">
        <f>IF(OR(B43=0,B43=""),"",IF(AND($E$3="1st"),'Marks Entry 1st'!AF42,IF(AND($E$3="2nd"),'Marks Entry 2nd'!AF42,"")))</f>
        <v/>
      </c>
      <c r="BF43" s="58" t="str">
        <f t="shared" si="22"/>
        <v/>
      </c>
      <c r="BG43" s="53" t="str">
        <f t="shared" si="23"/>
        <v/>
      </c>
      <c r="BH43" s="94">
        <f t="shared" si="24"/>
        <v>0</v>
      </c>
      <c r="BI43" s="94" t="str">
        <f t="shared" si="25"/>
        <v/>
      </c>
      <c r="BJ43" s="94" t="str">
        <f t="shared" si="26"/>
        <v/>
      </c>
      <c r="BK43" s="94" t="str">
        <f t="shared" si="27"/>
        <v/>
      </c>
      <c r="BL43" s="94" t="str">
        <f t="shared" si="28"/>
        <v/>
      </c>
      <c r="BM43" s="98" t="str">
        <f t="shared" si="29"/>
        <v/>
      </c>
      <c r="BN43" s="113"/>
      <c r="BO43" s="113"/>
      <c r="BP43" s="113"/>
      <c r="BQ43" s="53"/>
      <c r="BR43" s="113" t="str">
        <f>IF(OR(B43=0,B43=""),"",IF(AND('Marks Entry 1st'!AJ42="",'Marks Entry 2nd'!AJ42=""),"",IF(AND($E$3="1st"),'Marks Entry 1st'!AJ42,IF(AND($E$3="2nd"),'Marks Entry 2nd'!AJ42,""))))</f>
        <v/>
      </c>
      <c r="BS43" s="113" t="str">
        <f>IF(OR(B43=0,B43=""),"",IF(AND('Marks Entry 1st'!AK42="",'Marks Entry 2nd'!AK42=""),"",IF(AND($E$3="1st"),'Marks Entry 1st'!AK42,IF(AND($E$3="2nd"),'Marks Entry 2nd'!AK42,""))))</f>
        <v/>
      </c>
      <c r="BT43" s="57" t="str">
        <f t="shared" si="30"/>
        <v/>
      </c>
      <c r="BU43" s="53">
        <f t="shared" si="31"/>
        <v>0</v>
      </c>
      <c r="BV43" s="59" t="str">
        <f>IF(OR(B43=0,B43=""),"",IF(AND('Marks Entry 1st'!AL42="",'Marks Entry 2nd'!AL42=""),"",IF(AND($E$3="1st"),'Marks Entry 1st'!AL42,IF(AND($E$3="2nd"),'Marks Entry 2nd'!AL42,""))))</f>
        <v/>
      </c>
      <c r="BW43" s="59" t="str">
        <f>IF(OR(B43=0,B43=""),"",IF(AND('Marks Entry 1st'!AM42="",'Marks Entry 2nd'!AM42=""),"",IF(AND($E$3="1st"),'Marks Entry 1st'!AM42,IF(AND($E$3="2nd"),'Marks Entry 2nd'!AM42,""))))</f>
        <v/>
      </c>
      <c r="BX43" s="58" t="str">
        <f t="shared" si="32"/>
        <v/>
      </c>
      <c r="BY43" s="53" t="str">
        <f t="shared" si="33"/>
        <v/>
      </c>
      <c r="BZ43" s="94">
        <f t="shared" si="34"/>
        <v>0</v>
      </c>
      <c r="CA43" s="94" t="str">
        <f t="shared" si="35"/>
        <v/>
      </c>
      <c r="CB43" s="94" t="str">
        <f t="shared" si="36"/>
        <v/>
      </c>
      <c r="CC43" s="94" t="str">
        <f t="shared" si="37"/>
        <v/>
      </c>
      <c r="CD43" s="94" t="str">
        <f t="shared" si="38"/>
        <v/>
      </c>
      <c r="CE43" s="98" t="str">
        <f t="shared" si="39"/>
        <v/>
      </c>
      <c r="CF43" s="246" t="str">
        <f>IF(OR(B43=0,B43=""),"",IF(AND($E$3="1st"),'Marks Entry 1st'!AN42,IF(AND($E$3="2nd"),'Marks Entry 2nd'!AN42,"")))</f>
        <v/>
      </c>
      <c r="CG43" s="246" t="str">
        <f>IF(OR(B43=0,B43=""),"",IF(AND($E$3="1st"),'Marks Entry 1st'!AO42,IF(AND($E$3="2nd"),'Marks Entry 2nd'!AO42,"")))</f>
        <v/>
      </c>
      <c r="CH43" s="114" t="str">
        <f t="shared" si="40"/>
        <v/>
      </c>
      <c r="CI43" s="115">
        <f t="shared" si="41"/>
        <v>0</v>
      </c>
      <c r="CJ43" s="115" t="str">
        <f t="shared" si="42"/>
        <v/>
      </c>
      <c r="CK43" s="115" t="str">
        <f t="shared" si="43"/>
        <v/>
      </c>
      <c r="CL43" s="97" t="str">
        <f t="shared" si="44"/>
        <v/>
      </c>
      <c r="CM43" s="246" t="str">
        <f>IF(OR(B43=0,B43=""),"",IF(AND($E$3="1st"),'Marks Entry 1st'!AP42,IF(AND($E$3="2nd"),'Marks Entry 2nd'!AP42,"")))</f>
        <v/>
      </c>
      <c r="CN43" s="246" t="str">
        <f>IF(OR(B43=0,B43=""),"",IF(AND($E$3="1st"),'Marks Entry 1st'!AQ42,IF(AND($E$3="2nd"),'Marks Entry 2nd'!AQ42,"")))</f>
        <v/>
      </c>
      <c r="CO43" s="114" t="str">
        <f t="shared" si="45"/>
        <v/>
      </c>
      <c r="CP43" s="115">
        <f t="shared" si="46"/>
        <v>0</v>
      </c>
      <c r="CQ43" s="115" t="str">
        <f t="shared" si="47"/>
        <v/>
      </c>
      <c r="CR43" s="115" t="str">
        <f t="shared" si="48"/>
        <v/>
      </c>
      <c r="CS43" s="97" t="str">
        <f t="shared" si="49"/>
        <v/>
      </c>
      <c r="CT43" s="246" t="str">
        <f>IF(OR(B43=0,B43=""),"",IF(AND($E$3="1st"),'Marks Entry 1st'!AR42,IF(AND($E$3="2nd"),'Marks Entry 2nd'!AR42,"")))</f>
        <v/>
      </c>
      <c r="CU43" s="246" t="str">
        <f>IF(OR(B43=0,B43=""),"",IF(AND($E$3="1st"),'Marks Entry 1st'!AS42,IF(AND($E$3="2nd"),'Marks Entry 2nd'!AS42,"")))</f>
        <v/>
      </c>
      <c r="CV43" s="114" t="str">
        <f t="shared" si="50"/>
        <v/>
      </c>
      <c r="CW43" s="115">
        <f t="shared" si="51"/>
        <v>0</v>
      </c>
      <c r="CX43" s="115" t="str">
        <f t="shared" si="52"/>
        <v/>
      </c>
      <c r="CY43" s="115" t="str">
        <f t="shared" si="53"/>
        <v/>
      </c>
      <c r="CZ43" s="97" t="str">
        <f t="shared" si="54"/>
        <v/>
      </c>
      <c r="DA43" s="246" t="str">
        <f>IF(OR(B43=0,B43=""),"",IF(AND('Marks Entry 1st'!AT42="",'Marks Entry 2nd'!AT42=""),"",IF(AND($E$3="1st"),'Marks Entry 1st'!AT42,IF(AND($E$3="2nd"),'Marks Entry 2nd'!AT42,""))))</f>
        <v/>
      </c>
      <c r="DB43" s="246" t="str">
        <f>IF(OR(B43=0,B43=""),"",IF(AND('Marks Entry 1st'!AU42="",'Marks Entry 2nd'!AU42=""),"",IF(AND($E$3="1st"),'Marks Entry 1st'!AU42,IF(AND($E$3="2nd"),'Marks Entry 2nd'!AU42,""))))</f>
        <v/>
      </c>
      <c r="DC43" s="377" t="str">
        <f t="shared" si="55"/>
        <v/>
      </c>
      <c r="DD43" s="98" t="str">
        <f t="shared" si="56"/>
        <v/>
      </c>
      <c r="DE43" s="246" t="str">
        <f>IF(OR(B43=0,B43=""),"",IF(AND('Marks Entry 1st'!AV42="",'Marks Entry 2nd'!AV42=""),"",IF(AND($E$3="1st"),'Marks Entry 1st'!AV42,IF(AND($E$3="2nd"),'Marks Entry 2nd'!AV42,""))))</f>
        <v/>
      </c>
      <c r="DF43" s="246" t="str">
        <f>IF(OR(B43=0,B43=""),"",IF(AND('Marks Entry 1st'!AW42="",'Marks Entry 2nd'!AW42=""),"",IF(AND($E$3="1st"),'Marks Entry 1st'!AW42,IF(AND($E$3="2nd"),'Marks Entry 2nd'!AW42,""))))</f>
        <v/>
      </c>
      <c r="DG43" s="377" t="str">
        <f t="shared" si="57"/>
        <v/>
      </c>
      <c r="DH43" s="98" t="str">
        <f t="shared" si="58"/>
        <v/>
      </c>
      <c r="DI43" s="68" t="str">
        <f t="shared" si="62"/>
        <v/>
      </c>
      <c r="DJ43" s="379" t="str">
        <f t="shared" si="63"/>
        <v/>
      </c>
      <c r="DK43" s="72" t="str">
        <f t="shared" si="59"/>
        <v/>
      </c>
      <c r="DL43" s="73" t="str">
        <f t="shared" si="60"/>
        <v/>
      </c>
      <c r="DM43" s="413" t="str">
        <f>IF(B43="NSO","NSO",IF(OR(D43="",G43="",F43="",B43="",DI43=0),"",IF('Master sheet'!$D$11="Hindi","कक्षोंन्नति","Promoted")))</f>
        <v/>
      </c>
      <c r="DN43" s="43" t="str">
        <f>IF(OR(B43=0,B43=""),"",IF(AND($E$3="1st"),'Marks Entry 1st'!AX42,IF(AND($E$3="2nd"),'Marks Entry 2nd'!AX42,"")))</f>
        <v/>
      </c>
      <c r="DO43" s="43" t="str">
        <f>IF(OR(B43=0,B43=""),"",IF(AND($E$3="1st"),'Marks Entry 1st'!AY42,IF(AND($E$3="2nd"),'Marks Entry 2nd'!AY42,"")))</f>
        <v/>
      </c>
      <c r="DP43" s="230" t="str">
        <f t="shared" si="61"/>
        <v/>
      </c>
      <c r="DQ43" s="44"/>
      <c r="DX43" s="46">
        <f>IF(AND($E$3="1st"),'Marks Entry 1st'!I42,IF(AND($E$3="2nd"),'Marks Entry 2nd'!I42,""))</f>
        <v>0</v>
      </c>
    </row>
    <row r="44" spans="1:128" ht="18.95" customHeight="1">
      <c r="A44" s="60">
        <v>37</v>
      </c>
      <c r="B44" s="279" t="str">
        <f>IF(OR(DX44=0,DX44=""),"",IF(AND($E$3="1st"),'Marks Entry 1st'!I43,IF(AND($E$3="2nd"),'Marks Entry 2nd'!I43,"")))</f>
        <v/>
      </c>
      <c r="C44" s="61" t="str">
        <f>IF(OR(B44=0,B44=""),"",IF(AND($E$3="1st"),'Marks Entry 1st'!B43,IF(AND($E$3="2nd"),'Marks Entry 2nd'!B43,"")))</f>
        <v/>
      </c>
      <c r="D44" s="61" t="str">
        <f>IF(OR(B44=0,B44=""),"",IF(AND($E$3="1st"),'Marks Entry 1st'!C43,IF(AND($E$3="2nd"),'Marks Entry 2nd'!C43,"")))</f>
        <v/>
      </c>
      <c r="E44" s="62" t="str">
        <f>IF(OR(B44=0,B44=""),"",IF(AND($E$3="1st"),'Marks Entry 1st'!E43,IF(AND($E$3="2nd"),'Marks Entry 2nd'!E43,"")))</f>
        <v/>
      </c>
      <c r="F44" s="278" t="str">
        <f>IF(OR(B44=0,B44=""),"",IF(AND($E$3="1st"),'Marks Entry 1st'!D43,IF(AND($E$3="2nd"),'Marks Entry 2nd'!D43,"")))</f>
        <v/>
      </c>
      <c r="G44" s="56" t="str">
        <f>IF(OR(B44=0,B44=""),"",IF(AND($E$3="1st"),'Marks Entry 1st'!F43,IF(AND($E$3="2nd"),'Marks Entry 2nd'!F43,"")))</f>
        <v/>
      </c>
      <c r="H44" s="56" t="str">
        <f>IF(OR(B44=0,B44=""),"",IF(AND($E$3="1st"),'Marks Entry 1st'!G43,IF(AND($E$3="2nd"),'Marks Entry 2nd'!G43,"")))</f>
        <v/>
      </c>
      <c r="I44" s="56" t="str">
        <f>IF(OR(B44=0,B44=""),"",IF(AND($E$3="1st"),'Marks Entry 1st'!H43,IF(AND($E$3="2nd"),'Marks Entry 2nd'!H43,"")))</f>
        <v/>
      </c>
      <c r="J44" s="245" t="str">
        <f>IF(OR(B44=0,B44=""),"",IF(AND($E$3="1st"),'Marks Entry 1st'!J43,IF(AND($E$3="2nd"),'Marks Entry 2nd'!J43,"")))</f>
        <v/>
      </c>
      <c r="K44" s="245" t="str">
        <f>IF(OR(B44=0,B44=""),"",IF(AND($E$3="1st"),'Marks Entry 1st'!K43,IF(AND($E$3="2nd"),'Marks Entry 2nd'!K43,"")))</f>
        <v/>
      </c>
      <c r="L44" s="113"/>
      <c r="M44" s="113"/>
      <c r="N44" s="113"/>
      <c r="O44" s="53"/>
      <c r="P44" s="113" t="str">
        <f>IF(OR(B44=0,B44=""),"",IF(AND($E$3="1st"),'Marks Entry 1st'!O43,IF(AND($E$3="2nd"),'Marks Entry 2nd'!O43,"")))</f>
        <v/>
      </c>
      <c r="Q44" s="113" t="str">
        <f>IF(OR(B44=0,B44=""),"",IF(AND($E$3="1st"),'Marks Entry 1st'!P43,IF(AND($E$3="2nd"),'Marks Entry 2nd'!P43,"")))</f>
        <v/>
      </c>
      <c r="R44" s="57" t="str">
        <f t="shared" si="0"/>
        <v/>
      </c>
      <c r="S44" s="53">
        <f t="shared" si="1"/>
        <v>0</v>
      </c>
      <c r="T44" s="59" t="str">
        <f>IF(OR(B44=0,B44=""),"",IF(AND($E$3="1st"),'Marks Entry 1st'!Q43,IF(AND($E$3="2nd"),'Marks Entry 2nd'!Q43,"")))</f>
        <v/>
      </c>
      <c r="U44" s="59" t="str">
        <f>IF(OR(B44=0,B44=""),"",IF(AND($E$3="1st"),'Marks Entry 1st'!R43,IF(AND($E$3="2nd"),'Marks Entry 2nd'!R43,"")))</f>
        <v/>
      </c>
      <c r="V44" s="58" t="str">
        <f t="shared" si="2"/>
        <v/>
      </c>
      <c r="W44" s="53" t="str">
        <f t="shared" si="3"/>
        <v/>
      </c>
      <c r="X44" s="94">
        <f t="shared" si="4"/>
        <v>0</v>
      </c>
      <c r="Y44" s="94" t="str">
        <f t="shared" si="5"/>
        <v/>
      </c>
      <c r="Z44" s="94" t="str">
        <f t="shared" si="6"/>
        <v/>
      </c>
      <c r="AA44" s="94" t="str">
        <f t="shared" si="7"/>
        <v/>
      </c>
      <c r="AB44" s="94" t="str">
        <f t="shared" si="8"/>
        <v/>
      </c>
      <c r="AC44" s="98" t="str">
        <f t="shared" si="9"/>
        <v/>
      </c>
      <c r="AD44" s="113"/>
      <c r="AE44" s="113"/>
      <c r="AF44" s="113"/>
      <c r="AG44" s="53"/>
      <c r="AH44" s="113" t="str">
        <f>IF(OR(B44=0,B44=""),"",IF(AND($E$3="1st"),'Marks Entry 1st'!V43,IF(AND($E$3="2nd"),'Marks Entry 2nd'!V43,"")))</f>
        <v/>
      </c>
      <c r="AI44" s="113" t="str">
        <f>IF(OR(B44=0,B44=""),"",IF(AND($E$3="1st"),'Marks Entry 1st'!W43,IF(AND($E$3="2nd"),'Marks Entry 2nd'!W43,"")))</f>
        <v/>
      </c>
      <c r="AJ44" s="57" t="str">
        <f t="shared" si="10"/>
        <v/>
      </c>
      <c r="AK44" s="53">
        <f t="shared" si="11"/>
        <v>0</v>
      </c>
      <c r="AL44" s="59" t="str">
        <f>IF(OR(B44=0,B44=""),"",IF(AND($E$3="1st"),'Marks Entry 1st'!X43,IF(AND($E$3="2nd"),'Marks Entry 2nd'!X43,"")))</f>
        <v/>
      </c>
      <c r="AM44" s="59" t="str">
        <f>IF(OR(B44=0,B44=""),"",IF(AND($E$3="1st"),'Marks Entry 1st'!Y43,IF(AND($E$3="2nd"),'Marks Entry 2nd'!Y43,"")))</f>
        <v/>
      </c>
      <c r="AN44" s="58" t="str">
        <f t="shared" si="12"/>
        <v/>
      </c>
      <c r="AO44" s="53" t="str">
        <f t="shared" si="13"/>
        <v/>
      </c>
      <c r="AP44" s="94">
        <f t="shared" si="14"/>
        <v>0</v>
      </c>
      <c r="AQ44" s="94" t="str">
        <f t="shared" si="15"/>
        <v/>
      </c>
      <c r="AR44" s="94" t="str">
        <f t="shared" si="16"/>
        <v/>
      </c>
      <c r="AS44" s="94" t="str">
        <f t="shared" si="17"/>
        <v/>
      </c>
      <c r="AT44" s="94" t="str">
        <f t="shared" si="18"/>
        <v/>
      </c>
      <c r="AU44" s="98" t="str">
        <f t="shared" si="19"/>
        <v/>
      </c>
      <c r="AV44" s="113"/>
      <c r="AW44" s="113"/>
      <c r="AX44" s="113"/>
      <c r="AY44" s="53"/>
      <c r="AZ44" s="113" t="str">
        <f>IF(OR(B44=0,B44=""),"",IF(AND($E$3="1st"),'Marks Entry 1st'!AC43,IF(AND($E$3="2nd"),'Marks Entry 2nd'!AC43,"")))</f>
        <v/>
      </c>
      <c r="BA44" s="113" t="str">
        <f>IF(OR(B44=0,B44=""),"",IF(AND($E$3="1st"),'Marks Entry 1st'!AD43,IF(AND($E$3="2nd"),'Marks Entry 2nd'!AD43,"")))</f>
        <v/>
      </c>
      <c r="BB44" s="57" t="str">
        <f t="shared" si="20"/>
        <v/>
      </c>
      <c r="BC44" s="53">
        <f t="shared" si="21"/>
        <v>0</v>
      </c>
      <c r="BD44" s="59" t="str">
        <f>IF(OR(B44=0,B44=""),"",IF(AND($E$3="1st"),'Marks Entry 1st'!AE43,IF(AND($E$3="2nd"),'Marks Entry 2nd'!AE43,"")))</f>
        <v/>
      </c>
      <c r="BE44" s="59" t="str">
        <f>IF(OR(B44=0,B44=""),"",IF(AND($E$3="1st"),'Marks Entry 1st'!AF43,IF(AND($E$3="2nd"),'Marks Entry 2nd'!AF43,"")))</f>
        <v/>
      </c>
      <c r="BF44" s="58" t="str">
        <f t="shared" si="22"/>
        <v/>
      </c>
      <c r="BG44" s="53" t="str">
        <f t="shared" si="23"/>
        <v/>
      </c>
      <c r="BH44" s="94">
        <f t="shared" si="24"/>
        <v>0</v>
      </c>
      <c r="BI44" s="94" t="str">
        <f t="shared" si="25"/>
        <v/>
      </c>
      <c r="BJ44" s="94" t="str">
        <f t="shared" si="26"/>
        <v/>
      </c>
      <c r="BK44" s="94" t="str">
        <f t="shared" si="27"/>
        <v/>
      </c>
      <c r="BL44" s="94" t="str">
        <f t="shared" si="28"/>
        <v/>
      </c>
      <c r="BM44" s="98" t="str">
        <f t="shared" si="29"/>
        <v/>
      </c>
      <c r="BN44" s="113"/>
      <c r="BO44" s="113"/>
      <c r="BP44" s="113"/>
      <c r="BQ44" s="53"/>
      <c r="BR44" s="113" t="str">
        <f>IF(OR(B44=0,B44=""),"",IF(AND('Marks Entry 1st'!AJ43="",'Marks Entry 2nd'!AJ43=""),"",IF(AND($E$3="1st"),'Marks Entry 1st'!AJ43,IF(AND($E$3="2nd"),'Marks Entry 2nd'!AJ43,""))))</f>
        <v/>
      </c>
      <c r="BS44" s="113" t="str">
        <f>IF(OR(B44=0,B44=""),"",IF(AND('Marks Entry 1st'!AK43="",'Marks Entry 2nd'!AK43=""),"",IF(AND($E$3="1st"),'Marks Entry 1st'!AK43,IF(AND($E$3="2nd"),'Marks Entry 2nd'!AK43,""))))</f>
        <v/>
      </c>
      <c r="BT44" s="57" t="str">
        <f t="shared" si="30"/>
        <v/>
      </c>
      <c r="BU44" s="53">
        <f t="shared" si="31"/>
        <v>0</v>
      </c>
      <c r="BV44" s="59" t="str">
        <f>IF(OR(B44=0,B44=""),"",IF(AND('Marks Entry 1st'!AL43="",'Marks Entry 2nd'!AL43=""),"",IF(AND($E$3="1st"),'Marks Entry 1st'!AL43,IF(AND($E$3="2nd"),'Marks Entry 2nd'!AL43,""))))</f>
        <v/>
      </c>
      <c r="BW44" s="59" t="str">
        <f>IF(OR(B44=0,B44=""),"",IF(AND('Marks Entry 1st'!AM43="",'Marks Entry 2nd'!AM43=""),"",IF(AND($E$3="1st"),'Marks Entry 1st'!AM43,IF(AND($E$3="2nd"),'Marks Entry 2nd'!AM43,""))))</f>
        <v/>
      </c>
      <c r="BX44" s="58" t="str">
        <f t="shared" si="32"/>
        <v/>
      </c>
      <c r="BY44" s="53" t="str">
        <f t="shared" si="33"/>
        <v/>
      </c>
      <c r="BZ44" s="94">
        <f t="shared" si="34"/>
        <v>0</v>
      </c>
      <c r="CA44" s="94" t="str">
        <f t="shared" si="35"/>
        <v/>
      </c>
      <c r="CB44" s="94" t="str">
        <f t="shared" si="36"/>
        <v/>
      </c>
      <c r="CC44" s="94" t="str">
        <f t="shared" si="37"/>
        <v/>
      </c>
      <c r="CD44" s="94" t="str">
        <f t="shared" si="38"/>
        <v/>
      </c>
      <c r="CE44" s="98" t="str">
        <f t="shared" si="39"/>
        <v/>
      </c>
      <c r="CF44" s="246" t="str">
        <f>IF(OR(B44=0,B44=""),"",IF(AND($E$3="1st"),'Marks Entry 1st'!AN43,IF(AND($E$3="2nd"),'Marks Entry 2nd'!AN43,"")))</f>
        <v/>
      </c>
      <c r="CG44" s="246" t="str">
        <f>IF(OR(B44=0,B44=""),"",IF(AND($E$3="1st"),'Marks Entry 1st'!AO43,IF(AND($E$3="2nd"),'Marks Entry 2nd'!AO43,"")))</f>
        <v/>
      </c>
      <c r="CH44" s="114" t="str">
        <f t="shared" si="40"/>
        <v/>
      </c>
      <c r="CI44" s="115">
        <f t="shared" si="41"/>
        <v>0</v>
      </c>
      <c r="CJ44" s="115" t="str">
        <f t="shared" si="42"/>
        <v/>
      </c>
      <c r="CK44" s="115" t="str">
        <f t="shared" si="43"/>
        <v/>
      </c>
      <c r="CL44" s="97" t="str">
        <f t="shared" si="44"/>
        <v/>
      </c>
      <c r="CM44" s="246" t="str">
        <f>IF(OR(B44=0,B44=""),"",IF(AND($E$3="1st"),'Marks Entry 1st'!AP43,IF(AND($E$3="2nd"),'Marks Entry 2nd'!AP43,"")))</f>
        <v/>
      </c>
      <c r="CN44" s="246" t="str">
        <f>IF(OR(B44=0,B44=""),"",IF(AND($E$3="1st"),'Marks Entry 1st'!AQ43,IF(AND($E$3="2nd"),'Marks Entry 2nd'!AQ43,"")))</f>
        <v/>
      </c>
      <c r="CO44" s="114" t="str">
        <f t="shared" si="45"/>
        <v/>
      </c>
      <c r="CP44" s="115">
        <f t="shared" si="46"/>
        <v>0</v>
      </c>
      <c r="CQ44" s="115" t="str">
        <f t="shared" si="47"/>
        <v/>
      </c>
      <c r="CR44" s="115" t="str">
        <f t="shared" si="48"/>
        <v/>
      </c>
      <c r="CS44" s="97" t="str">
        <f t="shared" si="49"/>
        <v/>
      </c>
      <c r="CT44" s="246" t="str">
        <f>IF(OR(B44=0,B44=""),"",IF(AND($E$3="1st"),'Marks Entry 1st'!AR43,IF(AND($E$3="2nd"),'Marks Entry 2nd'!AR43,"")))</f>
        <v/>
      </c>
      <c r="CU44" s="246" t="str">
        <f>IF(OR(B44=0,B44=""),"",IF(AND($E$3="1st"),'Marks Entry 1st'!AS43,IF(AND($E$3="2nd"),'Marks Entry 2nd'!AS43,"")))</f>
        <v/>
      </c>
      <c r="CV44" s="114" t="str">
        <f t="shared" si="50"/>
        <v/>
      </c>
      <c r="CW44" s="115">
        <f t="shared" si="51"/>
        <v>0</v>
      </c>
      <c r="CX44" s="115" t="str">
        <f t="shared" si="52"/>
        <v/>
      </c>
      <c r="CY44" s="115" t="str">
        <f t="shared" si="53"/>
        <v/>
      </c>
      <c r="CZ44" s="97" t="str">
        <f t="shared" si="54"/>
        <v/>
      </c>
      <c r="DA44" s="246" t="str">
        <f>IF(OR(B44=0,B44=""),"",IF(AND('Marks Entry 1st'!AT43="",'Marks Entry 2nd'!AT43=""),"",IF(AND($E$3="1st"),'Marks Entry 1st'!AT43,IF(AND($E$3="2nd"),'Marks Entry 2nd'!AT43,""))))</f>
        <v/>
      </c>
      <c r="DB44" s="246" t="str">
        <f>IF(OR(B44=0,B44=""),"",IF(AND('Marks Entry 1st'!AU43="",'Marks Entry 2nd'!AU43=""),"",IF(AND($E$3="1st"),'Marks Entry 1st'!AU43,IF(AND($E$3="2nd"),'Marks Entry 2nd'!AU43,""))))</f>
        <v/>
      </c>
      <c r="DC44" s="377" t="str">
        <f t="shared" si="55"/>
        <v/>
      </c>
      <c r="DD44" s="98" t="str">
        <f t="shared" si="56"/>
        <v/>
      </c>
      <c r="DE44" s="246" t="str">
        <f>IF(OR(B44=0,B44=""),"",IF(AND('Marks Entry 1st'!AV43="",'Marks Entry 2nd'!AV43=""),"",IF(AND($E$3="1st"),'Marks Entry 1st'!AV43,IF(AND($E$3="2nd"),'Marks Entry 2nd'!AV43,""))))</f>
        <v/>
      </c>
      <c r="DF44" s="246" t="str">
        <f>IF(OR(B44=0,B44=""),"",IF(AND('Marks Entry 1st'!AW43="",'Marks Entry 2nd'!AW43=""),"",IF(AND($E$3="1st"),'Marks Entry 1st'!AW43,IF(AND($E$3="2nd"),'Marks Entry 2nd'!AW43,""))))</f>
        <v/>
      </c>
      <c r="DG44" s="377" t="str">
        <f t="shared" si="57"/>
        <v/>
      </c>
      <c r="DH44" s="98" t="str">
        <f t="shared" si="58"/>
        <v/>
      </c>
      <c r="DI44" s="68" t="str">
        <f t="shared" si="62"/>
        <v/>
      </c>
      <c r="DJ44" s="379" t="str">
        <f t="shared" si="63"/>
        <v/>
      </c>
      <c r="DK44" s="72" t="str">
        <f t="shared" si="59"/>
        <v/>
      </c>
      <c r="DL44" s="73" t="str">
        <f t="shared" si="60"/>
        <v/>
      </c>
      <c r="DM44" s="413" t="str">
        <f>IF(B44="NSO","NSO",IF(OR(D44="",G44="",F44="",B44="",DI44=0),"",IF('Master sheet'!$D$11="Hindi","कक्षोंन्नति","Promoted")))</f>
        <v/>
      </c>
      <c r="DN44" s="43" t="str">
        <f>IF(OR(B44=0,B44=""),"",IF(AND($E$3="1st"),'Marks Entry 1st'!AX43,IF(AND($E$3="2nd"),'Marks Entry 2nd'!AX43,"")))</f>
        <v/>
      </c>
      <c r="DO44" s="43" t="str">
        <f>IF(OR(B44=0,B44=""),"",IF(AND($E$3="1st"),'Marks Entry 1st'!AY43,IF(AND($E$3="2nd"),'Marks Entry 2nd'!AY43,"")))</f>
        <v/>
      </c>
      <c r="DP44" s="230" t="str">
        <f t="shared" si="61"/>
        <v/>
      </c>
      <c r="DQ44" s="44"/>
      <c r="DX44" s="46">
        <f>IF(AND($E$3="1st"),'Marks Entry 1st'!I43,IF(AND($E$3="2nd"),'Marks Entry 2nd'!I43,""))</f>
        <v>0</v>
      </c>
    </row>
    <row r="45" spans="1:128" ht="18.95" customHeight="1">
      <c r="A45" s="60">
        <v>38</v>
      </c>
      <c r="B45" s="279" t="str">
        <f>IF(OR(DX45=0,DX45=""),"",IF(AND($E$3="1st"),'Marks Entry 1st'!I44,IF(AND($E$3="2nd"),'Marks Entry 2nd'!I44,"")))</f>
        <v/>
      </c>
      <c r="C45" s="61" t="str">
        <f>IF(OR(B45=0,B45=""),"",IF(AND($E$3="1st"),'Marks Entry 1st'!B44,IF(AND($E$3="2nd"),'Marks Entry 2nd'!B44,"")))</f>
        <v/>
      </c>
      <c r="D45" s="61" t="str">
        <f>IF(OR(B45=0,B45=""),"",IF(AND($E$3="1st"),'Marks Entry 1st'!C44,IF(AND($E$3="2nd"),'Marks Entry 2nd'!C44,"")))</f>
        <v/>
      </c>
      <c r="E45" s="62" t="str">
        <f>IF(OR(B45=0,B45=""),"",IF(AND($E$3="1st"),'Marks Entry 1st'!E44,IF(AND($E$3="2nd"),'Marks Entry 2nd'!E44,"")))</f>
        <v/>
      </c>
      <c r="F45" s="278" t="str">
        <f>IF(OR(B45=0,B45=""),"",IF(AND($E$3="1st"),'Marks Entry 1st'!D44,IF(AND($E$3="2nd"),'Marks Entry 2nd'!D44,"")))</f>
        <v/>
      </c>
      <c r="G45" s="56" t="str">
        <f>IF(OR(B45=0,B45=""),"",IF(AND($E$3="1st"),'Marks Entry 1st'!F44,IF(AND($E$3="2nd"),'Marks Entry 2nd'!F44,"")))</f>
        <v/>
      </c>
      <c r="H45" s="56" t="str">
        <f>IF(OR(B45=0,B45=""),"",IF(AND($E$3="1st"),'Marks Entry 1st'!G44,IF(AND($E$3="2nd"),'Marks Entry 2nd'!G44,"")))</f>
        <v/>
      </c>
      <c r="I45" s="56" t="str">
        <f>IF(OR(B45=0,B45=""),"",IF(AND($E$3="1st"),'Marks Entry 1st'!H44,IF(AND($E$3="2nd"),'Marks Entry 2nd'!H44,"")))</f>
        <v/>
      </c>
      <c r="J45" s="245" t="str">
        <f>IF(OR(B45=0,B45=""),"",IF(AND($E$3="1st"),'Marks Entry 1st'!J44,IF(AND($E$3="2nd"),'Marks Entry 2nd'!J44,"")))</f>
        <v/>
      </c>
      <c r="K45" s="245" t="str">
        <f>IF(OR(B45=0,B45=""),"",IF(AND($E$3="1st"),'Marks Entry 1st'!K44,IF(AND($E$3="2nd"),'Marks Entry 2nd'!K44,"")))</f>
        <v/>
      </c>
      <c r="L45" s="113"/>
      <c r="M45" s="113"/>
      <c r="N45" s="113"/>
      <c r="O45" s="53"/>
      <c r="P45" s="113" t="str">
        <f>IF(OR(B45=0,B45=""),"",IF(AND($E$3="1st"),'Marks Entry 1st'!O44,IF(AND($E$3="2nd"),'Marks Entry 2nd'!O44,"")))</f>
        <v/>
      </c>
      <c r="Q45" s="113" t="str">
        <f>IF(OR(B45=0,B45=""),"",IF(AND($E$3="1st"),'Marks Entry 1st'!P44,IF(AND($E$3="2nd"),'Marks Entry 2nd'!P44,"")))</f>
        <v/>
      </c>
      <c r="R45" s="57" t="str">
        <f t="shared" si="0"/>
        <v/>
      </c>
      <c r="S45" s="53">
        <f t="shared" si="1"/>
        <v>0</v>
      </c>
      <c r="T45" s="59" t="str">
        <f>IF(OR(B45=0,B45=""),"",IF(AND($E$3="1st"),'Marks Entry 1st'!Q44,IF(AND($E$3="2nd"),'Marks Entry 2nd'!Q44,"")))</f>
        <v/>
      </c>
      <c r="U45" s="59" t="str">
        <f>IF(OR(B45=0,B45=""),"",IF(AND($E$3="1st"),'Marks Entry 1st'!R44,IF(AND($E$3="2nd"),'Marks Entry 2nd'!R44,"")))</f>
        <v/>
      </c>
      <c r="V45" s="58" t="str">
        <f t="shared" si="2"/>
        <v/>
      </c>
      <c r="W45" s="53" t="str">
        <f t="shared" si="3"/>
        <v/>
      </c>
      <c r="X45" s="94">
        <f t="shared" si="4"/>
        <v>0</v>
      </c>
      <c r="Y45" s="94" t="str">
        <f t="shared" si="5"/>
        <v/>
      </c>
      <c r="Z45" s="94" t="str">
        <f t="shared" si="6"/>
        <v/>
      </c>
      <c r="AA45" s="94" t="str">
        <f t="shared" si="7"/>
        <v/>
      </c>
      <c r="AB45" s="94" t="str">
        <f t="shared" si="8"/>
        <v/>
      </c>
      <c r="AC45" s="98" t="str">
        <f t="shared" si="9"/>
        <v/>
      </c>
      <c r="AD45" s="113"/>
      <c r="AE45" s="113"/>
      <c r="AF45" s="113"/>
      <c r="AG45" s="53"/>
      <c r="AH45" s="113" t="str">
        <f>IF(OR(B45=0,B45=""),"",IF(AND($E$3="1st"),'Marks Entry 1st'!V44,IF(AND($E$3="2nd"),'Marks Entry 2nd'!V44,"")))</f>
        <v/>
      </c>
      <c r="AI45" s="113" t="str">
        <f>IF(OR(B45=0,B45=""),"",IF(AND($E$3="1st"),'Marks Entry 1st'!W44,IF(AND($E$3="2nd"),'Marks Entry 2nd'!W44,"")))</f>
        <v/>
      </c>
      <c r="AJ45" s="57" t="str">
        <f t="shared" si="10"/>
        <v/>
      </c>
      <c r="AK45" s="53">
        <f t="shared" si="11"/>
        <v>0</v>
      </c>
      <c r="AL45" s="59" t="str">
        <f>IF(OR(B45=0,B45=""),"",IF(AND($E$3="1st"),'Marks Entry 1st'!X44,IF(AND($E$3="2nd"),'Marks Entry 2nd'!X44,"")))</f>
        <v/>
      </c>
      <c r="AM45" s="59" t="str">
        <f>IF(OR(B45=0,B45=""),"",IF(AND($E$3="1st"),'Marks Entry 1st'!Y44,IF(AND($E$3="2nd"),'Marks Entry 2nd'!Y44,"")))</f>
        <v/>
      </c>
      <c r="AN45" s="58" t="str">
        <f t="shared" si="12"/>
        <v/>
      </c>
      <c r="AO45" s="53" t="str">
        <f t="shared" si="13"/>
        <v/>
      </c>
      <c r="AP45" s="94">
        <f t="shared" si="14"/>
        <v>0</v>
      </c>
      <c r="AQ45" s="94" t="str">
        <f t="shared" si="15"/>
        <v/>
      </c>
      <c r="AR45" s="94" t="str">
        <f t="shared" si="16"/>
        <v/>
      </c>
      <c r="AS45" s="94" t="str">
        <f t="shared" si="17"/>
        <v/>
      </c>
      <c r="AT45" s="94" t="str">
        <f t="shared" si="18"/>
        <v/>
      </c>
      <c r="AU45" s="98" t="str">
        <f t="shared" si="19"/>
        <v/>
      </c>
      <c r="AV45" s="113"/>
      <c r="AW45" s="113"/>
      <c r="AX45" s="113"/>
      <c r="AY45" s="53"/>
      <c r="AZ45" s="113" t="str">
        <f>IF(OR(B45=0,B45=""),"",IF(AND($E$3="1st"),'Marks Entry 1st'!AC44,IF(AND($E$3="2nd"),'Marks Entry 2nd'!AC44,"")))</f>
        <v/>
      </c>
      <c r="BA45" s="113" t="str">
        <f>IF(OR(B45=0,B45=""),"",IF(AND($E$3="1st"),'Marks Entry 1st'!AD44,IF(AND($E$3="2nd"),'Marks Entry 2nd'!AD44,"")))</f>
        <v/>
      </c>
      <c r="BB45" s="57" t="str">
        <f t="shared" si="20"/>
        <v/>
      </c>
      <c r="BC45" s="53">
        <f t="shared" si="21"/>
        <v>0</v>
      </c>
      <c r="BD45" s="59" t="str">
        <f>IF(OR(B45=0,B45=""),"",IF(AND($E$3="1st"),'Marks Entry 1st'!AE44,IF(AND($E$3="2nd"),'Marks Entry 2nd'!AE44,"")))</f>
        <v/>
      </c>
      <c r="BE45" s="59" t="str">
        <f>IF(OR(B45=0,B45=""),"",IF(AND($E$3="1st"),'Marks Entry 1st'!AF44,IF(AND($E$3="2nd"),'Marks Entry 2nd'!AF44,"")))</f>
        <v/>
      </c>
      <c r="BF45" s="58" t="str">
        <f t="shared" si="22"/>
        <v/>
      </c>
      <c r="BG45" s="53" t="str">
        <f t="shared" si="23"/>
        <v/>
      </c>
      <c r="BH45" s="94">
        <f t="shared" si="24"/>
        <v>0</v>
      </c>
      <c r="BI45" s="94" t="str">
        <f t="shared" si="25"/>
        <v/>
      </c>
      <c r="BJ45" s="94" t="str">
        <f t="shared" si="26"/>
        <v/>
      </c>
      <c r="BK45" s="94" t="str">
        <f t="shared" si="27"/>
        <v/>
      </c>
      <c r="BL45" s="94" t="str">
        <f t="shared" si="28"/>
        <v/>
      </c>
      <c r="BM45" s="98" t="str">
        <f t="shared" si="29"/>
        <v/>
      </c>
      <c r="BN45" s="113"/>
      <c r="BO45" s="113"/>
      <c r="BP45" s="113"/>
      <c r="BQ45" s="53"/>
      <c r="BR45" s="113" t="str">
        <f>IF(OR(B45=0,B45=""),"",IF(AND('Marks Entry 1st'!AJ44="",'Marks Entry 2nd'!AJ44=""),"",IF(AND($E$3="1st"),'Marks Entry 1st'!AJ44,IF(AND($E$3="2nd"),'Marks Entry 2nd'!AJ44,""))))</f>
        <v/>
      </c>
      <c r="BS45" s="113" t="str">
        <f>IF(OR(B45=0,B45=""),"",IF(AND('Marks Entry 1st'!AK44="",'Marks Entry 2nd'!AK44=""),"",IF(AND($E$3="1st"),'Marks Entry 1st'!AK44,IF(AND($E$3="2nd"),'Marks Entry 2nd'!AK44,""))))</f>
        <v/>
      </c>
      <c r="BT45" s="57" t="str">
        <f t="shared" si="30"/>
        <v/>
      </c>
      <c r="BU45" s="53">
        <f t="shared" si="31"/>
        <v>0</v>
      </c>
      <c r="BV45" s="59" t="str">
        <f>IF(OR(B45=0,B45=""),"",IF(AND('Marks Entry 1st'!AL44="",'Marks Entry 2nd'!AL44=""),"",IF(AND($E$3="1st"),'Marks Entry 1st'!AL44,IF(AND($E$3="2nd"),'Marks Entry 2nd'!AL44,""))))</f>
        <v/>
      </c>
      <c r="BW45" s="59" t="str">
        <f>IF(OR(B45=0,B45=""),"",IF(AND('Marks Entry 1st'!AM44="",'Marks Entry 2nd'!AM44=""),"",IF(AND($E$3="1st"),'Marks Entry 1st'!AM44,IF(AND($E$3="2nd"),'Marks Entry 2nd'!AM44,""))))</f>
        <v/>
      </c>
      <c r="BX45" s="58" t="str">
        <f t="shared" si="32"/>
        <v/>
      </c>
      <c r="BY45" s="53" t="str">
        <f t="shared" si="33"/>
        <v/>
      </c>
      <c r="BZ45" s="94">
        <f t="shared" si="34"/>
        <v>0</v>
      </c>
      <c r="CA45" s="94" t="str">
        <f t="shared" si="35"/>
        <v/>
      </c>
      <c r="CB45" s="94" t="str">
        <f t="shared" si="36"/>
        <v/>
      </c>
      <c r="CC45" s="94" t="str">
        <f t="shared" si="37"/>
        <v/>
      </c>
      <c r="CD45" s="94" t="str">
        <f t="shared" si="38"/>
        <v/>
      </c>
      <c r="CE45" s="98" t="str">
        <f t="shared" si="39"/>
        <v/>
      </c>
      <c r="CF45" s="246" t="str">
        <f>IF(OR(B45=0,B45=""),"",IF(AND($E$3="1st"),'Marks Entry 1st'!AN44,IF(AND($E$3="2nd"),'Marks Entry 2nd'!AN44,"")))</f>
        <v/>
      </c>
      <c r="CG45" s="246" t="str">
        <f>IF(OR(B45=0,B45=""),"",IF(AND($E$3="1st"),'Marks Entry 1st'!AO44,IF(AND($E$3="2nd"),'Marks Entry 2nd'!AO44,"")))</f>
        <v/>
      </c>
      <c r="CH45" s="114" t="str">
        <f t="shared" si="40"/>
        <v/>
      </c>
      <c r="CI45" s="115">
        <f t="shared" si="41"/>
        <v>0</v>
      </c>
      <c r="CJ45" s="115" t="str">
        <f t="shared" si="42"/>
        <v/>
      </c>
      <c r="CK45" s="115" t="str">
        <f t="shared" si="43"/>
        <v/>
      </c>
      <c r="CL45" s="97" t="str">
        <f t="shared" si="44"/>
        <v/>
      </c>
      <c r="CM45" s="246" t="str">
        <f>IF(OR(B45=0,B45=""),"",IF(AND($E$3="1st"),'Marks Entry 1st'!AP44,IF(AND($E$3="2nd"),'Marks Entry 2nd'!AP44,"")))</f>
        <v/>
      </c>
      <c r="CN45" s="246" t="str">
        <f>IF(OR(B45=0,B45=""),"",IF(AND($E$3="1st"),'Marks Entry 1st'!AQ44,IF(AND($E$3="2nd"),'Marks Entry 2nd'!AQ44,"")))</f>
        <v/>
      </c>
      <c r="CO45" s="114" t="str">
        <f t="shared" si="45"/>
        <v/>
      </c>
      <c r="CP45" s="115">
        <f t="shared" si="46"/>
        <v>0</v>
      </c>
      <c r="CQ45" s="115" t="str">
        <f t="shared" si="47"/>
        <v/>
      </c>
      <c r="CR45" s="115" t="str">
        <f t="shared" si="48"/>
        <v/>
      </c>
      <c r="CS45" s="97" t="str">
        <f t="shared" si="49"/>
        <v/>
      </c>
      <c r="CT45" s="246" t="str">
        <f>IF(OR(B45=0,B45=""),"",IF(AND($E$3="1st"),'Marks Entry 1st'!AR44,IF(AND($E$3="2nd"),'Marks Entry 2nd'!AR44,"")))</f>
        <v/>
      </c>
      <c r="CU45" s="246" t="str">
        <f>IF(OR(B45=0,B45=""),"",IF(AND($E$3="1st"),'Marks Entry 1st'!AS44,IF(AND($E$3="2nd"),'Marks Entry 2nd'!AS44,"")))</f>
        <v/>
      </c>
      <c r="CV45" s="114" t="str">
        <f t="shared" si="50"/>
        <v/>
      </c>
      <c r="CW45" s="115">
        <f t="shared" si="51"/>
        <v>0</v>
      </c>
      <c r="CX45" s="115" t="str">
        <f t="shared" si="52"/>
        <v/>
      </c>
      <c r="CY45" s="115" t="str">
        <f t="shared" si="53"/>
        <v/>
      </c>
      <c r="CZ45" s="97" t="str">
        <f t="shared" si="54"/>
        <v/>
      </c>
      <c r="DA45" s="246" t="str">
        <f>IF(OR(B45=0,B45=""),"",IF(AND('Marks Entry 1st'!AT44="",'Marks Entry 2nd'!AT44=""),"",IF(AND($E$3="1st"),'Marks Entry 1st'!AT44,IF(AND($E$3="2nd"),'Marks Entry 2nd'!AT44,""))))</f>
        <v/>
      </c>
      <c r="DB45" s="246" t="str">
        <f>IF(OR(B45=0,B45=""),"",IF(AND('Marks Entry 1st'!AU44="",'Marks Entry 2nd'!AU44=""),"",IF(AND($E$3="1st"),'Marks Entry 1st'!AU44,IF(AND($E$3="2nd"),'Marks Entry 2nd'!AU44,""))))</f>
        <v/>
      </c>
      <c r="DC45" s="377" t="str">
        <f t="shared" si="55"/>
        <v/>
      </c>
      <c r="DD45" s="98" t="str">
        <f t="shared" si="56"/>
        <v/>
      </c>
      <c r="DE45" s="246" t="str">
        <f>IF(OR(B45=0,B45=""),"",IF(AND('Marks Entry 1st'!AV44="",'Marks Entry 2nd'!AV44=""),"",IF(AND($E$3="1st"),'Marks Entry 1st'!AV44,IF(AND($E$3="2nd"),'Marks Entry 2nd'!AV44,""))))</f>
        <v/>
      </c>
      <c r="DF45" s="246" t="str">
        <f>IF(OR(B45=0,B45=""),"",IF(AND('Marks Entry 1st'!AW44="",'Marks Entry 2nd'!AW44=""),"",IF(AND($E$3="1st"),'Marks Entry 1st'!AW44,IF(AND($E$3="2nd"),'Marks Entry 2nd'!AW44,""))))</f>
        <v/>
      </c>
      <c r="DG45" s="377" t="str">
        <f t="shared" si="57"/>
        <v/>
      </c>
      <c r="DH45" s="98" t="str">
        <f t="shared" si="58"/>
        <v/>
      </c>
      <c r="DI45" s="68" t="str">
        <f t="shared" si="62"/>
        <v/>
      </c>
      <c r="DJ45" s="379" t="str">
        <f t="shared" si="63"/>
        <v/>
      </c>
      <c r="DK45" s="72" t="str">
        <f t="shared" si="59"/>
        <v/>
      </c>
      <c r="DL45" s="73" t="str">
        <f t="shared" si="60"/>
        <v/>
      </c>
      <c r="DM45" s="413" t="str">
        <f>IF(B45="NSO","NSO",IF(OR(D45="",G45="",F45="",B45="",DI45=0),"",IF('Master sheet'!$D$11="Hindi","कक्षोंन्नति","Promoted")))</f>
        <v/>
      </c>
      <c r="DN45" s="43" t="str">
        <f>IF(OR(B45=0,B45=""),"",IF(AND($E$3="1st"),'Marks Entry 1st'!AX44,IF(AND($E$3="2nd"),'Marks Entry 2nd'!AX44,"")))</f>
        <v/>
      </c>
      <c r="DO45" s="43" t="str">
        <f>IF(OR(B45=0,B45=""),"",IF(AND($E$3="1st"),'Marks Entry 1st'!AY44,IF(AND($E$3="2nd"),'Marks Entry 2nd'!AY44,"")))</f>
        <v/>
      </c>
      <c r="DP45" s="230" t="str">
        <f t="shared" si="61"/>
        <v/>
      </c>
      <c r="DQ45" s="44"/>
      <c r="DX45" s="46">
        <f>IF(AND($E$3="1st"),'Marks Entry 1st'!I44,IF(AND($E$3="2nd"),'Marks Entry 2nd'!I44,""))</f>
        <v>0</v>
      </c>
    </row>
    <row r="46" spans="1:128" ht="18.95" customHeight="1">
      <c r="A46" s="60">
        <v>39</v>
      </c>
      <c r="B46" s="279" t="str">
        <f>IF(OR(DX46=0,DX46=""),"",IF(AND($E$3="1st"),'Marks Entry 1st'!I45,IF(AND($E$3="2nd"),'Marks Entry 2nd'!I45,"")))</f>
        <v/>
      </c>
      <c r="C46" s="61" t="str">
        <f>IF(OR(B46=0,B46=""),"",IF(AND($E$3="1st"),'Marks Entry 1st'!B45,IF(AND($E$3="2nd"),'Marks Entry 2nd'!B45,"")))</f>
        <v/>
      </c>
      <c r="D46" s="61" t="str">
        <f>IF(OR(B46=0,B46=""),"",IF(AND($E$3="1st"),'Marks Entry 1st'!C45,IF(AND($E$3="2nd"),'Marks Entry 2nd'!C45,"")))</f>
        <v/>
      </c>
      <c r="E46" s="62" t="str">
        <f>IF(OR(B46=0,B46=""),"",IF(AND($E$3="1st"),'Marks Entry 1st'!E45,IF(AND($E$3="2nd"),'Marks Entry 2nd'!E45,"")))</f>
        <v/>
      </c>
      <c r="F46" s="278" t="str">
        <f>IF(OR(B46=0,B46=""),"",IF(AND($E$3="1st"),'Marks Entry 1st'!D45,IF(AND($E$3="2nd"),'Marks Entry 2nd'!D45,"")))</f>
        <v/>
      </c>
      <c r="G46" s="56" t="str">
        <f>IF(OR(B46=0,B46=""),"",IF(AND($E$3="1st"),'Marks Entry 1st'!F45,IF(AND($E$3="2nd"),'Marks Entry 2nd'!F45,"")))</f>
        <v/>
      </c>
      <c r="H46" s="56" t="str">
        <f>IF(OR(B46=0,B46=""),"",IF(AND($E$3="1st"),'Marks Entry 1st'!G45,IF(AND($E$3="2nd"),'Marks Entry 2nd'!G45,"")))</f>
        <v/>
      </c>
      <c r="I46" s="56" t="str">
        <f>IF(OR(B46=0,B46=""),"",IF(AND($E$3="1st"),'Marks Entry 1st'!H45,IF(AND($E$3="2nd"),'Marks Entry 2nd'!H45,"")))</f>
        <v/>
      </c>
      <c r="J46" s="245" t="str">
        <f>IF(OR(B46=0,B46=""),"",IF(AND($E$3="1st"),'Marks Entry 1st'!J45,IF(AND($E$3="2nd"),'Marks Entry 2nd'!J45,"")))</f>
        <v/>
      </c>
      <c r="K46" s="245" t="str">
        <f>IF(OR(B46=0,B46=""),"",IF(AND($E$3="1st"),'Marks Entry 1st'!K45,IF(AND($E$3="2nd"),'Marks Entry 2nd'!K45,"")))</f>
        <v/>
      </c>
      <c r="L46" s="113"/>
      <c r="M46" s="113"/>
      <c r="N46" s="113"/>
      <c r="O46" s="53"/>
      <c r="P46" s="113" t="str">
        <f>IF(OR(B46=0,B46=""),"",IF(AND($E$3="1st"),'Marks Entry 1st'!O45,IF(AND($E$3="2nd"),'Marks Entry 2nd'!O45,"")))</f>
        <v/>
      </c>
      <c r="Q46" s="113" t="str">
        <f>IF(OR(B46=0,B46=""),"",IF(AND($E$3="1st"),'Marks Entry 1st'!P45,IF(AND($E$3="2nd"),'Marks Entry 2nd'!P45,"")))</f>
        <v/>
      </c>
      <c r="R46" s="57" t="str">
        <f t="shared" si="0"/>
        <v/>
      </c>
      <c r="S46" s="53">
        <f t="shared" si="1"/>
        <v>0</v>
      </c>
      <c r="T46" s="59" t="str">
        <f>IF(OR(B46=0,B46=""),"",IF(AND($E$3="1st"),'Marks Entry 1st'!Q45,IF(AND($E$3="2nd"),'Marks Entry 2nd'!Q45,"")))</f>
        <v/>
      </c>
      <c r="U46" s="59" t="str">
        <f>IF(OR(B46=0,B46=""),"",IF(AND($E$3="1st"),'Marks Entry 1st'!R45,IF(AND($E$3="2nd"),'Marks Entry 2nd'!R45,"")))</f>
        <v/>
      </c>
      <c r="V46" s="58" t="str">
        <f t="shared" si="2"/>
        <v/>
      </c>
      <c r="W46" s="53" t="str">
        <f t="shared" si="3"/>
        <v/>
      </c>
      <c r="X46" s="94">
        <f t="shared" si="4"/>
        <v>0</v>
      </c>
      <c r="Y46" s="94" t="str">
        <f t="shared" si="5"/>
        <v/>
      </c>
      <c r="Z46" s="94" t="str">
        <f t="shared" si="6"/>
        <v/>
      </c>
      <c r="AA46" s="94" t="str">
        <f t="shared" si="7"/>
        <v/>
      </c>
      <c r="AB46" s="94" t="str">
        <f t="shared" si="8"/>
        <v/>
      </c>
      <c r="AC46" s="98" t="str">
        <f t="shared" si="9"/>
        <v/>
      </c>
      <c r="AD46" s="113"/>
      <c r="AE46" s="113"/>
      <c r="AF46" s="113"/>
      <c r="AG46" s="53"/>
      <c r="AH46" s="113" t="str">
        <f>IF(OR(B46=0,B46=""),"",IF(AND($E$3="1st"),'Marks Entry 1st'!V45,IF(AND($E$3="2nd"),'Marks Entry 2nd'!V45,"")))</f>
        <v/>
      </c>
      <c r="AI46" s="113" t="str">
        <f>IF(OR(B46=0,B46=""),"",IF(AND($E$3="1st"),'Marks Entry 1st'!W45,IF(AND($E$3="2nd"),'Marks Entry 2nd'!W45,"")))</f>
        <v/>
      </c>
      <c r="AJ46" s="57" t="str">
        <f t="shared" si="10"/>
        <v/>
      </c>
      <c r="AK46" s="53">
        <f t="shared" si="11"/>
        <v>0</v>
      </c>
      <c r="AL46" s="59" t="str">
        <f>IF(OR(B46=0,B46=""),"",IF(AND($E$3="1st"),'Marks Entry 1st'!X45,IF(AND($E$3="2nd"),'Marks Entry 2nd'!X45,"")))</f>
        <v/>
      </c>
      <c r="AM46" s="59" t="str">
        <f>IF(OR(B46=0,B46=""),"",IF(AND($E$3="1st"),'Marks Entry 1st'!Y45,IF(AND($E$3="2nd"),'Marks Entry 2nd'!Y45,"")))</f>
        <v/>
      </c>
      <c r="AN46" s="58" t="str">
        <f t="shared" si="12"/>
        <v/>
      </c>
      <c r="AO46" s="53" t="str">
        <f t="shared" si="13"/>
        <v/>
      </c>
      <c r="AP46" s="94">
        <f t="shared" si="14"/>
        <v>0</v>
      </c>
      <c r="AQ46" s="94" t="str">
        <f t="shared" si="15"/>
        <v/>
      </c>
      <c r="AR46" s="94" t="str">
        <f t="shared" si="16"/>
        <v/>
      </c>
      <c r="AS46" s="94" t="str">
        <f t="shared" si="17"/>
        <v/>
      </c>
      <c r="AT46" s="94" t="str">
        <f t="shared" si="18"/>
        <v/>
      </c>
      <c r="AU46" s="98" t="str">
        <f t="shared" si="19"/>
        <v/>
      </c>
      <c r="AV46" s="113"/>
      <c r="AW46" s="113"/>
      <c r="AX46" s="113"/>
      <c r="AY46" s="53"/>
      <c r="AZ46" s="113" t="str">
        <f>IF(OR(B46=0,B46=""),"",IF(AND($E$3="1st"),'Marks Entry 1st'!AC45,IF(AND($E$3="2nd"),'Marks Entry 2nd'!AC45,"")))</f>
        <v/>
      </c>
      <c r="BA46" s="113" t="str">
        <f>IF(OR(B46=0,B46=""),"",IF(AND($E$3="1st"),'Marks Entry 1st'!AD45,IF(AND($E$3="2nd"),'Marks Entry 2nd'!AD45,"")))</f>
        <v/>
      </c>
      <c r="BB46" s="57" t="str">
        <f t="shared" si="20"/>
        <v/>
      </c>
      <c r="BC46" s="53">
        <f t="shared" si="21"/>
        <v>0</v>
      </c>
      <c r="BD46" s="59" t="str">
        <f>IF(OR(B46=0,B46=""),"",IF(AND($E$3="1st"),'Marks Entry 1st'!AE45,IF(AND($E$3="2nd"),'Marks Entry 2nd'!AE45,"")))</f>
        <v/>
      </c>
      <c r="BE46" s="59" t="str">
        <f>IF(OR(B46=0,B46=""),"",IF(AND($E$3="1st"),'Marks Entry 1st'!AF45,IF(AND($E$3="2nd"),'Marks Entry 2nd'!AF45,"")))</f>
        <v/>
      </c>
      <c r="BF46" s="58" t="str">
        <f t="shared" si="22"/>
        <v/>
      </c>
      <c r="BG46" s="53" t="str">
        <f t="shared" si="23"/>
        <v/>
      </c>
      <c r="BH46" s="94">
        <f t="shared" si="24"/>
        <v>0</v>
      </c>
      <c r="BI46" s="94" t="str">
        <f t="shared" si="25"/>
        <v/>
      </c>
      <c r="BJ46" s="94" t="str">
        <f t="shared" si="26"/>
        <v/>
      </c>
      <c r="BK46" s="94" t="str">
        <f t="shared" si="27"/>
        <v/>
      </c>
      <c r="BL46" s="94" t="str">
        <f t="shared" si="28"/>
        <v/>
      </c>
      <c r="BM46" s="98" t="str">
        <f t="shared" si="29"/>
        <v/>
      </c>
      <c r="BN46" s="113"/>
      <c r="BO46" s="113"/>
      <c r="BP46" s="113"/>
      <c r="BQ46" s="53"/>
      <c r="BR46" s="113" t="str">
        <f>IF(OR(B46=0,B46=""),"",IF(AND('Marks Entry 1st'!AJ45="",'Marks Entry 2nd'!AJ45=""),"",IF(AND($E$3="1st"),'Marks Entry 1st'!AJ45,IF(AND($E$3="2nd"),'Marks Entry 2nd'!AJ45,""))))</f>
        <v/>
      </c>
      <c r="BS46" s="113" t="str">
        <f>IF(OR(B46=0,B46=""),"",IF(AND('Marks Entry 1st'!AK45="",'Marks Entry 2nd'!AK45=""),"",IF(AND($E$3="1st"),'Marks Entry 1st'!AK45,IF(AND($E$3="2nd"),'Marks Entry 2nd'!AK45,""))))</f>
        <v/>
      </c>
      <c r="BT46" s="57" t="str">
        <f t="shared" si="30"/>
        <v/>
      </c>
      <c r="BU46" s="53">
        <f t="shared" si="31"/>
        <v>0</v>
      </c>
      <c r="BV46" s="59" t="str">
        <f>IF(OR(B46=0,B46=""),"",IF(AND('Marks Entry 1st'!AL45="",'Marks Entry 2nd'!AL45=""),"",IF(AND($E$3="1st"),'Marks Entry 1st'!AL45,IF(AND($E$3="2nd"),'Marks Entry 2nd'!AL45,""))))</f>
        <v/>
      </c>
      <c r="BW46" s="59" t="str">
        <f>IF(OR(B46=0,B46=""),"",IF(AND('Marks Entry 1st'!AM45="",'Marks Entry 2nd'!AM45=""),"",IF(AND($E$3="1st"),'Marks Entry 1st'!AM45,IF(AND($E$3="2nd"),'Marks Entry 2nd'!AM45,""))))</f>
        <v/>
      </c>
      <c r="BX46" s="58" t="str">
        <f t="shared" si="32"/>
        <v/>
      </c>
      <c r="BY46" s="53" t="str">
        <f t="shared" si="33"/>
        <v/>
      </c>
      <c r="BZ46" s="94">
        <f t="shared" si="34"/>
        <v>0</v>
      </c>
      <c r="CA46" s="94" t="str">
        <f t="shared" si="35"/>
        <v/>
      </c>
      <c r="CB46" s="94" t="str">
        <f t="shared" si="36"/>
        <v/>
      </c>
      <c r="CC46" s="94" t="str">
        <f t="shared" si="37"/>
        <v/>
      </c>
      <c r="CD46" s="94" t="str">
        <f t="shared" si="38"/>
        <v/>
      </c>
      <c r="CE46" s="98" t="str">
        <f t="shared" si="39"/>
        <v/>
      </c>
      <c r="CF46" s="246" t="str">
        <f>IF(OR(B46=0,B46=""),"",IF(AND($E$3="1st"),'Marks Entry 1st'!AN45,IF(AND($E$3="2nd"),'Marks Entry 2nd'!AN45,"")))</f>
        <v/>
      </c>
      <c r="CG46" s="246" t="str">
        <f>IF(OR(B46=0,B46=""),"",IF(AND($E$3="1st"),'Marks Entry 1st'!AO45,IF(AND($E$3="2nd"),'Marks Entry 2nd'!AO45,"")))</f>
        <v/>
      </c>
      <c r="CH46" s="114" t="str">
        <f t="shared" si="40"/>
        <v/>
      </c>
      <c r="CI46" s="115">
        <f t="shared" si="41"/>
        <v>0</v>
      </c>
      <c r="CJ46" s="115" t="str">
        <f t="shared" si="42"/>
        <v/>
      </c>
      <c r="CK46" s="115" t="str">
        <f t="shared" si="43"/>
        <v/>
      </c>
      <c r="CL46" s="97" t="str">
        <f t="shared" si="44"/>
        <v/>
      </c>
      <c r="CM46" s="246" t="str">
        <f>IF(OR(B46=0,B46=""),"",IF(AND($E$3="1st"),'Marks Entry 1st'!AP45,IF(AND($E$3="2nd"),'Marks Entry 2nd'!AP45,"")))</f>
        <v/>
      </c>
      <c r="CN46" s="246" t="str">
        <f>IF(OR(B46=0,B46=""),"",IF(AND($E$3="1st"),'Marks Entry 1st'!AQ45,IF(AND($E$3="2nd"),'Marks Entry 2nd'!AQ45,"")))</f>
        <v/>
      </c>
      <c r="CO46" s="114" t="str">
        <f t="shared" si="45"/>
        <v/>
      </c>
      <c r="CP46" s="115">
        <f t="shared" si="46"/>
        <v>0</v>
      </c>
      <c r="CQ46" s="115" t="str">
        <f t="shared" si="47"/>
        <v/>
      </c>
      <c r="CR46" s="115" t="str">
        <f t="shared" si="48"/>
        <v/>
      </c>
      <c r="CS46" s="97" t="str">
        <f t="shared" si="49"/>
        <v/>
      </c>
      <c r="CT46" s="246" t="str">
        <f>IF(OR(B46=0,B46=""),"",IF(AND($E$3="1st"),'Marks Entry 1st'!AR45,IF(AND($E$3="2nd"),'Marks Entry 2nd'!AR45,"")))</f>
        <v/>
      </c>
      <c r="CU46" s="246" t="str">
        <f>IF(OR(B46=0,B46=""),"",IF(AND($E$3="1st"),'Marks Entry 1st'!AS45,IF(AND($E$3="2nd"),'Marks Entry 2nd'!AS45,"")))</f>
        <v/>
      </c>
      <c r="CV46" s="114" t="str">
        <f t="shared" si="50"/>
        <v/>
      </c>
      <c r="CW46" s="115">
        <f t="shared" si="51"/>
        <v>0</v>
      </c>
      <c r="CX46" s="115" t="str">
        <f t="shared" si="52"/>
        <v/>
      </c>
      <c r="CY46" s="115" t="str">
        <f t="shared" si="53"/>
        <v/>
      </c>
      <c r="CZ46" s="97" t="str">
        <f t="shared" si="54"/>
        <v/>
      </c>
      <c r="DA46" s="246" t="str">
        <f>IF(OR(B46=0,B46=""),"",IF(AND('Marks Entry 1st'!AT45="",'Marks Entry 2nd'!AT45=""),"",IF(AND($E$3="1st"),'Marks Entry 1st'!AT45,IF(AND($E$3="2nd"),'Marks Entry 2nd'!AT45,""))))</f>
        <v/>
      </c>
      <c r="DB46" s="246" t="str">
        <f>IF(OR(B46=0,B46=""),"",IF(AND('Marks Entry 1st'!AU45="",'Marks Entry 2nd'!AU45=""),"",IF(AND($E$3="1st"),'Marks Entry 1st'!AU45,IF(AND($E$3="2nd"),'Marks Entry 2nd'!AU45,""))))</f>
        <v/>
      </c>
      <c r="DC46" s="377" t="str">
        <f t="shared" si="55"/>
        <v/>
      </c>
      <c r="DD46" s="98" t="str">
        <f t="shared" si="56"/>
        <v/>
      </c>
      <c r="DE46" s="246" t="str">
        <f>IF(OR(B46=0,B46=""),"",IF(AND('Marks Entry 1st'!AV45="",'Marks Entry 2nd'!AV45=""),"",IF(AND($E$3="1st"),'Marks Entry 1st'!AV45,IF(AND($E$3="2nd"),'Marks Entry 2nd'!AV45,""))))</f>
        <v/>
      </c>
      <c r="DF46" s="246" t="str">
        <f>IF(OR(B46=0,B46=""),"",IF(AND('Marks Entry 1st'!AW45="",'Marks Entry 2nd'!AW45=""),"",IF(AND($E$3="1st"),'Marks Entry 1st'!AW45,IF(AND($E$3="2nd"),'Marks Entry 2nd'!AW45,""))))</f>
        <v/>
      </c>
      <c r="DG46" s="377" t="str">
        <f t="shared" si="57"/>
        <v/>
      </c>
      <c r="DH46" s="98" t="str">
        <f t="shared" si="58"/>
        <v/>
      </c>
      <c r="DI46" s="68" t="str">
        <f t="shared" si="62"/>
        <v/>
      </c>
      <c r="DJ46" s="379" t="str">
        <f t="shared" si="63"/>
        <v/>
      </c>
      <c r="DK46" s="72" t="str">
        <f t="shared" si="59"/>
        <v/>
      </c>
      <c r="DL46" s="73" t="str">
        <f t="shared" si="60"/>
        <v/>
      </c>
      <c r="DM46" s="413" t="str">
        <f>IF(B46="NSO","NSO",IF(OR(D46="",G46="",F46="",B46="",DI46=0),"",IF('Master sheet'!$D$11="Hindi","कक्षोंन्नति","Promoted")))</f>
        <v/>
      </c>
      <c r="DN46" s="43" t="str">
        <f>IF(OR(B46=0,B46=""),"",IF(AND($E$3="1st"),'Marks Entry 1st'!AX45,IF(AND($E$3="2nd"),'Marks Entry 2nd'!AX45,"")))</f>
        <v/>
      </c>
      <c r="DO46" s="43" t="str">
        <f>IF(OR(B46=0,B46=""),"",IF(AND($E$3="1st"),'Marks Entry 1st'!AY45,IF(AND($E$3="2nd"),'Marks Entry 2nd'!AY45,"")))</f>
        <v/>
      </c>
      <c r="DP46" s="230" t="str">
        <f t="shared" si="61"/>
        <v/>
      </c>
      <c r="DQ46" s="44"/>
      <c r="DX46" s="46">
        <f>IF(AND($E$3="1st"),'Marks Entry 1st'!I45,IF(AND($E$3="2nd"),'Marks Entry 2nd'!I45,""))</f>
        <v>0</v>
      </c>
    </row>
    <row r="47" spans="1:128" ht="18.95" customHeight="1">
      <c r="A47" s="60">
        <v>40</v>
      </c>
      <c r="B47" s="279" t="str">
        <f>IF(OR(DX47=0,DX47=""),"",IF(AND($E$3="1st"),'Marks Entry 1st'!I46,IF(AND($E$3="2nd"),'Marks Entry 2nd'!I46,"")))</f>
        <v/>
      </c>
      <c r="C47" s="61" t="str">
        <f>IF(OR(B47=0,B47=""),"",IF(AND($E$3="1st"),'Marks Entry 1st'!B46,IF(AND($E$3="2nd"),'Marks Entry 2nd'!B46,"")))</f>
        <v/>
      </c>
      <c r="D47" s="61" t="str">
        <f>IF(OR(B47=0,B47=""),"",IF(AND($E$3="1st"),'Marks Entry 1st'!C46,IF(AND($E$3="2nd"),'Marks Entry 2nd'!C46,"")))</f>
        <v/>
      </c>
      <c r="E47" s="62" t="str">
        <f>IF(OR(B47=0,B47=""),"",IF(AND($E$3="1st"),'Marks Entry 1st'!E46,IF(AND($E$3="2nd"),'Marks Entry 2nd'!E46,"")))</f>
        <v/>
      </c>
      <c r="F47" s="278" t="str">
        <f>IF(OR(B47=0,B47=""),"",IF(AND($E$3="1st"),'Marks Entry 1st'!D46,IF(AND($E$3="2nd"),'Marks Entry 2nd'!D46,"")))</f>
        <v/>
      </c>
      <c r="G47" s="56" t="str">
        <f>IF(OR(B47=0,B47=""),"",IF(AND($E$3="1st"),'Marks Entry 1st'!F46,IF(AND($E$3="2nd"),'Marks Entry 2nd'!F46,"")))</f>
        <v/>
      </c>
      <c r="H47" s="56" t="str">
        <f>IF(OR(B47=0,B47=""),"",IF(AND($E$3="1st"),'Marks Entry 1st'!G46,IF(AND($E$3="2nd"),'Marks Entry 2nd'!G46,"")))</f>
        <v/>
      </c>
      <c r="I47" s="56" t="str">
        <f>IF(OR(B47=0,B47=""),"",IF(AND($E$3="1st"),'Marks Entry 1st'!H46,IF(AND($E$3="2nd"),'Marks Entry 2nd'!H46,"")))</f>
        <v/>
      </c>
      <c r="J47" s="245" t="str">
        <f>IF(OR(B47=0,B47=""),"",IF(AND($E$3="1st"),'Marks Entry 1st'!J46,IF(AND($E$3="2nd"),'Marks Entry 2nd'!J46,"")))</f>
        <v/>
      </c>
      <c r="K47" s="245" t="str">
        <f>IF(OR(B47=0,B47=""),"",IF(AND($E$3="1st"),'Marks Entry 1st'!K46,IF(AND($E$3="2nd"),'Marks Entry 2nd'!K46,"")))</f>
        <v/>
      </c>
      <c r="L47" s="113"/>
      <c r="M47" s="113"/>
      <c r="N47" s="113"/>
      <c r="O47" s="53"/>
      <c r="P47" s="113" t="str">
        <f>IF(OR(B47=0,B47=""),"",IF(AND($E$3="1st"),'Marks Entry 1st'!O46,IF(AND($E$3="2nd"),'Marks Entry 2nd'!O46,"")))</f>
        <v/>
      </c>
      <c r="Q47" s="113" t="str">
        <f>IF(OR(B47=0,B47=""),"",IF(AND($E$3="1st"),'Marks Entry 1st'!P46,IF(AND($E$3="2nd"),'Marks Entry 2nd'!P46,"")))</f>
        <v/>
      </c>
      <c r="R47" s="57" t="str">
        <f t="shared" si="0"/>
        <v/>
      </c>
      <c r="S47" s="53">
        <f t="shared" si="1"/>
        <v>0</v>
      </c>
      <c r="T47" s="59" t="str">
        <f>IF(OR(B47=0,B47=""),"",IF(AND($E$3="1st"),'Marks Entry 1st'!Q46,IF(AND($E$3="2nd"),'Marks Entry 2nd'!Q46,"")))</f>
        <v/>
      </c>
      <c r="U47" s="59" t="str">
        <f>IF(OR(B47=0,B47=""),"",IF(AND($E$3="1st"),'Marks Entry 1st'!R46,IF(AND($E$3="2nd"),'Marks Entry 2nd'!R46,"")))</f>
        <v/>
      </c>
      <c r="V47" s="58" t="str">
        <f t="shared" si="2"/>
        <v/>
      </c>
      <c r="W47" s="53" t="str">
        <f t="shared" si="3"/>
        <v/>
      </c>
      <c r="X47" s="94">
        <f t="shared" si="4"/>
        <v>0</v>
      </c>
      <c r="Y47" s="94" t="str">
        <f t="shared" si="5"/>
        <v/>
      </c>
      <c r="Z47" s="94" t="str">
        <f t="shared" si="6"/>
        <v/>
      </c>
      <c r="AA47" s="94" t="str">
        <f t="shared" si="7"/>
        <v/>
      </c>
      <c r="AB47" s="94" t="str">
        <f t="shared" si="8"/>
        <v/>
      </c>
      <c r="AC47" s="98" t="str">
        <f t="shared" si="9"/>
        <v/>
      </c>
      <c r="AD47" s="113"/>
      <c r="AE47" s="113"/>
      <c r="AF47" s="113"/>
      <c r="AG47" s="53"/>
      <c r="AH47" s="113" t="str">
        <f>IF(OR(B47=0,B47=""),"",IF(AND($E$3="1st"),'Marks Entry 1st'!V46,IF(AND($E$3="2nd"),'Marks Entry 2nd'!V46,"")))</f>
        <v/>
      </c>
      <c r="AI47" s="113" t="str">
        <f>IF(OR(B47=0,B47=""),"",IF(AND($E$3="1st"),'Marks Entry 1st'!W46,IF(AND($E$3="2nd"),'Marks Entry 2nd'!W46,"")))</f>
        <v/>
      </c>
      <c r="AJ47" s="57" t="str">
        <f t="shared" si="10"/>
        <v/>
      </c>
      <c r="AK47" s="53">
        <f t="shared" si="11"/>
        <v>0</v>
      </c>
      <c r="AL47" s="59" t="str">
        <f>IF(OR(B47=0,B47=""),"",IF(AND($E$3="1st"),'Marks Entry 1st'!X46,IF(AND($E$3="2nd"),'Marks Entry 2nd'!X46,"")))</f>
        <v/>
      </c>
      <c r="AM47" s="59" t="str">
        <f>IF(OR(B47=0,B47=""),"",IF(AND($E$3="1st"),'Marks Entry 1st'!Y46,IF(AND($E$3="2nd"),'Marks Entry 2nd'!Y46,"")))</f>
        <v/>
      </c>
      <c r="AN47" s="58" t="str">
        <f t="shared" si="12"/>
        <v/>
      </c>
      <c r="AO47" s="53" t="str">
        <f t="shared" si="13"/>
        <v/>
      </c>
      <c r="AP47" s="94">
        <f t="shared" si="14"/>
        <v>0</v>
      </c>
      <c r="AQ47" s="94" t="str">
        <f t="shared" si="15"/>
        <v/>
      </c>
      <c r="AR47" s="94" t="str">
        <f t="shared" si="16"/>
        <v/>
      </c>
      <c r="AS47" s="94" t="str">
        <f t="shared" si="17"/>
        <v/>
      </c>
      <c r="AT47" s="94" t="str">
        <f t="shared" si="18"/>
        <v/>
      </c>
      <c r="AU47" s="98" t="str">
        <f t="shared" si="19"/>
        <v/>
      </c>
      <c r="AV47" s="113"/>
      <c r="AW47" s="113"/>
      <c r="AX47" s="113"/>
      <c r="AY47" s="53"/>
      <c r="AZ47" s="113" t="str">
        <f>IF(OR(B47=0,B47=""),"",IF(AND($E$3="1st"),'Marks Entry 1st'!AC46,IF(AND($E$3="2nd"),'Marks Entry 2nd'!AC46,"")))</f>
        <v/>
      </c>
      <c r="BA47" s="113" t="str">
        <f>IF(OR(B47=0,B47=""),"",IF(AND($E$3="1st"),'Marks Entry 1st'!AD46,IF(AND($E$3="2nd"),'Marks Entry 2nd'!AD46,"")))</f>
        <v/>
      </c>
      <c r="BB47" s="57" t="str">
        <f t="shared" si="20"/>
        <v/>
      </c>
      <c r="BC47" s="53">
        <f t="shared" si="21"/>
        <v>0</v>
      </c>
      <c r="BD47" s="59" t="str">
        <f>IF(OR(B47=0,B47=""),"",IF(AND($E$3="1st"),'Marks Entry 1st'!AE46,IF(AND($E$3="2nd"),'Marks Entry 2nd'!AE46,"")))</f>
        <v/>
      </c>
      <c r="BE47" s="59" t="str">
        <f>IF(OR(B47=0,B47=""),"",IF(AND($E$3="1st"),'Marks Entry 1st'!AF46,IF(AND($E$3="2nd"),'Marks Entry 2nd'!AF46,"")))</f>
        <v/>
      </c>
      <c r="BF47" s="58" t="str">
        <f t="shared" si="22"/>
        <v/>
      </c>
      <c r="BG47" s="53" t="str">
        <f t="shared" si="23"/>
        <v/>
      </c>
      <c r="BH47" s="94">
        <f t="shared" si="24"/>
        <v>0</v>
      </c>
      <c r="BI47" s="94" t="str">
        <f t="shared" si="25"/>
        <v/>
      </c>
      <c r="BJ47" s="94" t="str">
        <f t="shared" si="26"/>
        <v/>
      </c>
      <c r="BK47" s="94" t="str">
        <f t="shared" si="27"/>
        <v/>
      </c>
      <c r="BL47" s="94" t="str">
        <f t="shared" si="28"/>
        <v/>
      </c>
      <c r="BM47" s="98" t="str">
        <f t="shared" si="29"/>
        <v/>
      </c>
      <c r="BN47" s="113"/>
      <c r="BO47" s="113"/>
      <c r="BP47" s="113"/>
      <c r="BQ47" s="53"/>
      <c r="BR47" s="113" t="str">
        <f>IF(OR(B47=0,B47=""),"",IF(AND('Marks Entry 1st'!AJ46="",'Marks Entry 2nd'!AJ46=""),"",IF(AND($E$3="1st"),'Marks Entry 1st'!AJ46,IF(AND($E$3="2nd"),'Marks Entry 2nd'!AJ46,""))))</f>
        <v/>
      </c>
      <c r="BS47" s="113" t="str">
        <f>IF(OR(B47=0,B47=""),"",IF(AND('Marks Entry 1st'!AK46="",'Marks Entry 2nd'!AK46=""),"",IF(AND($E$3="1st"),'Marks Entry 1st'!AK46,IF(AND($E$3="2nd"),'Marks Entry 2nd'!AK46,""))))</f>
        <v/>
      </c>
      <c r="BT47" s="57" t="str">
        <f t="shared" si="30"/>
        <v/>
      </c>
      <c r="BU47" s="53">
        <f t="shared" si="31"/>
        <v>0</v>
      </c>
      <c r="BV47" s="59" t="str">
        <f>IF(OR(B47=0,B47=""),"",IF(AND('Marks Entry 1st'!AL46="",'Marks Entry 2nd'!AL46=""),"",IF(AND($E$3="1st"),'Marks Entry 1st'!AL46,IF(AND($E$3="2nd"),'Marks Entry 2nd'!AL46,""))))</f>
        <v/>
      </c>
      <c r="BW47" s="59" t="str">
        <f>IF(OR(B47=0,B47=""),"",IF(AND('Marks Entry 1st'!AM46="",'Marks Entry 2nd'!AM46=""),"",IF(AND($E$3="1st"),'Marks Entry 1st'!AM46,IF(AND($E$3="2nd"),'Marks Entry 2nd'!AM46,""))))</f>
        <v/>
      </c>
      <c r="BX47" s="58" t="str">
        <f t="shared" si="32"/>
        <v/>
      </c>
      <c r="BY47" s="53" t="str">
        <f t="shared" si="33"/>
        <v/>
      </c>
      <c r="BZ47" s="94">
        <f t="shared" si="34"/>
        <v>0</v>
      </c>
      <c r="CA47" s="94" t="str">
        <f t="shared" si="35"/>
        <v/>
      </c>
      <c r="CB47" s="94" t="str">
        <f t="shared" si="36"/>
        <v/>
      </c>
      <c r="CC47" s="94" t="str">
        <f t="shared" si="37"/>
        <v/>
      </c>
      <c r="CD47" s="94" t="str">
        <f t="shared" si="38"/>
        <v/>
      </c>
      <c r="CE47" s="98" t="str">
        <f t="shared" si="39"/>
        <v/>
      </c>
      <c r="CF47" s="246" t="str">
        <f>IF(OR(B47=0,B47=""),"",IF(AND($E$3="1st"),'Marks Entry 1st'!AN46,IF(AND($E$3="2nd"),'Marks Entry 2nd'!AN46,"")))</f>
        <v/>
      </c>
      <c r="CG47" s="246" t="str">
        <f>IF(OR(B47=0,B47=""),"",IF(AND($E$3="1st"),'Marks Entry 1st'!AO46,IF(AND($E$3="2nd"),'Marks Entry 2nd'!AO46,"")))</f>
        <v/>
      </c>
      <c r="CH47" s="114" t="str">
        <f t="shared" si="40"/>
        <v/>
      </c>
      <c r="CI47" s="115">
        <f t="shared" si="41"/>
        <v>0</v>
      </c>
      <c r="CJ47" s="115" t="str">
        <f t="shared" si="42"/>
        <v/>
      </c>
      <c r="CK47" s="115" t="str">
        <f t="shared" si="43"/>
        <v/>
      </c>
      <c r="CL47" s="97" t="str">
        <f t="shared" si="44"/>
        <v/>
      </c>
      <c r="CM47" s="246" t="str">
        <f>IF(OR(B47=0,B47=""),"",IF(AND($E$3="1st"),'Marks Entry 1st'!AP46,IF(AND($E$3="2nd"),'Marks Entry 2nd'!AP46,"")))</f>
        <v/>
      </c>
      <c r="CN47" s="246" t="str">
        <f>IF(OR(B47=0,B47=""),"",IF(AND($E$3="1st"),'Marks Entry 1st'!AQ46,IF(AND($E$3="2nd"),'Marks Entry 2nd'!AQ46,"")))</f>
        <v/>
      </c>
      <c r="CO47" s="114" t="str">
        <f t="shared" si="45"/>
        <v/>
      </c>
      <c r="CP47" s="115">
        <f t="shared" si="46"/>
        <v>0</v>
      </c>
      <c r="CQ47" s="115" t="str">
        <f t="shared" si="47"/>
        <v/>
      </c>
      <c r="CR47" s="115" t="str">
        <f t="shared" si="48"/>
        <v/>
      </c>
      <c r="CS47" s="97" t="str">
        <f t="shared" si="49"/>
        <v/>
      </c>
      <c r="CT47" s="246" t="str">
        <f>IF(OR(B47=0,B47=""),"",IF(AND($E$3="1st"),'Marks Entry 1st'!AR46,IF(AND($E$3="2nd"),'Marks Entry 2nd'!AR46,"")))</f>
        <v/>
      </c>
      <c r="CU47" s="246" t="str">
        <f>IF(OR(B47=0,B47=""),"",IF(AND($E$3="1st"),'Marks Entry 1st'!AS46,IF(AND($E$3="2nd"),'Marks Entry 2nd'!AS46,"")))</f>
        <v/>
      </c>
      <c r="CV47" s="114" t="str">
        <f t="shared" si="50"/>
        <v/>
      </c>
      <c r="CW47" s="115">
        <f t="shared" si="51"/>
        <v>0</v>
      </c>
      <c r="CX47" s="115" t="str">
        <f t="shared" si="52"/>
        <v/>
      </c>
      <c r="CY47" s="115" t="str">
        <f t="shared" si="53"/>
        <v/>
      </c>
      <c r="CZ47" s="97" t="str">
        <f t="shared" si="54"/>
        <v/>
      </c>
      <c r="DA47" s="246" t="str">
        <f>IF(OR(B47=0,B47=""),"",IF(AND('Marks Entry 1st'!AT46="",'Marks Entry 2nd'!AT46=""),"",IF(AND($E$3="1st"),'Marks Entry 1st'!AT46,IF(AND($E$3="2nd"),'Marks Entry 2nd'!AT46,""))))</f>
        <v/>
      </c>
      <c r="DB47" s="246" t="str">
        <f>IF(OR(B47=0,B47=""),"",IF(AND('Marks Entry 1st'!AU46="",'Marks Entry 2nd'!AU46=""),"",IF(AND($E$3="1st"),'Marks Entry 1st'!AU46,IF(AND($E$3="2nd"),'Marks Entry 2nd'!AU46,""))))</f>
        <v/>
      </c>
      <c r="DC47" s="377" t="str">
        <f t="shared" si="55"/>
        <v/>
      </c>
      <c r="DD47" s="98" t="str">
        <f t="shared" si="56"/>
        <v/>
      </c>
      <c r="DE47" s="246" t="str">
        <f>IF(OR(B47=0,B47=""),"",IF(AND('Marks Entry 1st'!AV46="",'Marks Entry 2nd'!AV46=""),"",IF(AND($E$3="1st"),'Marks Entry 1st'!AV46,IF(AND($E$3="2nd"),'Marks Entry 2nd'!AV46,""))))</f>
        <v/>
      </c>
      <c r="DF47" s="246" t="str">
        <f>IF(OR(B47=0,B47=""),"",IF(AND('Marks Entry 1st'!AW46="",'Marks Entry 2nd'!AW46=""),"",IF(AND($E$3="1st"),'Marks Entry 1st'!AW46,IF(AND($E$3="2nd"),'Marks Entry 2nd'!AW46,""))))</f>
        <v/>
      </c>
      <c r="DG47" s="377" t="str">
        <f t="shared" si="57"/>
        <v/>
      </c>
      <c r="DH47" s="98" t="str">
        <f t="shared" si="58"/>
        <v/>
      </c>
      <c r="DI47" s="68" t="str">
        <f t="shared" si="62"/>
        <v/>
      </c>
      <c r="DJ47" s="379" t="str">
        <f t="shared" si="63"/>
        <v/>
      </c>
      <c r="DK47" s="72" t="str">
        <f t="shared" si="59"/>
        <v/>
      </c>
      <c r="DL47" s="73" t="str">
        <f t="shared" si="60"/>
        <v/>
      </c>
      <c r="DM47" s="413" t="str">
        <f>IF(B47="NSO","NSO",IF(OR(D47="",G47="",F47="",B47="",DI47=0),"",IF('Master sheet'!$D$11="Hindi","कक्षोंन्नति","Promoted")))</f>
        <v/>
      </c>
      <c r="DN47" s="43" t="str">
        <f>IF(OR(B47=0,B47=""),"",IF(AND($E$3="1st"),'Marks Entry 1st'!AX46,IF(AND($E$3="2nd"),'Marks Entry 2nd'!AX46,"")))</f>
        <v/>
      </c>
      <c r="DO47" s="43" t="str">
        <f>IF(OR(B47=0,B47=""),"",IF(AND($E$3="1st"),'Marks Entry 1st'!AY46,IF(AND($E$3="2nd"),'Marks Entry 2nd'!AY46,"")))</f>
        <v/>
      </c>
      <c r="DP47" s="230" t="str">
        <f t="shared" si="61"/>
        <v/>
      </c>
      <c r="DQ47" s="44"/>
      <c r="DX47" s="46">
        <f>IF(AND($E$3="1st"),'Marks Entry 1st'!I46,IF(AND($E$3="2nd"),'Marks Entry 2nd'!I46,""))</f>
        <v>0</v>
      </c>
    </row>
    <row r="48" spans="1:128" ht="18.95" customHeight="1">
      <c r="A48" s="60">
        <v>41</v>
      </c>
      <c r="B48" s="279" t="str">
        <f>IF(OR(DX48=0,DX48=""),"",IF(AND($E$3="1st"),'Marks Entry 1st'!I47,IF(AND($E$3="2nd"),'Marks Entry 2nd'!I47,"")))</f>
        <v/>
      </c>
      <c r="C48" s="61" t="str">
        <f>IF(OR(B48=0,B48=""),"",IF(AND($E$3="1st"),'Marks Entry 1st'!B47,IF(AND($E$3="2nd"),'Marks Entry 2nd'!B47,"")))</f>
        <v/>
      </c>
      <c r="D48" s="61" t="str">
        <f>IF(OR(B48=0,B48=""),"",IF(AND($E$3="1st"),'Marks Entry 1st'!C47,IF(AND($E$3="2nd"),'Marks Entry 2nd'!C47,"")))</f>
        <v/>
      </c>
      <c r="E48" s="62" t="str">
        <f>IF(OR(B48=0,B48=""),"",IF(AND($E$3="1st"),'Marks Entry 1st'!E47,IF(AND($E$3="2nd"),'Marks Entry 2nd'!E47,"")))</f>
        <v/>
      </c>
      <c r="F48" s="278" t="str">
        <f>IF(OR(B48=0,B48=""),"",IF(AND($E$3="1st"),'Marks Entry 1st'!D47,IF(AND($E$3="2nd"),'Marks Entry 2nd'!D47,"")))</f>
        <v/>
      </c>
      <c r="G48" s="56" t="str">
        <f>IF(OR(B48=0,B48=""),"",IF(AND($E$3="1st"),'Marks Entry 1st'!F47,IF(AND($E$3="2nd"),'Marks Entry 2nd'!F47,"")))</f>
        <v/>
      </c>
      <c r="H48" s="56" t="str">
        <f>IF(OR(B48=0,B48=""),"",IF(AND($E$3="1st"),'Marks Entry 1st'!G47,IF(AND($E$3="2nd"),'Marks Entry 2nd'!G47,"")))</f>
        <v/>
      </c>
      <c r="I48" s="56" t="str">
        <f>IF(OR(B48=0,B48=""),"",IF(AND($E$3="1st"),'Marks Entry 1st'!H47,IF(AND($E$3="2nd"),'Marks Entry 2nd'!H47,"")))</f>
        <v/>
      </c>
      <c r="J48" s="245" t="str">
        <f>IF(OR(B48=0,B48=""),"",IF(AND($E$3="1st"),'Marks Entry 1st'!J47,IF(AND($E$3="2nd"),'Marks Entry 2nd'!J47,"")))</f>
        <v/>
      </c>
      <c r="K48" s="245" t="str">
        <f>IF(OR(B48=0,B48=""),"",IF(AND($E$3="1st"),'Marks Entry 1st'!K47,IF(AND($E$3="2nd"),'Marks Entry 2nd'!K47,"")))</f>
        <v/>
      </c>
      <c r="L48" s="113"/>
      <c r="M48" s="113"/>
      <c r="N48" s="113"/>
      <c r="O48" s="53"/>
      <c r="P48" s="113" t="str">
        <f>IF(OR(B48=0,B48=""),"",IF(AND($E$3="1st"),'Marks Entry 1st'!O47,IF(AND($E$3="2nd"),'Marks Entry 2nd'!O47,"")))</f>
        <v/>
      </c>
      <c r="Q48" s="113" t="str">
        <f>IF(OR(B48=0,B48=""),"",IF(AND($E$3="1st"),'Marks Entry 1st'!P47,IF(AND($E$3="2nd"),'Marks Entry 2nd'!P47,"")))</f>
        <v/>
      </c>
      <c r="R48" s="57" t="str">
        <f t="shared" si="0"/>
        <v/>
      </c>
      <c r="S48" s="53">
        <f t="shared" si="1"/>
        <v>0</v>
      </c>
      <c r="T48" s="59" t="str">
        <f>IF(OR(B48=0,B48=""),"",IF(AND($E$3="1st"),'Marks Entry 1st'!Q47,IF(AND($E$3="2nd"),'Marks Entry 2nd'!Q47,"")))</f>
        <v/>
      </c>
      <c r="U48" s="59" t="str">
        <f>IF(OR(B48=0,B48=""),"",IF(AND($E$3="1st"),'Marks Entry 1st'!R47,IF(AND($E$3="2nd"),'Marks Entry 2nd'!R47,"")))</f>
        <v/>
      </c>
      <c r="V48" s="58" t="str">
        <f t="shared" si="2"/>
        <v/>
      </c>
      <c r="W48" s="53" t="str">
        <f t="shared" si="3"/>
        <v/>
      </c>
      <c r="X48" s="94">
        <f t="shared" si="4"/>
        <v>0</v>
      </c>
      <c r="Y48" s="94" t="str">
        <f t="shared" si="5"/>
        <v/>
      </c>
      <c r="Z48" s="94" t="str">
        <f t="shared" si="6"/>
        <v/>
      </c>
      <c r="AA48" s="94" t="str">
        <f t="shared" si="7"/>
        <v/>
      </c>
      <c r="AB48" s="94" t="str">
        <f t="shared" si="8"/>
        <v/>
      </c>
      <c r="AC48" s="98" t="str">
        <f t="shared" si="9"/>
        <v/>
      </c>
      <c r="AD48" s="113"/>
      <c r="AE48" s="113"/>
      <c r="AF48" s="113"/>
      <c r="AG48" s="53"/>
      <c r="AH48" s="113" t="str">
        <f>IF(OR(B48=0,B48=""),"",IF(AND($E$3="1st"),'Marks Entry 1st'!V47,IF(AND($E$3="2nd"),'Marks Entry 2nd'!V47,"")))</f>
        <v/>
      </c>
      <c r="AI48" s="113" t="str">
        <f>IF(OR(B48=0,B48=""),"",IF(AND($E$3="1st"),'Marks Entry 1st'!W47,IF(AND($E$3="2nd"),'Marks Entry 2nd'!W47,"")))</f>
        <v/>
      </c>
      <c r="AJ48" s="57" t="str">
        <f t="shared" si="10"/>
        <v/>
      </c>
      <c r="AK48" s="53">
        <f t="shared" si="11"/>
        <v>0</v>
      </c>
      <c r="AL48" s="59" t="str">
        <f>IF(OR(B48=0,B48=""),"",IF(AND($E$3="1st"),'Marks Entry 1st'!X47,IF(AND($E$3="2nd"),'Marks Entry 2nd'!X47,"")))</f>
        <v/>
      </c>
      <c r="AM48" s="59" t="str">
        <f>IF(OR(B48=0,B48=""),"",IF(AND($E$3="1st"),'Marks Entry 1st'!Y47,IF(AND($E$3="2nd"),'Marks Entry 2nd'!Y47,"")))</f>
        <v/>
      </c>
      <c r="AN48" s="58" t="str">
        <f t="shared" si="12"/>
        <v/>
      </c>
      <c r="AO48" s="53" t="str">
        <f t="shared" si="13"/>
        <v/>
      </c>
      <c r="AP48" s="94">
        <f t="shared" si="14"/>
        <v>0</v>
      </c>
      <c r="AQ48" s="94" t="str">
        <f t="shared" si="15"/>
        <v/>
      </c>
      <c r="AR48" s="94" t="str">
        <f t="shared" si="16"/>
        <v/>
      </c>
      <c r="AS48" s="94" t="str">
        <f t="shared" si="17"/>
        <v/>
      </c>
      <c r="AT48" s="94" t="str">
        <f t="shared" si="18"/>
        <v/>
      </c>
      <c r="AU48" s="98" t="str">
        <f t="shared" si="19"/>
        <v/>
      </c>
      <c r="AV48" s="113"/>
      <c r="AW48" s="113"/>
      <c r="AX48" s="113"/>
      <c r="AY48" s="53"/>
      <c r="AZ48" s="113" t="str">
        <f>IF(OR(B48=0,B48=""),"",IF(AND($E$3="1st"),'Marks Entry 1st'!AC47,IF(AND($E$3="2nd"),'Marks Entry 2nd'!AC47,"")))</f>
        <v/>
      </c>
      <c r="BA48" s="113" t="str">
        <f>IF(OR(B48=0,B48=""),"",IF(AND($E$3="1st"),'Marks Entry 1st'!AD47,IF(AND($E$3="2nd"),'Marks Entry 2nd'!AD47,"")))</f>
        <v/>
      </c>
      <c r="BB48" s="57" t="str">
        <f t="shared" si="20"/>
        <v/>
      </c>
      <c r="BC48" s="53">
        <f t="shared" si="21"/>
        <v>0</v>
      </c>
      <c r="BD48" s="59" t="str">
        <f>IF(OR(B48=0,B48=""),"",IF(AND($E$3="1st"),'Marks Entry 1st'!AE47,IF(AND($E$3="2nd"),'Marks Entry 2nd'!AE47,"")))</f>
        <v/>
      </c>
      <c r="BE48" s="59" t="str">
        <f>IF(OR(B48=0,B48=""),"",IF(AND($E$3="1st"),'Marks Entry 1st'!AF47,IF(AND($E$3="2nd"),'Marks Entry 2nd'!AF47,"")))</f>
        <v/>
      </c>
      <c r="BF48" s="58" t="str">
        <f t="shared" si="22"/>
        <v/>
      </c>
      <c r="BG48" s="53" t="str">
        <f t="shared" si="23"/>
        <v/>
      </c>
      <c r="BH48" s="94">
        <f t="shared" si="24"/>
        <v>0</v>
      </c>
      <c r="BI48" s="94" t="str">
        <f t="shared" si="25"/>
        <v/>
      </c>
      <c r="BJ48" s="94" t="str">
        <f t="shared" si="26"/>
        <v/>
      </c>
      <c r="BK48" s="94" t="str">
        <f t="shared" si="27"/>
        <v/>
      </c>
      <c r="BL48" s="94" t="str">
        <f t="shared" si="28"/>
        <v/>
      </c>
      <c r="BM48" s="98" t="str">
        <f t="shared" si="29"/>
        <v/>
      </c>
      <c r="BN48" s="113"/>
      <c r="BO48" s="113"/>
      <c r="BP48" s="113"/>
      <c r="BQ48" s="53"/>
      <c r="BR48" s="113" t="str">
        <f>IF(OR(B48=0,B48=""),"",IF(AND('Marks Entry 1st'!AJ47="",'Marks Entry 2nd'!AJ47=""),"",IF(AND($E$3="1st"),'Marks Entry 1st'!AJ47,IF(AND($E$3="2nd"),'Marks Entry 2nd'!AJ47,""))))</f>
        <v/>
      </c>
      <c r="BS48" s="113" t="str">
        <f>IF(OR(B48=0,B48=""),"",IF(AND('Marks Entry 1st'!AK47="",'Marks Entry 2nd'!AK47=""),"",IF(AND($E$3="1st"),'Marks Entry 1st'!AK47,IF(AND($E$3="2nd"),'Marks Entry 2nd'!AK47,""))))</f>
        <v/>
      </c>
      <c r="BT48" s="57" t="str">
        <f t="shared" si="30"/>
        <v/>
      </c>
      <c r="BU48" s="53">
        <f t="shared" si="31"/>
        <v>0</v>
      </c>
      <c r="BV48" s="59" t="str">
        <f>IF(OR(B48=0,B48=""),"",IF(AND('Marks Entry 1st'!AL47="",'Marks Entry 2nd'!AL47=""),"",IF(AND($E$3="1st"),'Marks Entry 1st'!AL47,IF(AND($E$3="2nd"),'Marks Entry 2nd'!AL47,""))))</f>
        <v/>
      </c>
      <c r="BW48" s="59" t="str">
        <f>IF(OR(B48=0,B48=""),"",IF(AND('Marks Entry 1st'!AM47="",'Marks Entry 2nd'!AM47=""),"",IF(AND($E$3="1st"),'Marks Entry 1st'!AM47,IF(AND($E$3="2nd"),'Marks Entry 2nd'!AM47,""))))</f>
        <v/>
      </c>
      <c r="BX48" s="58" t="str">
        <f t="shared" si="32"/>
        <v/>
      </c>
      <c r="BY48" s="53" t="str">
        <f t="shared" si="33"/>
        <v/>
      </c>
      <c r="BZ48" s="94">
        <f t="shared" si="34"/>
        <v>0</v>
      </c>
      <c r="CA48" s="94" t="str">
        <f t="shared" si="35"/>
        <v/>
      </c>
      <c r="CB48" s="94" t="str">
        <f t="shared" si="36"/>
        <v/>
      </c>
      <c r="CC48" s="94" t="str">
        <f t="shared" si="37"/>
        <v/>
      </c>
      <c r="CD48" s="94" t="str">
        <f t="shared" si="38"/>
        <v/>
      </c>
      <c r="CE48" s="98" t="str">
        <f t="shared" si="39"/>
        <v/>
      </c>
      <c r="CF48" s="246" t="str">
        <f>IF(OR(B48=0,B48=""),"",IF(AND($E$3="1st"),'Marks Entry 1st'!AN47,IF(AND($E$3="2nd"),'Marks Entry 2nd'!AN47,"")))</f>
        <v/>
      </c>
      <c r="CG48" s="246" t="str">
        <f>IF(OR(B48=0,B48=""),"",IF(AND($E$3="1st"),'Marks Entry 1st'!AO47,IF(AND($E$3="2nd"),'Marks Entry 2nd'!AO47,"")))</f>
        <v/>
      </c>
      <c r="CH48" s="114" t="str">
        <f t="shared" si="40"/>
        <v/>
      </c>
      <c r="CI48" s="115">
        <f t="shared" si="41"/>
        <v>0</v>
      </c>
      <c r="CJ48" s="115" t="str">
        <f t="shared" si="42"/>
        <v/>
      </c>
      <c r="CK48" s="115" t="str">
        <f t="shared" si="43"/>
        <v/>
      </c>
      <c r="CL48" s="97" t="str">
        <f t="shared" si="44"/>
        <v/>
      </c>
      <c r="CM48" s="246" t="str">
        <f>IF(OR(B48=0,B48=""),"",IF(AND($E$3="1st"),'Marks Entry 1st'!AP47,IF(AND($E$3="2nd"),'Marks Entry 2nd'!AP47,"")))</f>
        <v/>
      </c>
      <c r="CN48" s="246" t="str">
        <f>IF(OR(B48=0,B48=""),"",IF(AND($E$3="1st"),'Marks Entry 1st'!AQ47,IF(AND($E$3="2nd"),'Marks Entry 2nd'!AQ47,"")))</f>
        <v/>
      </c>
      <c r="CO48" s="114" t="str">
        <f t="shared" si="45"/>
        <v/>
      </c>
      <c r="CP48" s="115">
        <f t="shared" si="46"/>
        <v>0</v>
      </c>
      <c r="CQ48" s="115" t="str">
        <f t="shared" si="47"/>
        <v/>
      </c>
      <c r="CR48" s="115" t="str">
        <f t="shared" si="48"/>
        <v/>
      </c>
      <c r="CS48" s="97" t="str">
        <f t="shared" si="49"/>
        <v/>
      </c>
      <c r="CT48" s="246" t="str">
        <f>IF(OR(B48=0,B48=""),"",IF(AND($E$3="1st"),'Marks Entry 1st'!AR47,IF(AND($E$3="2nd"),'Marks Entry 2nd'!AR47,"")))</f>
        <v/>
      </c>
      <c r="CU48" s="246" t="str">
        <f>IF(OR(B48=0,B48=""),"",IF(AND($E$3="1st"),'Marks Entry 1st'!AS47,IF(AND($E$3="2nd"),'Marks Entry 2nd'!AS47,"")))</f>
        <v/>
      </c>
      <c r="CV48" s="114" t="str">
        <f t="shared" si="50"/>
        <v/>
      </c>
      <c r="CW48" s="115">
        <f t="shared" si="51"/>
        <v>0</v>
      </c>
      <c r="CX48" s="115" t="str">
        <f t="shared" si="52"/>
        <v/>
      </c>
      <c r="CY48" s="115" t="str">
        <f t="shared" si="53"/>
        <v/>
      </c>
      <c r="CZ48" s="97" t="str">
        <f t="shared" si="54"/>
        <v/>
      </c>
      <c r="DA48" s="246" t="str">
        <f>IF(OR(B48=0,B48=""),"",IF(AND('Marks Entry 1st'!AT47="",'Marks Entry 2nd'!AT47=""),"",IF(AND($E$3="1st"),'Marks Entry 1st'!AT47,IF(AND($E$3="2nd"),'Marks Entry 2nd'!AT47,""))))</f>
        <v/>
      </c>
      <c r="DB48" s="246" t="str">
        <f>IF(OR(B48=0,B48=""),"",IF(AND('Marks Entry 1st'!AU47="",'Marks Entry 2nd'!AU47=""),"",IF(AND($E$3="1st"),'Marks Entry 1st'!AU47,IF(AND($E$3="2nd"),'Marks Entry 2nd'!AU47,""))))</f>
        <v/>
      </c>
      <c r="DC48" s="377" t="str">
        <f t="shared" si="55"/>
        <v/>
      </c>
      <c r="DD48" s="98" t="str">
        <f t="shared" si="56"/>
        <v/>
      </c>
      <c r="DE48" s="246" t="str">
        <f>IF(OR(B48=0,B48=""),"",IF(AND('Marks Entry 1st'!AV47="",'Marks Entry 2nd'!AV47=""),"",IF(AND($E$3="1st"),'Marks Entry 1st'!AV47,IF(AND($E$3="2nd"),'Marks Entry 2nd'!AV47,""))))</f>
        <v/>
      </c>
      <c r="DF48" s="246" t="str">
        <f>IF(OR(B48=0,B48=""),"",IF(AND('Marks Entry 1st'!AW47="",'Marks Entry 2nd'!AW47=""),"",IF(AND($E$3="1st"),'Marks Entry 1st'!AW47,IF(AND($E$3="2nd"),'Marks Entry 2nd'!AW47,""))))</f>
        <v/>
      </c>
      <c r="DG48" s="377" t="str">
        <f t="shared" si="57"/>
        <v/>
      </c>
      <c r="DH48" s="98" t="str">
        <f t="shared" si="58"/>
        <v/>
      </c>
      <c r="DI48" s="68" t="str">
        <f t="shared" si="62"/>
        <v/>
      </c>
      <c r="DJ48" s="379" t="str">
        <f t="shared" si="63"/>
        <v/>
      </c>
      <c r="DK48" s="72" t="str">
        <f t="shared" si="59"/>
        <v/>
      </c>
      <c r="DL48" s="73" t="str">
        <f t="shared" si="60"/>
        <v/>
      </c>
      <c r="DM48" s="413" t="str">
        <f>IF(B48="NSO","NSO",IF(OR(D48="",G48="",F48="",B48="",DI48=0),"",IF('Master sheet'!$D$11="Hindi","कक्षोंन्नति","Promoted")))</f>
        <v/>
      </c>
      <c r="DN48" s="43" t="str">
        <f>IF(OR(B48=0,B48=""),"",IF(AND($E$3="1st"),'Marks Entry 1st'!AX47,IF(AND($E$3="2nd"),'Marks Entry 2nd'!AX47,"")))</f>
        <v/>
      </c>
      <c r="DO48" s="43" t="str">
        <f>IF(OR(B48=0,B48=""),"",IF(AND($E$3="1st"),'Marks Entry 1st'!AY47,IF(AND($E$3="2nd"),'Marks Entry 2nd'!AY47,"")))</f>
        <v/>
      </c>
      <c r="DP48" s="230" t="str">
        <f t="shared" si="61"/>
        <v/>
      </c>
      <c r="DQ48" s="44"/>
      <c r="DX48" s="46">
        <f>IF(AND($E$3="1st"),'Marks Entry 1st'!I47,IF(AND($E$3="2nd"),'Marks Entry 2nd'!I47,""))</f>
        <v>0</v>
      </c>
    </row>
    <row r="49" spans="1:128" ht="18.95" customHeight="1">
      <c r="A49" s="60">
        <v>42</v>
      </c>
      <c r="B49" s="279" t="str">
        <f>IF(OR(DX49=0,DX49=""),"",IF(AND($E$3="1st"),'Marks Entry 1st'!I48,IF(AND($E$3="2nd"),'Marks Entry 2nd'!I48,"")))</f>
        <v/>
      </c>
      <c r="C49" s="61" t="str">
        <f>IF(OR(B49=0,B49=""),"",IF(AND($E$3="1st"),'Marks Entry 1st'!B48,IF(AND($E$3="2nd"),'Marks Entry 2nd'!B48,"")))</f>
        <v/>
      </c>
      <c r="D49" s="61" t="str">
        <f>IF(OR(B49=0,B49=""),"",IF(AND($E$3="1st"),'Marks Entry 1st'!C48,IF(AND($E$3="2nd"),'Marks Entry 2nd'!C48,"")))</f>
        <v/>
      </c>
      <c r="E49" s="62" t="str">
        <f>IF(OR(B49=0,B49=""),"",IF(AND($E$3="1st"),'Marks Entry 1st'!E48,IF(AND($E$3="2nd"),'Marks Entry 2nd'!E48,"")))</f>
        <v/>
      </c>
      <c r="F49" s="278" t="str">
        <f>IF(OR(B49=0,B49=""),"",IF(AND($E$3="1st"),'Marks Entry 1st'!D48,IF(AND($E$3="2nd"),'Marks Entry 2nd'!D48,"")))</f>
        <v/>
      </c>
      <c r="G49" s="56" t="str">
        <f>IF(OR(B49=0,B49=""),"",IF(AND($E$3="1st"),'Marks Entry 1st'!F48,IF(AND($E$3="2nd"),'Marks Entry 2nd'!F48,"")))</f>
        <v/>
      </c>
      <c r="H49" s="56" t="str">
        <f>IF(OR(B49=0,B49=""),"",IF(AND($E$3="1st"),'Marks Entry 1st'!G48,IF(AND($E$3="2nd"),'Marks Entry 2nd'!G48,"")))</f>
        <v/>
      </c>
      <c r="I49" s="56" t="str">
        <f>IF(OR(B49=0,B49=""),"",IF(AND($E$3="1st"),'Marks Entry 1st'!H48,IF(AND($E$3="2nd"),'Marks Entry 2nd'!H48,"")))</f>
        <v/>
      </c>
      <c r="J49" s="245" t="str">
        <f>IF(OR(B49=0,B49=""),"",IF(AND($E$3="1st"),'Marks Entry 1st'!J48,IF(AND($E$3="2nd"),'Marks Entry 2nd'!J48,"")))</f>
        <v/>
      </c>
      <c r="K49" s="245" t="str">
        <f>IF(OR(B49=0,B49=""),"",IF(AND($E$3="1st"),'Marks Entry 1st'!K48,IF(AND($E$3="2nd"),'Marks Entry 2nd'!K48,"")))</f>
        <v/>
      </c>
      <c r="L49" s="113"/>
      <c r="M49" s="113"/>
      <c r="N49" s="113"/>
      <c r="O49" s="53"/>
      <c r="P49" s="113" t="str">
        <f>IF(OR(B49=0,B49=""),"",IF(AND($E$3="1st"),'Marks Entry 1st'!O48,IF(AND($E$3="2nd"),'Marks Entry 2nd'!O48,"")))</f>
        <v/>
      </c>
      <c r="Q49" s="113" t="str">
        <f>IF(OR(B49=0,B49=""),"",IF(AND($E$3="1st"),'Marks Entry 1st'!P48,IF(AND($E$3="2nd"),'Marks Entry 2nd'!P48,"")))</f>
        <v/>
      </c>
      <c r="R49" s="57" t="str">
        <f t="shared" si="0"/>
        <v/>
      </c>
      <c r="S49" s="53">
        <f t="shared" si="1"/>
        <v>0</v>
      </c>
      <c r="T49" s="59" t="str">
        <f>IF(OR(B49=0,B49=""),"",IF(AND($E$3="1st"),'Marks Entry 1st'!Q48,IF(AND($E$3="2nd"),'Marks Entry 2nd'!Q48,"")))</f>
        <v/>
      </c>
      <c r="U49" s="59" t="str">
        <f>IF(OR(B49=0,B49=""),"",IF(AND($E$3="1st"),'Marks Entry 1st'!R48,IF(AND($E$3="2nd"),'Marks Entry 2nd'!R48,"")))</f>
        <v/>
      </c>
      <c r="V49" s="58" t="str">
        <f t="shared" si="2"/>
        <v/>
      </c>
      <c r="W49" s="53" t="str">
        <f t="shared" si="3"/>
        <v/>
      </c>
      <c r="X49" s="94">
        <f t="shared" si="4"/>
        <v>0</v>
      </c>
      <c r="Y49" s="94" t="str">
        <f t="shared" si="5"/>
        <v/>
      </c>
      <c r="Z49" s="94" t="str">
        <f t="shared" si="6"/>
        <v/>
      </c>
      <c r="AA49" s="94" t="str">
        <f t="shared" si="7"/>
        <v/>
      </c>
      <c r="AB49" s="94" t="str">
        <f t="shared" si="8"/>
        <v/>
      </c>
      <c r="AC49" s="98" t="str">
        <f t="shared" si="9"/>
        <v/>
      </c>
      <c r="AD49" s="113"/>
      <c r="AE49" s="113"/>
      <c r="AF49" s="113"/>
      <c r="AG49" s="53"/>
      <c r="AH49" s="113" t="str">
        <f>IF(OR(B49=0,B49=""),"",IF(AND($E$3="1st"),'Marks Entry 1st'!V48,IF(AND($E$3="2nd"),'Marks Entry 2nd'!V48,"")))</f>
        <v/>
      </c>
      <c r="AI49" s="113" t="str">
        <f>IF(OR(B49=0,B49=""),"",IF(AND($E$3="1st"),'Marks Entry 1st'!W48,IF(AND($E$3="2nd"),'Marks Entry 2nd'!W48,"")))</f>
        <v/>
      </c>
      <c r="AJ49" s="57" t="str">
        <f t="shared" si="10"/>
        <v/>
      </c>
      <c r="AK49" s="53">
        <f t="shared" si="11"/>
        <v>0</v>
      </c>
      <c r="AL49" s="59" t="str">
        <f>IF(OR(B49=0,B49=""),"",IF(AND($E$3="1st"),'Marks Entry 1st'!X48,IF(AND($E$3="2nd"),'Marks Entry 2nd'!X48,"")))</f>
        <v/>
      </c>
      <c r="AM49" s="59" t="str">
        <f>IF(OR(B49=0,B49=""),"",IF(AND($E$3="1st"),'Marks Entry 1st'!Y48,IF(AND($E$3="2nd"),'Marks Entry 2nd'!Y48,"")))</f>
        <v/>
      </c>
      <c r="AN49" s="58" t="str">
        <f t="shared" si="12"/>
        <v/>
      </c>
      <c r="AO49" s="53" t="str">
        <f t="shared" si="13"/>
        <v/>
      </c>
      <c r="AP49" s="94">
        <f t="shared" si="14"/>
        <v>0</v>
      </c>
      <c r="AQ49" s="94" t="str">
        <f t="shared" si="15"/>
        <v/>
      </c>
      <c r="AR49" s="94" t="str">
        <f t="shared" si="16"/>
        <v/>
      </c>
      <c r="AS49" s="94" t="str">
        <f t="shared" si="17"/>
        <v/>
      </c>
      <c r="AT49" s="94" t="str">
        <f t="shared" si="18"/>
        <v/>
      </c>
      <c r="AU49" s="98" t="str">
        <f t="shared" si="19"/>
        <v/>
      </c>
      <c r="AV49" s="113"/>
      <c r="AW49" s="113"/>
      <c r="AX49" s="113"/>
      <c r="AY49" s="53"/>
      <c r="AZ49" s="113" t="str">
        <f>IF(OR(B49=0,B49=""),"",IF(AND($E$3="1st"),'Marks Entry 1st'!AC48,IF(AND($E$3="2nd"),'Marks Entry 2nd'!AC48,"")))</f>
        <v/>
      </c>
      <c r="BA49" s="113" t="str">
        <f>IF(OR(B49=0,B49=""),"",IF(AND($E$3="1st"),'Marks Entry 1st'!AD48,IF(AND($E$3="2nd"),'Marks Entry 2nd'!AD48,"")))</f>
        <v/>
      </c>
      <c r="BB49" s="57" t="str">
        <f t="shared" si="20"/>
        <v/>
      </c>
      <c r="BC49" s="53">
        <f t="shared" si="21"/>
        <v>0</v>
      </c>
      <c r="BD49" s="59" t="str">
        <f>IF(OR(B49=0,B49=""),"",IF(AND($E$3="1st"),'Marks Entry 1st'!AE48,IF(AND($E$3="2nd"),'Marks Entry 2nd'!AE48,"")))</f>
        <v/>
      </c>
      <c r="BE49" s="59" t="str">
        <f>IF(OR(B49=0,B49=""),"",IF(AND($E$3="1st"),'Marks Entry 1st'!AF48,IF(AND($E$3="2nd"),'Marks Entry 2nd'!AF48,"")))</f>
        <v/>
      </c>
      <c r="BF49" s="58" t="str">
        <f t="shared" si="22"/>
        <v/>
      </c>
      <c r="BG49" s="53" t="str">
        <f t="shared" si="23"/>
        <v/>
      </c>
      <c r="BH49" s="94">
        <f t="shared" si="24"/>
        <v>0</v>
      </c>
      <c r="BI49" s="94" t="str">
        <f t="shared" si="25"/>
        <v/>
      </c>
      <c r="BJ49" s="94" t="str">
        <f t="shared" si="26"/>
        <v/>
      </c>
      <c r="BK49" s="94" t="str">
        <f t="shared" si="27"/>
        <v/>
      </c>
      <c r="BL49" s="94" t="str">
        <f t="shared" si="28"/>
        <v/>
      </c>
      <c r="BM49" s="98" t="str">
        <f t="shared" si="29"/>
        <v/>
      </c>
      <c r="BN49" s="113"/>
      <c r="BO49" s="113"/>
      <c r="BP49" s="113"/>
      <c r="BQ49" s="53"/>
      <c r="BR49" s="113" t="str">
        <f>IF(OR(B49=0,B49=""),"",IF(AND('Marks Entry 1st'!AJ48="",'Marks Entry 2nd'!AJ48=""),"",IF(AND($E$3="1st"),'Marks Entry 1st'!AJ48,IF(AND($E$3="2nd"),'Marks Entry 2nd'!AJ48,""))))</f>
        <v/>
      </c>
      <c r="BS49" s="113" t="str">
        <f>IF(OR(B49=0,B49=""),"",IF(AND('Marks Entry 1st'!AK48="",'Marks Entry 2nd'!AK48=""),"",IF(AND($E$3="1st"),'Marks Entry 1st'!AK48,IF(AND($E$3="2nd"),'Marks Entry 2nd'!AK48,""))))</f>
        <v/>
      </c>
      <c r="BT49" s="57" t="str">
        <f t="shared" si="30"/>
        <v/>
      </c>
      <c r="BU49" s="53">
        <f t="shared" si="31"/>
        <v>0</v>
      </c>
      <c r="BV49" s="59" t="str">
        <f>IF(OR(B49=0,B49=""),"",IF(AND('Marks Entry 1st'!AL48="",'Marks Entry 2nd'!AL48=""),"",IF(AND($E$3="1st"),'Marks Entry 1st'!AL48,IF(AND($E$3="2nd"),'Marks Entry 2nd'!AL48,""))))</f>
        <v/>
      </c>
      <c r="BW49" s="59" t="str">
        <f>IF(OR(B49=0,B49=""),"",IF(AND('Marks Entry 1st'!AM48="",'Marks Entry 2nd'!AM48=""),"",IF(AND($E$3="1st"),'Marks Entry 1st'!AM48,IF(AND($E$3="2nd"),'Marks Entry 2nd'!AM48,""))))</f>
        <v/>
      </c>
      <c r="BX49" s="58" t="str">
        <f t="shared" si="32"/>
        <v/>
      </c>
      <c r="BY49" s="53" t="str">
        <f t="shared" si="33"/>
        <v/>
      </c>
      <c r="BZ49" s="94">
        <f t="shared" si="34"/>
        <v>0</v>
      </c>
      <c r="CA49" s="94" t="str">
        <f t="shared" si="35"/>
        <v/>
      </c>
      <c r="CB49" s="94" t="str">
        <f t="shared" si="36"/>
        <v/>
      </c>
      <c r="CC49" s="94" t="str">
        <f t="shared" si="37"/>
        <v/>
      </c>
      <c r="CD49" s="94" t="str">
        <f t="shared" si="38"/>
        <v/>
      </c>
      <c r="CE49" s="98" t="str">
        <f t="shared" si="39"/>
        <v/>
      </c>
      <c r="CF49" s="246" t="str">
        <f>IF(OR(B49=0,B49=""),"",IF(AND($E$3="1st"),'Marks Entry 1st'!AN48,IF(AND($E$3="2nd"),'Marks Entry 2nd'!AN48,"")))</f>
        <v/>
      </c>
      <c r="CG49" s="246" t="str">
        <f>IF(OR(B49=0,B49=""),"",IF(AND($E$3="1st"),'Marks Entry 1st'!AO48,IF(AND($E$3="2nd"),'Marks Entry 2nd'!AO48,"")))</f>
        <v/>
      </c>
      <c r="CH49" s="114" t="str">
        <f t="shared" si="40"/>
        <v/>
      </c>
      <c r="CI49" s="115">
        <f t="shared" si="41"/>
        <v>0</v>
      </c>
      <c r="CJ49" s="115" t="str">
        <f t="shared" si="42"/>
        <v/>
      </c>
      <c r="CK49" s="115" t="str">
        <f t="shared" si="43"/>
        <v/>
      </c>
      <c r="CL49" s="97" t="str">
        <f t="shared" si="44"/>
        <v/>
      </c>
      <c r="CM49" s="246" t="str">
        <f>IF(OR(B49=0,B49=""),"",IF(AND($E$3="1st"),'Marks Entry 1st'!AP48,IF(AND($E$3="2nd"),'Marks Entry 2nd'!AP48,"")))</f>
        <v/>
      </c>
      <c r="CN49" s="246" t="str">
        <f>IF(OR(B49=0,B49=""),"",IF(AND($E$3="1st"),'Marks Entry 1st'!AQ48,IF(AND($E$3="2nd"),'Marks Entry 2nd'!AQ48,"")))</f>
        <v/>
      </c>
      <c r="CO49" s="114" t="str">
        <f t="shared" si="45"/>
        <v/>
      </c>
      <c r="CP49" s="115">
        <f t="shared" si="46"/>
        <v>0</v>
      </c>
      <c r="CQ49" s="115" t="str">
        <f t="shared" si="47"/>
        <v/>
      </c>
      <c r="CR49" s="115" t="str">
        <f t="shared" si="48"/>
        <v/>
      </c>
      <c r="CS49" s="97" t="str">
        <f t="shared" si="49"/>
        <v/>
      </c>
      <c r="CT49" s="246" t="str">
        <f>IF(OR(B49=0,B49=""),"",IF(AND($E$3="1st"),'Marks Entry 1st'!AR48,IF(AND($E$3="2nd"),'Marks Entry 2nd'!AR48,"")))</f>
        <v/>
      </c>
      <c r="CU49" s="246" t="str">
        <f>IF(OR(B49=0,B49=""),"",IF(AND($E$3="1st"),'Marks Entry 1st'!AS48,IF(AND($E$3="2nd"),'Marks Entry 2nd'!AS48,"")))</f>
        <v/>
      </c>
      <c r="CV49" s="114" t="str">
        <f t="shared" si="50"/>
        <v/>
      </c>
      <c r="CW49" s="115">
        <f t="shared" si="51"/>
        <v>0</v>
      </c>
      <c r="CX49" s="115" t="str">
        <f t="shared" si="52"/>
        <v/>
      </c>
      <c r="CY49" s="115" t="str">
        <f t="shared" si="53"/>
        <v/>
      </c>
      <c r="CZ49" s="97" t="str">
        <f t="shared" si="54"/>
        <v/>
      </c>
      <c r="DA49" s="246" t="str">
        <f>IF(OR(B49=0,B49=""),"",IF(AND('Marks Entry 1st'!AT48="",'Marks Entry 2nd'!AT48=""),"",IF(AND($E$3="1st"),'Marks Entry 1st'!AT48,IF(AND($E$3="2nd"),'Marks Entry 2nd'!AT48,""))))</f>
        <v/>
      </c>
      <c r="DB49" s="246" t="str">
        <f>IF(OR(B49=0,B49=""),"",IF(AND('Marks Entry 1st'!AU48="",'Marks Entry 2nd'!AU48=""),"",IF(AND($E$3="1st"),'Marks Entry 1st'!AU48,IF(AND($E$3="2nd"),'Marks Entry 2nd'!AU48,""))))</f>
        <v/>
      </c>
      <c r="DC49" s="377" t="str">
        <f t="shared" si="55"/>
        <v/>
      </c>
      <c r="DD49" s="98" t="str">
        <f t="shared" si="56"/>
        <v/>
      </c>
      <c r="DE49" s="246" t="str">
        <f>IF(OR(B49=0,B49=""),"",IF(AND('Marks Entry 1st'!AV48="",'Marks Entry 2nd'!AV48=""),"",IF(AND($E$3="1st"),'Marks Entry 1st'!AV48,IF(AND($E$3="2nd"),'Marks Entry 2nd'!AV48,""))))</f>
        <v/>
      </c>
      <c r="DF49" s="246" t="str">
        <f>IF(OR(B49=0,B49=""),"",IF(AND('Marks Entry 1st'!AW48="",'Marks Entry 2nd'!AW48=""),"",IF(AND($E$3="1st"),'Marks Entry 1st'!AW48,IF(AND($E$3="2nd"),'Marks Entry 2nd'!AW48,""))))</f>
        <v/>
      </c>
      <c r="DG49" s="377" t="str">
        <f t="shared" si="57"/>
        <v/>
      </c>
      <c r="DH49" s="98" t="str">
        <f t="shared" si="58"/>
        <v/>
      </c>
      <c r="DI49" s="68" t="str">
        <f t="shared" si="62"/>
        <v/>
      </c>
      <c r="DJ49" s="379" t="str">
        <f t="shared" si="63"/>
        <v/>
      </c>
      <c r="DK49" s="72" t="str">
        <f t="shared" si="59"/>
        <v/>
      </c>
      <c r="DL49" s="73" t="str">
        <f t="shared" si="60"/>
        <v/>
      </c>
      <c r="DM49" s="413" t="str">
        <f>IF(B49="NSO","NSO",IF(OR(D49="",G49="",F49="",B49="",DI49=0),"",IF('Master sheet'!$D$11="Hindi","कक्षोंन्नति","Promoted")))</f>
        <v/>
      </c>
      <c r="DN49" s="43" t="str">
        <f>IF(OR(B49=0,B49=""),"",IF(AND($E$3="1st"),'Marks Entry 1st'!AX48,IF(AND($E$3="2nd"),'Marks Entry 2nd'!AX48,"")))</f>
        <v/>
      </c>
      <c r="DO49" s="43" t="str">
        <f>IF(OR(B49=0,B49=""),"",IF(AND($E$3="1st"),'Marks Entry 1st'!AY48,IF(AND($E$3="2nd"),'Marks Entry 2nd'!AY48,"")))</f>
        <v/>
      </c>
      <c r="DP49" s="230" t="str">
        <f t="shared" si="61"/>
        <v/>
      </c>
      <c r="DQ49" s="44"/>
      <c r="DX49" s="46">
        <f>IF(AND($E$3="1st"),'Marks Entry 1st'!I48,IF(AND($E$3="2nd"),'Marks Entry 2nd'!I48,""))</f>
        <v>0</v>
      </c>
    </row>
    <row r="50" spans="1:128" ht="18.95" customHeight="1">
      <c r="A50" s="60">
        <v>43</v>
      </c>
      <c r="B50" s="279" t="str">
        <f>IF(OR(DX50=0,DX50=""),"",IF(AND($E$3="1st"),'Marks Entry 1st'!I49,IF(AND($E$3="2nd"),'Marks Entry 2nd'!I49,"")))</f>
        <v/>
      </c>
      <c r="C50" s="61" t="str">
        <f>IF(OR(B50=0,B50=""),"",IF(AND($E$3="1st"),'Marks Entry 1st'!B49,IF(AND($E$3="2nd"),'Marks Entry 2nd'!B49,"")))</f>
        <v/>
      </c>
      <c r="D50" s="61" t="str">
        <f>IF(OR(B50=0,B50=""),"",IF(AND($E$3="1st"),'Marks Entry 1st'!C49,IF(AND($E$3="2nd"),'Marks Entry 2nd'!C49,"")))</f>
        <v/>
      </c>
      <c r="E50" s="62" t="str">
        <f>IF(OR(B50=0,B50=""),"",IF(AND($E$3="1st"),'Marks Entry 1st'!E49,IF(AND($E$3="2nd"),'Marks Entry 2nd'!E49,"")))</f>
        <v/>
      </c>
      <c r="F50" s="278" t="str">
        <f>IF(OR(B50=0,B50=""),"",IF(AND($E$3="1st"),'Marks Entry 1st'!D49,IF(AND($E$3="2nd"),'Marks Entry 2nd'!D49,"")))</f>
        <v/>
      </c>
      <c r="G50" s="56" t="str">
        <f>IF(OR(B50=0,B50=""),"",IF(AND($E$3="1st"),'Marks Entry 1st'!F49,IF(AND($E$3="2nd"),'Marks Entry 2nd'!F49,"")))</f>
        <v/>
      </c>
      <c r="H50" s="56" t="str">
        <f>IF(OR(B50=0,B50=""),"",IF(AND($E$3="1st"),'Marks Entry 1st'!G49,IF(AND($E$3="2nd"),'Marks Entry 2nd'!G49,"")))</f>
        <v/>
      </c>
      <c r="I50" s="56" t="str">
        <f>IF(OR(B50=0,B50=""),"",IF(AND($E$3="1st"),'Marks Entry 1st'!H49,IF(AND($E$3="2nd"),'Marks Entry 2nd'!H49,"")))</f>
        <v/>
      </c>
      <c r="J50" s="245" t="str">
        <f>IF(OR(B50=0,B50=""),"",IF(AND($E$3="1st"),'Marks Entry 1st'!J49,IF(AND($E$3="2nd"),'Marks Entry 2nd'!J49,"")))</f>
        <v/>
      </c>
      <c r="K50" s="245" t="str">
        <f>IF(OR(B50=0,B50=""),"",IF(AND($E$3="1st"),'Marks Entry 1st'!K49,IF(AND($E$3="2nd"),'Marks Entry 2nd'!K49,"")))</f>
        <v/>
      </c>
      <c r="L50" s="113"/>
      <c r="M50" s="113"/>
      <c r="N50" s="113"/>
      <c r="O50" s="53"/>
      <c r="P50" s="113" t="str">
        <f>IF(OR(B50=0,B50=""),"",IF(AND($E$3="1st"),'Marks Entry 1st'!O49,IF(AND($E$3="2nd"),'Marks Entry 2nd'!O49,"")))</f>
        <v/>
      </c>
      <c r="Q50" s="113" t="str">
        <f>IF(OR(B50=0,B50=""),"",IF(AND($E$3="1st"),'Marks Entry 1st'!P49,IF(AND($E$3="2nd"),'Marks Entry 2nd'!P49,"")))</f>
        <v/>
      </c>
      <c r="R50" s="57" t="str">
        <f t="shared" si="0"/>
        <v/>
      </c>
      <c r="S50" s="53">
        <f t="shared" si="1"/>
        <v>0</v>
      </c>
      <c r="T50" s="59" t="str">
        <f>IF(OR(B50=0,B50=""),"",IF(AND($E$3="1st"),'Marks Entry 1st'!Q49,IF(AND($E$3="2nd"),'Marks Entry 2nd'!Q49,"")))</f>
        <v/>
      </c>
      <c r="U50" s="59" t="str">
        <f>IF(OR(B50=0,B50=""),"",IF(AND($E$3="1st"),'Marks Entry 1st'!R49,IF(AND($E$3="2nd"),'Marks Entry 2nd'!R49,"")))</f>
        <v/>
      </c>
      <c r="V50" s="58" t="str">
        <f t="shared" si="2"/>
        <v/>
      </c>
      <c r="W50" s="53" t="str">
        <f t="shared" si="3"/>
        <v/>
      </c>
      <c r="X50" s="94">
        <f t="shared" si="4"/>
        <v>0</v>
      </c>
      <c r="Y50" s="94" t="str">
        <f t="shared" si="5"/>
        <v/>
      </c>
      <c r="Z50" s="94" t="str">
        <f t="shared" si="6"/>
        <v/>
      </c>
      <c r="AA50" s="94" t="str">
        <f t="shared" si="7"/>
        <v/>
      </c>
      <c r="AB50" s="94" t="str">
        <f t="shared" si="8"/>
        <v/>
      </c>
      <c r="AC50" s="98" t="str">
        <f t="shared" si="9"/>
        <v/>
      </c>
      <c r="AD50" s="113"/>
      <c r="AE50" s="113"/>
      <c r="AF50" s="113"/>
      <c r="AG50" s="53"/>
      <c r="AH50" s="113" t="str">
        <f>IF(OR(B50=0,B50=""),"",IF(AND($E$3="1st"),'Marks Entry 1st'!V49,IF(AND($E$3="2nd"),'Marks Entry 2nd'!V49,"")))</f>
        <v/>
      </c>
      <c r="AI50" s="113" t="str">
        <f>IF(OR(B50=0,B50=""),"",IF(AND($E$3="1st"),'Marks Entry 1st'!W49,IF(AND($E$3="2nd"),'Marks Entry 2nd'!W49,"")))</f>
        <v/>
      </c>
      <c r="AJ50" s="57" t="str">
        <f t="shared" si="10"/>
        <v/>
      </c>
      <c r="AK50" s="53">
        <f t="shared" si="11"/>
        <v>0</v>
      </c>
      <c r="AL50" s="59" t="str">
        <f>IF(OR(B50=0,B50=""),"",IF(AND($E$3="1st"),'Marks Entry 1st'!X49,IF(AND($E$3="2nd"),'Marks Entry 2nd'!X49,"")))</f>
        <v/>
      </c>
      <c r="AM50" s="59" t="str">
        <f>IF(OR(B50=0,B50=""),"",IF(AND($E$3="1st"),'Marks Entry 1st'!Y49,IF(AND($E$3="2nd"),'Marks Entry 2nd'!Y49,"")))</f>
        <v/>
      </c>
      <c r="AN50" s="58" t="str">
        <f t="shared" si="12"/>
        <v/>
      </c>
      <c r="AO50" s="53" t="str">
        <f t="shared" si="13"/>
        <v/>
      </c>
      <c r="AP50" s="94">
        <f t="shared" si="14"/>
        <v>0</v>
      </c>
      <c r="AQ50" s="94" t="str">
        <f t="shared" si="15"/>
        <v/>
      </c>
      <c r="AR50" s="94" t="str">
        <f t="shared" si="16"/>
        <v/>
      </c>
      <c r="AS50" s="94" t="str">
        <f t="shared" si="17"/>
        <v/>
      </c>
      <c r="AT50" s="94" t="str">
        <f t="shared" si="18"/>
        <v/>
      </c>
      <c r="AU50" s="98" t="str">
        <f t="shared" si="19"/>
        <v/>
      </c>
      <c r="AV50" s="113"/>
      <c r="AW50" s="113"/>
      <c r="AX50" s="113"/>
      <c r="AY50" s="53"/>
      <c r="AZ50" s="113" t="str">
        <f>IF(OR(B50=0,B50=""),"",IF(AND($E$3="1st"),'Marks Entry 1st'!AC49,IF(AND($E$3="2nd"),'Marks Entry 2nd'!AC49,"")))</f>
        <v/>
      </c>
      <c r="BA50" s="113" t="str">
        <f>IF(OR(B50=0,B50=""),"",IF(AND($E$3="1st"),'Marks Entry 1st'!AD49,IF(AND($E$3="2nd"),'Marks Entry 2nd'!AD49,"")))</f>
        <v/>
      </c>
      <c r="BB50" s="57" t="str">
        <f t="shared" si="20"/>
        <v/>
      </c>
      <c r="BC50" s="53">
        <f t="shared" si="21"/>
        <v>0</v>
      </c>
      <c r="BD50" s="59" t="str">
        <f>IF(OR(B50=0,B50=""),"",IF(AND($E$3="1st"),'Marks Entry 1st'!AE49,IF(AND($E$3="2nd"),'Marks Entry 2nd'!AE49,"")))</f>
        <v/>
      </c>
      <c r="BE50" s="59" t="str">
        <f>IF(OR(B50=0,B50=""),"",IF(AND($E$3="1st"),'Marks Entry 1st'!AF49,IF(AND($E$3="2nd"),'Marks Entry 2nd'!AF49,"")))</f>
        <v/>
      </c>
      <c r="BF50" s="58" t="str">
        <f t="shared" si="22"/>
        <v/>
      </c>
      <c r="BG50" s="53" t="str">
        <f t="shared" si="23"/>
        <v/>
      </c>
      <c r="BH50" s="94">
        <f t="shared" si="24"/>
        <v>0</v>
      </c>
      <c r="BI50" s="94" t="str">
        <f t="shared" si="25"/>
        <v/>
      </c>
      <c r="BJ50" s="94" t="str">
        <f t="shared" si="26"/>
        <v/>
      </c>
      <c r="BK50" s="94" t="str">
        <f t="shared" si="27"/>
        <v/>
      </c>
      <c r="BL50" s="94" t="str">
        <f t="shared" si="28"/>
        <v/>
      </c>
      <c r="BM50" s="98" t="str">
        <f t="shared" si="29"/>
        <v/>
      </c>
      <c r="BN50" s="113"/>
      <c r="BO50" s="113"/>
      <c r="BP50" s="113"/>
      <c r="BQ50" s="53"/>
      <c r="BR50" s="113" t="str">
        <f>IF(OR(B50=0,B50=""),"",IF(AND('Marks Entry 1st'!AJ49="",'Marks Entry 2nd'!AJ49=""),"",IF(AND($E$3="1st"),'Marks Entry 1st'!AJ49,IF(AND($E$3="2nd"),'Marks Entry 2nd'!AJ49,""))))</f>
        <v/>
      </c>
      <c r="BS50" s="113" t="str">
        <f>IF(OR(B50=0,B50=""),"",IF(AND('Marks Entry 1st'!AK49="",'Marks Entry 2nd'!AK49=""),"",IF(AND($E$3="1st"),'Marks Entry 1st'!AK49,IF(AND($E$3="2nd"),'Marks Entry 2nd'!AK49,""))))</f>
        <v/>
      </c>
      <c r="BT50" s="57" t="str">
        <f t="shared" si="30"/>
        <v/>
      </c>
      <c r="BU50" s="53">
        <f t="shared" si="31"/>
        <v>0</v>
      </c>
      <c r="BV50" s="59" t="str">
        <f>IF(OR(B50=0,B50=""),"",IF(AND('Marks Entry 1st'!AL49="",'Marks Entry 2nd'!AL49=""),"",IF(AND($E$3="1st"),'Marks Entry 1st'!AL49,IF(AND($E$3="2nd"),'Marks Entry 2nd'!AL49,""))))</f>
        <v/>
      </c>
      <c r="BW50" s="59" t="str">
        <f>IF(OR(B50=0,B50=""),"",IF(AND('Marks Entry 1st'!AM49="",'Marks Entry 2nd'!AM49=""),"",IF(AND($E$3="1st"),'Marks Entry 1st'!AM49,IF(AND($E$3="2nd"),'Marks Entry 2nd'!AM49,""))))</f>
        <v/>
      </c>
      <c r="BX50" s="58" t="str">
        <f t="shared" si="32"/>
        <v/>
      </c>
      <c r="BY50" s="53" t="str">
        <f t="shared" si="33"/>
        <v/>
      </c>
      <c r="BZ50" s="94">
        <f t="shared" si="34"/>
        <v>0</v>
      </c>
      <c r="CA50" s="94" t="str">
        <f t="shared" si="35"/>
        <v/>
      </c>
      <c r="CB50" s="94" t="str">
        <f t="shared" si="36"/>
        <v/>
      </c>
      <c r="CC50" s="94" t="str">
        <f t="shared" si="37"/>
        <v/>
      </c>
      <c r="CD50" s="94" t="str">
        <f t="shared" si="38"/>
        <v/>
      </c>
      <c r="CE50" s="98" t="str">
        <f t="shared" si="39"/>
        <v/>
      </c>
      <c r="CF50" s="246" t="str">
        <f>IF(OR(B50=0,B50=""),"",IF(AND($E$3="1st"),'Marks Entry 1st'!AN49,IF(AND($E$3="2nd"),'Marks Entry 2nd'!AN49,"")))</f>
        <v/>
      </c>
      <c r="CG50" s="246" t="str">
        <f>IF(OR(B50=0,B50=""),"",IF(AND($E$3="1st"),'Marks Entry 1st'!AO49,IF(AND($E$3="2nd"),'Marks Entry 2nd'!AO49,"")))</f>
        <v/>
      </c>
      <c r="CH50" s="114" t="str">
        <f t="shared" si="40"/>
        <v/>
      </c>
      <c r="CI50" s="115">
        <f t="shared" si="41"/>
        <v>0</v>
      </c>
      <c r="CJ50" s="115" t="str">
        <f t="shared" si="42"/>
        <v/>
      </c>
      <c r="CK50" s="115" t="str">
        <f t="shared" si="43"/>
        <v/>
      </c>
      <c r="CL50" s="97" t="str">
        <f t="shared" si="44"/>
        <v/>
      </c>
      <c r="CM50" s="246" t="str">
        <f>IF(OR(B50=0,B50=""),"",IF(AND($E$3="1st"),'Marks Entry 1st'!AP49,IF(AND($E$3="2nd"),'Marks Entry 2nd'!AP49,"")))</f>
        <v/>
      </c>
      <c r="CN50" s="246" t="str">
        <f>IF(OR(B50=0,B50=""),"",IF(AND($E$3="1st"),'Marks Entry 1st'!AQ49,IF(AND($E$3="2nd"),'Marks Entry 2nd'!AQ49,"")))</f>
        <v/>
      </c>
      <c r="CO50" s="114" t="str">
        <f t="shared" si="45"/>
        <v/>
      </c>
      <c r="CP50" s="115">
        <f t="shared" si="46"/>
        <v>0</v>
      </c>
      <c r="CQ50" s="115" t="str">
        <f t="shared" si="47"/>
        <v/>
      </c>
      <c r="CR50" s="115" t="str">
        <f t="shared" si="48"/>
        <v/>
      </c>
      <c r="CS50" s="97" t="str">
        <f t="shared" si="49"/>
        <v/>
      </c>
      <c r="CT50" s="246" t="str">
        <f>IF(OR(B50=0,B50=""),"",IF(AND($E$3="1st"),'Marks Entry 1st'!AR49,IF(AND($E$3="2nd"),'Marks Entry 2nd'!AR49,"")))</f>
        <v/>
      </c>
      <c r="CU50" s="246" t="str">
        <f>IF(OR(B50=0,B50=""),"",IF(AND($E$3="1st"),'Marks Entry 1st'!AS49,IF(AND($E$3="2nd"),'Marks Entry 2nd'!AS49,"")))</f>
        <v/>
      </c>
      <c r="CV50" s="114" t="str">
        <f t="shared" si="50"/>
        <v/>
      </c>
      <c r="CW50" s="115">
        <f t="shared" si="51"/>
        <v>0</v>
      </c>
      <c r="CX50" s="115" t="str">
        <f t="shared" si="52"/>
        <v/>
      </c>
      <c r="CY50" s="115" t="str">
        <f t="shared" si="53"/>
        <v/>
      </c>
      <c r="CZ50" s="97" t="str">
        <f t="shared" si="54"/>
        <v/>
      </c>
      <c r="DA50" s="246" t="str">
        <f>IF(OR(B50=0,B50=""),"",IF(AND('Marks Entry 1st'!AT49="",'Marks Entry 2nd'!AT49=""),"",IF(AND($E$3="1st"),'Marks Entry 1st'!AT49,IF(AND($E$3="2nd"),'Marks Entry 2nd'!AT49,""))))</f>
        <v/>
      </c>
      <c r="DB50" s="246" t="str">
        <f>IF(OR(B50=0,B50=""),"",IF(AND('Marks Entry 1st'!AU49="",'Marks Entry 2nd'!AU49=""),"",IF(AND($E$3="1st"),'Marks Entry 1st'!AU49,IF(AND($E$3="2nd"),'Marks Entry 2nd'!AU49,""))))</f>
        <v/>
      </c>
      <c r="DC50" s="377" t="str">
        <f t="shared" si="55"/>
        <v/>
      </c>
      <c r="DD50" s="98" t="str">
        <f t="shared" si="56"/>
        <v/>
      </c>
      <c r="DE50" s="246" t="str">
        <f>IF(OR(B50=0,B50=""),"",IF(AND('Marks Entry 1st'!AV49="",'Marks Entry 2nd'!AV49=""),"",IF(AND($E$3="1st"),'Marks Entry 1st'!AV49,IF(AND($E$3="2nd"),'Marks Entry 2nd'!AV49,""))))</f>
        <v/>
      </c>
      <c r="DF50" s="246" t="str">
        <f>IF(OR(B50=0,B50=""),"",IF(AND('Marks Entry 1st'!AW49="",'Marks Entry 2nd'!AW49=""),"",IF(AND($E$3="1st"),'Marks Entry 1st'!AW49,IF(AND($E$3="2nd"),'Marks Entry 2nd'!AW49,""))))</f>
        <v/>
      </c>
      <c r="DG50" s="377" t="str">
        <f t="shared" si="57"/>
        <v/>
      </c>
      <c r="DH50" s="98" t="str">
        <f t="shared" si="58"/>
        <v/>
      </c>
      <c r="DI50" s="68" t="str">
        <f t="shared" si="62"/>
        <v/>
      </c>
      <c r="DJ50" s="379" t="str">
        <f t="shared" si="63"/>
        <v/>
      </c>
      <c r="DK50" s="72" t="str">
        <f t="shared" si="59"/>
        <v/>
      </c>
      <c r="DL50" s="73" t="str">
        <f t="shared" si="60"/>
        <v/>
      </c>
      <c r="DM50" s="413" t="str">
        <f>IF(B50="NSO","NSO",IF(OR(D50="",G50="",F50="",B50="",DI50=0),"",IF('Master sheet'!$D$11="Hindi","कक्षोंन्नति","Promoted")))</f>
        <v/>
      </c>
      <c r="DN50" s="43" t="str">
        <f>IF(OR(B50=0,B50=""),"",IF(AND($E$3="1st"),'Marks Entry 1st'!AX49,IF(AND($E$3="2nd"),'Marks Entry 2nd'!AX49,"")))</f>
        <v/>
      </c>
      <c r="DO50" s="43" t="str">
        <f>IF(OR(B50=0,B50=""),"",IF(AND($E$3="1st"),'Marks Entry 1st'!AY49,IF(AND($E$3="2nd"),'Marks Entry 2nd'!AY49,"")))</f>
        <v/>
      </c>
      <c r="DP50" s="230" t="str">
        <f t="shared" si="61"/>
        <v/>
      </c>
      <c r="DQ50" s="44"/>
      <c r="DX50" s="46">
        <f>IF(AND($E$3="1st"),'Marks Entry 1st'!I49,IF(AND($E$3="2nd"),'Marks Entry 2nd'!I49,""))</f>
        <v>0</v>
      </c>
    </row>
    <row r="51" spans="1:128" ht="18.95" customHeight="1">
      <c r="A51" s="60">
        <v>44</v>
      </c>
      <c r="B51" s="279" t="str">
        <f>IF(OR(DX51=0,DX51=""),"",IF(AND($E$3="1st"),'Marks Entry 1st'!I50,IF(AND($E$3="2nd"),'Marks Entry 2nd'!I50,"")))</f>
        <v/>
      </c>
      <c r="C51" s="61" t="str">
        <f>IF(OR(B51=0,B51=""),"",IF(AND($E$3="1st"),'Marks Entry 1st'!B50,IF(AND($E$3="2nd"),'Marks Entry 2nd'!B50,"")))</f>
        <v/>
      </c>
      <c r="D51" s="61" t="str">
        <f>IF(OR(B51=0,B51=""),"",IF(AND($E$3="1st"),'Marks Entry 1st'!C50,IF(AND($E$3="2nd"),'Marks Entry 2nd'!C50,"")))</f>
        <v/>
      </c>
      <c r="E51" s="62" t="str">
        <f>IF(OR(B51=0,B51=""),"",IF(AND($E$3="1st"),'Marks Entry 1st'!E50,IF(AND($E$3="2nd"),'Marks Entry 2nd'!E50,"")))</f>
        <v/>
      </c>
      <c r="F51" s="278" t="str">
        <f>IF(OR(B51=0,B51=""),"",IF(AND($E$3="1st"),'Marks Entry 1st'!D50,IF(AND($E$3="2nd"),'Marks Entry 2nd'!D50,"")))</f>
        <v/>
      </c>
      <c r="G51" s="56" t="str">
        <f>IF(OR(B51=0,B51=""),"",IF(AND($E$3="1st"),'Marks Entry 1st'!F50,IF(AND($E$3="2nd"),'Marks Entry 2nd'!F50,"")))</f>
        <v/>
      </c>
      <c r="H51" s="56" t="str">
        <f>IF(OR(B51=0,B51=""),"",IF(AND($E$3="1st"),'Marks Entry 1st'!G50,IF(AND($E$3="2nd"),'Marks Entry 2nd'!G50,"")))</f>
        <v/>
      </c>
      <c r="I51" s="56" t="str">
        <f>IF(OR(B51=0,B51=""),"",IF(AND($E$3="1st"),'Marks Entry 1st'!H50,IF(AND($E$3="2nd"),'Marks Entry 2nd'!H50,"")))</f>
        <v/>
      </c>
      <c r="J51" s="245" t="str">
        <f>IF(OR(B51=0,B51=""),"",IF(AND($E$3="1st"),'Marks Entry 1st'!J50,IF(AND($E$3="2nd"),'Marks Entry 2nd'!J50,"")))</f>
        <v/>
      </c>
      <c r="K51" s="245" t="str">
        <f>IF(OR(B51=0,B51=""),"",IF(AND($E$3="1st"),'Marks Entry 1st'!K50,IF(AND($E$3="2nd"),'Marks Entry 2nd'!K50,"")))</f>
        <v/>
      </c>
      <c r="L51" s="113"/>
      <c r="M51" s="113"/>
      <c r="N51" s="113"/>
      <c r="O51" s="53"/>
      <c r="P51" s="113" t="str">
        <f>IF(OR(B51=0,B51=""),"",IF(AND($E$3="1st"),'Marks Entry 1st'!O50,IF(AND($E$3="2nd"),'Marks Entry 2nd'!O50,"")))</f>
        <v/>
      </c>
      <c r="Q51" s="113" t="str">
        <f>IF(OR(B51=0,B51=""),"",IF(AND($E$3="1st"),'Marks Entry 1st'!P50,IF(AND($E$3="2nd"),'Marks Entry 2nd'!P50,"")))</f>
        <v/>
      </c>
      <c r="R51" s="57" t="str">
        <f t="shared" si="0"/>
        <v/>
      </c>
      <c r="S51" s="53">
        <f t="shared" si="1"/>
        <v>0</v>
      </c>
      <c r="T51" s="59" t="str">
        <f>IF(OR(B51=0,B51=""),"",IF(AND($E$3="1st"),'Marks Entry 1st'!Q50,IF(AND($E$3="2nd"),'Marks Entry 2nd'!Q50,"")))</f>
        <v/>
      </c>
      <c r="U51" s="59" t="str">
        <f>IF(OR(B51=0,B51=""),"",IF(AND($E$3="1st"),'Marks Entry 1st'!R50,IF(AND($E$3="2nd"),'Marks Entry 2nd'!R50,"")))</f>
        <v/>
      </c>
      <c r="V51" s="58" t="str">
        <f t="shared" si="2"/>
        <v/>
      </c>
      <c r="W51" s="53" t="str">
        <f t="shared" si="3"/>
        <v/>
      </c>
      <c r="X51" s="94">
        <f t="shared" si="4"/>
        <v>0</v>
      </c>
      <c r="Y51" s="94" t="str">
        <f t="shared" si="5"/>
        <v/>
      </c>
      <c r="Z51" s="94" t="str">
        <f t="shared" si="6"/>
        <v/>
      </c>
      <c r="AA51" s="94" t="str">
        <f t="shared" si="7"/>
        <v/>
      </c>
      <c r="AB51" s="94" t="str">
        <f t="shared" si="8"/>
        <v/>
      </c>
      <c r="AC51" s="98" t="str">
        <f t="shared" si="9"/>
        <v/>
      </c>
      <c r="AD51" s="113"/>
      <c r="AE51" s="113"/>
      <c r="AF51" s="113"/>
      <c r="AG51" s="53"/>
      <c r="AH51" s="113" t="str">
        <f>IF(OR(B51=0,B51=""),"",IF(AND($E$3="1st"),'Marks Entry 1st'!V50,IF(AND($E$3="2nd"),'Marks Entry 2nd'!V50,"")))</f>
        <v/>
      </c>
      <c r="AI51" s="113" t="str">
        <f>IF(OR(B51=0,B51=""),"",IF(AND($E$3="1st"),'Marks Entry 1st'!W50,IF(AND($E$3="2nd"),'Marks Entry 2nd'!W50,"")))</f>
        <v/>
      </c>
      <c r="AJ51" s="57" t="str">
        <f t="shared" si="10"/>
        <v/>
      </c>
      <c r="AK51" s="53">
        <f t="shared" si="11"/>
        <v>0</v>
      </c>
      <c r="AL51" s="59" t="str">
        <f>IF(OR(B51=0,B51=""),"",IF(AND($E$3="1st"),'Marks Entry 1st'!X50,IF(AND($E$3="2nd"),'Marks Entry 2nd'!X50,"")))</f>
        <v/>
      </c>
      <c r="AM51" s="59" t="str">
        <f>IF(OR(B51=0,B51=""),"",IF(AND($E$3="1st"),'Marks Entry 1st'!Y50,IF(AND($E$3="2nd"),'Marks Entry 2nd'!Y50,"")))</f>
        <v/>
      </c>
      <c r="AN51" s="58" t="str">
        <f t="shared" si="12"/>
        <v/>
      </c>
      <c r="AO51" s="53" t="str">
        <f t="shared" si="13"/>
        <v/>
      </c>
      <c r="AP51" s="94">
        <f t="shared" si="14"/>
        <v>0</v>
      </c>
      <c r="AQ51" s="94" t="str">
        <f t="shared" si="15"/>
        <v/>
      </c>
      <c r="AR51" s="94" t="str">
        <f t="shared" si="16"/>
        <v/>
      </c>
      <c r="AS51" s="94" t="str">
        <f t="shared" si="17"/>
        <v/>
      </c>
      <c r="AT51" s="94" t="str">
        <f t="shared" si="18"/>
        <v/>
      </c>
      <c r="AU51" s="98" t="str">
        <f t="shared" si="19"/>
        <v/>
      </c>
      <c r="AV51" s="113"/>
      <c r="AW51" s="113"/>
      <c r="AX51" s="113"/>
      <c r="AY51" s="53"/>
      <c r="AZ51" s="113" t="str">
        <f>IF(OR(B51=0,B51=""),"",IF(AND($E$3="1st"),'Marks Entry 1st'!AC50,IF(AND($E$3="2nd"),'Marks Entry 2nd'!AC50,"")))</f>
        <v/>
      </c>
      <c r="BA51" s="113" t="str">
        <f>IF(OR(B51=0,B51=""),"",IF(AND($E$3="1st"),'Marks Entry 1st'!AD50,IF(AND($E$3="2nd"),'Marks Entry 2nd'!AD50,"")))</f>
        <v/>
      </c>
      <c r="BB51" s="57" t="str">
        <f t="shared" si="20"/>
        <v/>
      </c>
      <c r="BC51" s="53">
        <f t="shared" si="21"/>
        <v>0</v>
      </c>
      <c r="BD51" s="59" t="str">
        <f>IF(OR(B51=0,B51=""),"",IF(AND($E$3="1st"),'Marks Entry 1st'!AE50,IF(AND($E$3="2nd"),'Marks Entry 2nd'!AE50,"")))</f>
        <v/>
      </c>
      <c r="BE51" s="59" t="str">
        <f>IF(OR(B51=0,B51=""),"",IF(AND($E$3="1st"),'Marks Entry 1st'!AF50,IF(AND($E$3="2nd"),'Marks Entry 2nd'!AF50,"")))</f>
        <v/>
      </c>
      <c r="BF51" s="58" t="str">
        <f t="shared" si="22"/>
        <v/>
      </c>
      <c r="BG51" s="53" t="str">
        <f t="shared" si="23"/>
        <v/>
      </c>
      <c r="BH51" s="94">
        <f t="shared" si="24"/>
        <v>0</v>
      </c>
      <c r="BI51" s="94" t="str">
        <f t="shared" si="25"/>
        <v/>
      </c>
      <c r="BJ51" s="94" t="str">
        <f t="shared" si="26"/>
        <v/>
      </c>
      <c r="BK51" s="94" t="str">
        <f t="shared" si="27"/>
        <v/>
      </c>
      <c r="BL51" s="94" t="str">
        <f t="shared" si="28"/>
        <v/>
      </c>
      <c r="BM51" s="98" t="str">
        <f t="shared" si="29"/>
        <v/>
      </c>
      <c r="BN51" s="113"/>
      <c r="BO51" s="113"/>
      <c r="BP51" s="113"/>
      <c r="BQ51" s="53"/>
      <c r="BR51" s="113" t="str">
        <f>IF(OR(B51=0,B51=""),"",IF(AND('Marks Entry 1st'!AJ50="",'Marks Entry 2nd'!AJ50=""),"",IF(AND($E$3="1st"),'Marks Entry 1st'!AJ50,IF(AND($E$3="2nd"),'Marks Entry 2nd'!AJ50,""))))</f>
        <v/>
      </c>
      <c r="BS51" s="113" t="str">
        <f>IF(OR(B51=0,B51=""),"",IF(AND('Marks Entry 1st'!AK50="",'Marks Entry 2nd'!AK50=""),"",IF(AND($E$3="1st"),'Marks Entry 1st'!AK50,IF(AND($E$3="2nd"),'Marks Entry 2nd'!AK50,""))))</f>
        <v/>
      </c>
      <c r="BT51" s="57" t="str">
        <f t="shared" si="30"/>
        <v/>
      </c>
      <c r="BU51" s="53">
        <f t="shared" si="31"/>
        <v>0</v>
      </c>
      <c r="BV51" s="59" t="str">
        <f>IF(OR(B51=0,B51=""),"",IF(AND('Marks Entry 1st'!AL50="",'Marks Entry 2nd'!AL50=""),"",IF(AND($E$3="1st"),'Marks Entry 1st'!AL50,IF(AND($E$3="2nd"),'Marks Entry 2nd'!AL50,""))))</f>
        <v/>
      </c>
      <c r="BW51" s="59" t="str">
        <f>IF(OR(B51=0,B51=""),"",IF(AND('Marks Entry 1st'!AM50="",'Marks Entry 2nd'!AM50=""),"",IF(AND($E$3="1st"),'Marks Entry 1st'!AM50,IF(AND($E$3="2nd"),'Marks Entry 2nd'!AM50,""))))</f>
        <v/>
      </c>
      <c r="BX51" s="58" t="str">
        <f t="shared" si="32"/>
        <v/>
      </c>
      <c r="BY51" s="53" t="str">
        <f t="shared" si="33"/>
        <v/>
      </c>
      <c r="BZ51" s="94">
        <f t="shared" si="34"/>
        <v>0</v>
      </c>
      <c r="CA51" s="94" t="str">
        <f t="shared" si="35"/>
        <v/>
      </c>
      <c r="CB51" s="94" t="str">
        <f t="shared" si="36"/>
        <v/>
      </c>
      <c r="CC51" s="94" t="str">
        <f t="shared" si="37"/>
        <v/>
      </c>
      <c r="CD51" s="94" t="str">
        <f t="shared" si="38"/>
        <v/>
      </c>
      <c r="CE51" s="98" t="str">
        <f t="shared" si="39"/>
        <v/>
      </c>
      <c r="CF51" s="246" t="str">
        <f>IF(OR(B51=0,B51=""),"",IF(AND($E$3="1st"),'Marks Entry 1st'!AN50,IF(AND($E$3="2nd"),'Marks Entry 2nd'!AN50,"")))</f>
        <v/>
      </c>
      <c r="CG51" s="246" t="str">
        <f>IF(OR(B51=0,B51=""),"",IF(AND($E$3="1st"),'Marks Entry 1st'!AO50,IF(AND($E$3="2nd"),'Marks Entry 2nd'!AO50,"")))</f>
        <v/>
      </c>
      <c r="CH51" s="114" t="str">
        <f t="shared" si="40"/>
        <v/>
      </c>
      <c r="CI51" s="115">
        <f t="shared" si="41"/>
        <v>0</v>
      </c>
      <c r="CJ51" s="115" t="str">
        <f t="shared" si="42"/>
        <v/>
      </c>
      <c r="CK51" s="115" t="str">
        <f t="shared" si="43"/>
        <v/>
      </c>
      <c r="CL51" s="97" t="str">
        <f t="shared" si="44"/>
        <v/>
      </c>
      <c r="CM51" s="246" t="str">
        <f>IF(OR(B51=0,B51=""),"",IF(AND($E$3="1st"),'Marks Entry 1st'!AP50,IF(AND($E$3="2nd"),'Marks Entry 2nd'!AP50,"")))</f>
        <v/>
      </c>
      <c r="CN51" s="246" t="str">
        <f>IF(OR(B51=0,B51=""),"",IF(AND($E$3="1st"),'Marks Entry 1st'!AQ50,IF(AND($E$3="2nd"),'Marks Entry 2nd'!AQ50,"")))</f>
        <v/>
      </c>
      <c r="CO51" s="114" t="str">
        <f t="shared" si="45"/>
        <v/>
      </c>
      <c r="CP51" s="115">
        <f t="shared" si="46"/>
        <v>0</v>
      </c>
      <c r="CQ51" s="115" t="str">
        <f t="shared" si="47"/>
        <v/>
      </c>
      <c r="CR51" s="115" t="str">
        <f t="shared" si="48"/>
        <v/>
      </c>
      <c r="CS51" s="97" t="str">
        <f t="shared" si="49"/>
        <v/>
      </c>
      <c r="CT51" s="246" t="str">
        <f>IF(OR(B51=0,B51=""),"",IF(AND($E$3="1st"),'Marks Entry 1st'!AR50,IF(AND($E$3="2nd"),'Marks Entry 2nd'!AR50,"")))</f>
        <v/>
      </c>
      <c r="CU51" s="246" t="str">
        <f>IF(OR(B51=0,B51=""),"",IF(AND($E$3="1st"),'Marks Entry 1st'!AS50,IF(AND($E$3="2nd"),'Marks Entry 2nd'!AS50,"")))</f>
        <v/>
      </c>
      <c r="CV51" s="114" t="str">
        <f t="shared" si="50"/>
        <v/>
      </c>
      <c r="CW51" s="115">
        <f t="shared" si="51"/>
        <v>0</v>
      </c>
      <c r="CX51" s="115" t="str">
        <f t="shared" si="52"/>
        <v/>
      </c>
      <c r="CY51" s="115" t="str">
        <f t="shared" si="53"/>
        <v/>
      </c>
      <c r="CZ51" s="97" t="str">
        <f t="shared" si="54"/>
        <v/>
      </c>
      <c r="DA51" s="246" t="str">
        <f>IF(OR(B51=0,B51=""),"",IF(AND('Marks Entry 1st'!AT50="",'Marks Entry 2nd'!AT50=""),"",IF(AND($E$3="1st"),'Marks Entry 1st'!AT50,IF(AND($E$3="2nd"),'Marks Entry 2nd'!AT50,""))))</f>
        <v/>
      </c>
      <c r="DB51" s="246" t="str">
        <f>IF(OR(B51=0,B51=""),"",IF(AND('Marks Entry 1st'!AU50="",'Marks Entry 2nd'!AU50=""),"",IF(AND($E$3="1st"),'Marks Entry 1st'!AU50,IF(AND($E$3="2nd"),'Marks Entry 2nd'!AU50,""))))</f>
        <v/>
      </c>
      <c r="DC51" s="377" t="str">
        <f t="shared" si="55"/>
        <v/>
      </c>
      <c r="DD51" s="98" t="str">
        <f t="shared" si="56"/>
        <v/>
      </c>
      <c r="DE51" s="246" t="str">
        <f>IF(OR(B51=0,B51=""),"",IF(AND('Marks Entry 1st'!AV50="",'Marks Entry 2nd'!AV50=""),"",IF(AND($E$3="1st"),'Marks Entry 1st'!AV50,IF(AND($E$3="2nd"),'Marks Entry 2nd'!AV50,""))))</f>
        <v/>
      </c>
      <c r="DF51" s="246" t="str">
        <f>IF(OR(B51=0,B51=""),"",IF(AND('Marks Entry 1st'!AW50="",'Marks Entry 2nd'!AW50=""),"",IF(AND($E$3="1st"),'Marks Entry 1st'!AW50,IF(AND($E$3="2nd"),'Marks Entry 2nd'!AW50,""))))</f>
        <v/>
      </c>
      <c r="DG51" s="377" t="str">
        <f t="shared" si="57"/>
        <v/>
      </c>
      <c r="DH51" s="98" t="str">
        <f t="shared" si="58"/>
        <v/>
      </c>
      <c r="DI51" s="68" t="str">
        <f t="shared" si="62"/>
        <v/>
      </c>
      <c r="DJ51" s="379" t="str">
        <f t="shared" si="63"/>
        <v/>
      </c>
      <c r="DK51" s="72" t="str">
        <f t="shared" si="59"/>
        <v/>
      </c>
      <c r="DL51" s="73" t="str">
        <f t="shared" si="60"/>
        <v/>
      </c>
      <c r="DM51" s="413" t="str">
        <f>IF(B51="NSO","NSO",IF(OR(D51="",G51="",F51="",B51="",DI51=0),"",IF('Master sheet'!$D$11="Hindi","कक्षोंन्नति","Promoted")))</f>
        <v/>
      </c>
      <c r="DN51" s="43" t="str">
        <f>IF(OR(B51=0,B51=""),"",IF(AND($E$3="1st"),'Marks Entry 1st'!AX50,IF(AND($E$3="2nd"),'Marks Entry 2nd'!AX50,"")))</f>
        <v/>
      </c>
      <c r="DO51" s="43" t="str">
        <f>IF(OR(B51=0,B51=""),"",IF(AND($E$3="1st"),'Marks Entry 1st'!AY50,IF(AND($E$3="2nd"),'Marks Entry 2nd'!AY50,"")))</f>
        <v/>
      </c>
      <c r="DP51" s="230" t="str">
        <f t="shared" si="61"/>
        <v/>
      </c>
      <c r="DQ51" s="44"/>
      <c r="DX51" s="46">
        <f>IF(AND($E$3="1st"),'Marks Entry 1st'!I50,IF(AND($E$3="2nd"),'Marks Entry 2nd'!I50,""))</f>
        <v>0</v>
      </c>
    </row>
    <row r="52" spans="1:128" ht="18.95" customHeight="1">
      <c r="A52" s="60">
        <v>45</v>
      </c>
      <c r="B52" s="279" t="str">
        <f>IF(OR(DX52=0,DX52=""),"",IF(AND($E$3="1st"),'Marks Entry 1st'!I51,IF(AND($E$3="2nd"),'Marks Entry 2nd'!I51,"")))</f>
        <v/>
      </c>
      <c r="C52" s="61" t="str">
        <f>IF(OR(B52=0,B52=""),"",IF(AND($E$3="1st"),'Marks Entry 1st'!B51,IF(AND($E$3="2nd"),'Marks Entry 2nd'!B51,"")))</f>
        <v/>
      </c>
      <c r="D52" s="61" t="str">
        <f>IF(OR(B52=0,B52=""),"",IF(AND($E$3="1st"),'Marks Entry 1st'!C51,IF(AND($E$3="2nd"),'Marks Entry 2nd'!C51,"")))</f>
        <v/>
      </c>
      <c r="E52" s="62" t="str">
        <f>IF(OR(B52=0,B52=""),"",IF(AND($E$3="1st"),'Marks Entry 1st'!E51,IF(AND($E$3="2nd"),'Marks Entry 2nd'!E51,"")))</f>
        <v/>
      </c>
      <c r="F52" s="278" t="str">
        <f>IF(OR(B52=0,B52=""),"",IF(AND($E$3="1st"),'Marks Entry 1st'!D51,IF(AND($E$3="2nd"),'Marks Entry 2nd'!D51,"")))</f>
        <v/>
      </c>
      <c r="G52" s="56" t="str">
        <f>IF(OR(B52=0,B52=""),"",IF(AND($E$3="1st"),'Marks Entry 1st'!F51,IF(AND($E$3="2nd"),'Marks Entry 2nd'!F51,"")))</f>
        <v/>
      </c>
      <c r="H52" s="56" t="str">
        <f>IF(OR(B52=0,B52=""),"",IF(AND($E$3="1st"),'Marks Entry 1st'!G51,IF(AND($E$3="2nd"),'Marks Entry 2nd'!G51,"")))</f>
        <v/>
      </c>
      <c r="I52" s="56" t="str">
        <f>IF(OR(B52=0,B52=""),"",IF(AND($E$3="1st"),'Marks Entry 1st'!H51,IF(AND($E$3="2nd"),'Marks Entry 2nd'!H51,"")))</f>
        <v/>
      </c>
      <c r="J52" s="245" t="str">
        <f>IF(OR(B52=0,B52=""),"",IF(AND($E$3="1st"),'Marks Entry 1st'!J51,IF(AND($E$3="2nd"),'Marks Entry 2nd'!J51,"")))</f>
        <v/>
      </c>
      <c r="K52" s="245" t="str">
        <f>IF(OR(B52=0,B52=""),"",IF(AND($E$3="1st"),'Marks Entry 1st'!K51,IF(AND($E$3="2nd"),'Marks Entry 2nd'!K51,"")))</f>
        <v/>
      </c>
      <c r="L52" s="113"/>
      <c r="M52" s="113"/>
      <c r="N52" s="113"/>
      <c r="O52" s="53"/>
      <c r="P52" s="113" t="str">
        <f>IF(OR(B52=0,B52=""),"",IF(AND($E$3="1st"),'Marks Entry 1st'!O51,IF(AND($E$3="2nd"),'Marks Entry 2nd'!O51,"")))</f>
        <v/>
      </c>
      <c r="Q52" s="113" t="str">
        <f>IF(OR(B52=0,B52=""),"",IF(AND($E$3="1st"),'Marks Entry 1st'!P51,IF(AND($E$3="2nd"),'Marks Entry 2nd'!P51,"")))</f>
        <v/>
      </c>
      <c r="R52" s="57" t="str">
        <f t="shared" si="0"/>
        <v/>
      </c>
      <c r="S52" s="53">
        <f t="shared" si="1"/>
        <v>0</v>
      </c>
      <c r="T52" s="59" t="str">
        <f>IF(OR(B52=0,B52=""),"",IF(AND($E$3="1st"),'Marks Entry 1st'!Q51,IF(AND($E$3="2nd"),'Marks Entry 2nd'!Q51,"")))</f>
        <v/>
      </c>
      <c r="U52" s="59" t="str">
        <f>IF(OR(B52=0,B52=""),"",IF(AND($E$3="1st"),'Marks Entry 1st'!R51,IF(AND($E$3="2nd"),'Marks Entry 2nd'!R51,"")))</f>
        <v/>
      </c>
      <c r="V52" s="58" t="str">
        <f t="shared" si="2"/>
        <v/>
      </c>
      <c r="W52" s="53" t="str">
        <f t="shared" si="3"/>
        <v/>
      </c>
      <c r="X52" s="94">
        <f t="shared" si="4"/>
        <v>0</v>
      </c>
      <c r="Y52" s="94" t="str">
        <f t="shared" si="5"/>
        <v/>
      </c>
      <c r="Z52" s="94" t="str">
        <f t="shared" si="6"/>
        <v/>
      </c>
      <c r="AA52" s="94" t="str">
        <f t="shared" si="7"/>
        <v/>
      </c>
      <c r="AB52" s="94" t="str">
        <f t="shared" si="8"/>
        <v/>
      </c>
      <c r="AC52" s="98" t="str">
        <f t="shared" si="9"/>
        <v/>
      </c>
      <c r="AD52" s="113"/>
      <c r="AE52" s="113"/>
      <c r="AF52" s="113"/>
      <c r="AG52" s="53"/>
      <c r="AH52" s="113" t="str">
        <f>IF(OR(B52=0,B52=""),"",IF(AND($E$3="1st"),'Marks Entry 1st'!V51,IF(AND($E$3="2nd"),'Marks Entry 2nd'!V51,"")))</f>
        <v/>
      </c>
      <c r="AI52" s="113" t="str">
        <f>IF(OR(B52=0,B52=""),"",IF(AND($E$3="1st"),'Marks Entry 1st'!W51,IF(AND($E$3="2nd"),'Marks Entry 2nd'!W51,"")))</f>
        <v/>
      </c>
      <c r="AJ52" s="57" t="str">
        <f t="shared" si="10"/>
        <v/>
      </c>
      <c r="AK52" s="53">
        <f t="shared" si="11"/>
        <v>0</v>
      </c>
      <c r="AL52" s="59" t="str">
        <f>IF(OR(B52=0,B52=""),"",IF(AND($E$3="1st"),'Marks Entry 1st'!X51,IF(AND($E$3="2nd"),'Marks Entry 2nd'!X51,"")))</f>
        <v/>
      </c>
      <c r="AM52" s="59" t="str">
        <f>IF(OR(B52=0,B52=""),"",IF(AND($E$3="1st"),'Marks Entry 1st'!Y51,IF(AND($E$3="2nd"),'Marks Entry 2nd'!Y51,"")))</f>
        <v/>
      </c>
      <c r="AN52" s="58" t="str">
        <f t="shared" si="12"/>
        <v/>
      </c>
      <c r="AO52" s="53" t="str">
        <f t="shared" si="13"/>
        <v/>
      </c>
      <c r="AP52" s="94">
        <f t="shared" si="14"/>
        <v>0</v>
      </c>
      <c r="AQ52" s="94" t="str">
        <f t="shared" si="15"/>
        <v/>
      </c>
      <c r="AR52" s="94" t="str">
        <f t="shared" si="16"/>
        <v/>
      </c>
      <c r="AS52" s="94" t="str">
        <f t="shared" si="17"/>
        <v/>
      </c>
      <c r="AT52" s="94" t="str">
        <f t="shared" si="18"/>
        <v/>
      </c>
      <c r="AU52" s="98" t="str">
        <f t="shared" si="19"/>
        <v/>
      </c>
      <c r="AV52" s="113"/>
      <c r="AW52" s="113"/>
      <c r="AX52" s="113"/>
      <c r="AY52" s="53"/>
      <c r="AZ52" s="113" t="str">
        <f>IF(OR(B52=0,B52=""),"",IF(AND($E$3="1st"),'Marks Entry 1st'!AC51,IF(AND($E$3="2nd"),'Marks Entry 2nd'!AC51,"")))</f>
        <v/>
      </c>
      <c r="BA52" s="113" t="str">
        <f>IF(OR(B52=0,B52=""),"",IF(AND($E$3="1st"),'Marks Entry 1st'!AD51,IF(AND($E$3="2nd"),'Marks Entry 2nd'!AD51,"")))</f>
        <v/>
      </c>
      <c r="BB52" s="57" t="str">
        <f t="shared" si="20"/>
        <v/>
      </c>
      <c r="BC52" s="53">
        <f t="shared" si="21"/>
        <v>0</v>
      </c>
      <c r="BD52" s="59" t="str">
        <f>IF(OR(B52=0,B52=""),"",IF(AND($E$3="1st"),'Marks Entry 1st'!AE51,IF(AND($E$3="2nd"),'Marks Entry 2nd'!AE51,"")))</f>
        <v/>
      </c>
      <c r="BE52" s="59" t="str">
        <f>IF(OR(B52=0,B52=""),"",IF(AND($E$3="1st"),'Marks Entry 1st'!AF51,IF(AND($E$3="2nd"),'Marks Entry 2nd'!AF51,"")))</f>
        <v/>
      </c>
      <c r="BF52" s="58" t="str">
        <f t="shared" si="22"/>
        <v/>
      </c>
      <c r="BG52" s="53" t="str">
        <f t="shared" si="23"/>
        <v/>
      </c>
      <c r="BH52" s="94">
        <f t="shared" si="24"/>
        <v>0</v>
      </c>
      <c r="BI52" s="94" t="str">
        <f t="shared" si="25"/>
        <v/>
      </c>
      <c r="BJ52" s="94" t="str">
        <f t="shared" si="26"/>
        <v/>
      </c>
      <c r="BK52" s="94" t="str">
        <f t="shared" si="27"/>
        <v/>
      </c>
      <c r="BL52" s="94" t="str">
        <f t="shared" si="28"/>
        <v/>
      </c>
      <c r="BM52" s="98" t="str">
        <f t="shared" si="29"/>
        <v/>
      </c>
      <c r="BN52" s="113"/>
      <c r="BO52" s="113"/>
      <c r="BP52" s="113"/>
      <c r="BQ52" s="53"/>
      <c r="BR52" s="113" t="str">
        <f>IF(OR(B52=0,B52=""),"",IF(AND('Marks Entry 1st'!AJ51="",'Marks Entry 2nd'!AJ51=""),"",IF(AND($E$3="1st"),'Marks Entry 1st'!AJ51,IF(AND($E$3="2nd"),'Marks Entry 2nd'!AJ51,""))))</f>
        <v/>
      </c>
      <c r="BS52" s="113" t="str">
        <f>IF(OR(B52=0,B52=""),"",IF(AND('Marks Entry 1st'!AK51="",'Marks Entry 2nd'!AK51=""),"",IF(AND($E$3="1st"),'Marks Entry 1st'!AK51,IF(AND($E$3="2nd"),'Marks Entry 2nd'!AK51,""))))</f>
        <v/>
      </c>
      <c r="BT52" s="57" t="str">
        <f t="shared" si="30"/>
        <v/>
      </c>
      <c r="BU52" s="53">
        <f t="shared" si="31"/>
        <v>0</v>
      </c>
      <c r="BV52" s="59" t="str">
        <f>IF(OR(B52=0,B52=""),"",IF(AND('Marks Entry 1st'!AL51="",'Marks Entry 2nd'!AL51=""),"",IF(AND($E$3="1st"),'Marks Entry 1st'!AL51,IF(AND($E$3="2nd"),'Marks Entry 2nd'!AL51,""))))</f>
        <v/>
      </c>
      <c r="BW52" s="59" t="str">
        <f>IF(OR(B52=0,B52=""),"",IF(AND('Marks Entry 1st'!AM51="",'Marks Entry 2nd'!AM51=""),"",IF(AND($E$3="1st"),'Marks Entry 1st'!AM51,IF(AND($E$3="2nd"),'Marks Entry 2nd'!AM51,""))))</f>
        <v/>
      </c>
      <c r="BX52" s="58" t="str">
        <f t="shared" si="32"/>
        <v/>
      </c>
      <c r="BY52" s="53" t="str">
        <f t="shared" si="33"/>
        <v/>
      </c>
      <c r="BZ52" s="94">
        <f t="shared" si="34"/>
        <v>0</v>
      </c>
      <c r="CA52" s="94" t="str">
        <f t="shared" si="35"/>
        <v/>
      </c>
      <c r="CB52" s="94" t="str">
        <f t="shared" si="36"/>
        <v/>
      </c>
      <c r="CC52" s="94" t="str">
        <f t="shared" si="37"/>
        <v/>
      </c>
      <c r="CD52" s="94" t="str">
        <f t="shared" si="38"/>
        <v/>
      </c>
      <c r="CE52" s="98" t="str">
        <f t="shared" si="39"/>
        <v/>
      </c>
      <c r="CF52" s="246" t="str">
        <f>IF(OR(B52=0,B52=""),"",IF(AND($E$3="1st"),'Marks Entry 1st'!AN51,IF(AND($E$3="2nd"),'Marks Entry 2nd'!AN51,"")))</f>
        <v/>
      </c>
      <c r="CG52" s="246" t="str">
        <f>IF(OR(B52=0,B52=""),"",IF(AND($E$3="1st"),'Marks Entry 1st'!AO51,IF(AND($E$3="2nd"),'Marks Entry 2nd'!AO51,"")))</f>
        <v/>
      </c>
      <c r="CH52" s="114" t="str">
        <f t="shared" si="40"/>
        <v/>
      </c>
      <c r="CI52" s="115">
        <f t="shared" si="41"/>
        <v>0</v>
      </c>
      <c r="CJ52" s="115" t="str">
        <f t="shared" si="42"/>
        <v/>
      </c>
      <c r="CK52" s="115" t="str">
        <f t="shared" si="43"/>
        <v/>
      </c>
      <c r="CL52" s="97" t="str">
        <f t="shared" si="44"/>
        <v/>
      </c>
      <c r="CM52" s="246" t="str">
        <f>IF(OR(B52=0,B52=""),"",IF(AND($E$3="1st"),'Marks Entry 1st'!AP51,IF(AND($E$3="2nd"),'Marks Entry 2nd'!AP51,"")))</f>
        <v/>
      </c>
      <c r="CN52" s="246" t="str">
        <f>IF(OR(B52=0,B52=""),"",IF(AND($E$3="1st"),'Marks Entry 1st'!AQ51,IF(AND($E$3="2nd"),'Marks Entry 2nd'!AQ51,"")))</f>
        <v/>
      </c>
      <c r="CO52" s="114" t="str">
        <f t="shared" si="45"/>
        <v/>
      </c>
      <c r="CP52" s="115">
        <f t="shared" si="46"/>
        <v>0</v>
      </c>
      <c r="CQ52" s="115" t="str">
        <f t="shared" si="47"/>
        <v/>
      </c>
      <c r="CR52" s="115" t="str">
        <f t="shared" si="48"/>
        <v/>
      </c>
      <c r="CS52" s="97" t="str">
        <f t="shared" si="49"/>
        <v/>
      </c>
      <c r="CT52" s="246" t="str">
        <f>IF(OR(B52=0,B52=""),"",IF(AND($E$3="1st"),'Marks Entry 1st'!AR51,IF(AND($E$3="2nd"),'Marks Entry 2nd'!AR51,"")))</f>
        <v/>
      </c>
      <c r="CU52" s="246" t="str">
        <f>IF(OR(B52=0,B52=""),"",IF(AND($E$3="1st"),'Marks Entry 1st'!AS51,IF(AND($E$3="2nd"),'Marks Entry 2nd'!AS51,"")))</f>
        <v/>
      </c>
      <c r="CV52" s="114" t="str">
        <f t="shared" si="50"/>
        <v/>
      </c>
      <c r="CW52" s="115">
        <f t="shared" si="51"/>
        <v>0</v>
      </c>
      <c r="CX52" s="115" t="str">
        <f t="shared" si="52"/>
        <v/>
      </c>
      <c r="CY52" s="115" t="str">
        <f t="shared" si="53"/>
        <v/>
      </c>
      <c r="CZ52" s="97" t="str">
        <f t="shared" si="54"/>
        <v/>
      </c>
      <c r="DA52" s="246" t="str">
        <f>IF(OR(B52=0,B52=""),"",IF(AND('Marks Entry 1st'!AT51="",'Marks Entry 2nd'!AT51=""),"",IF(AND($E$3="1st"),'Marks Entry 1st'!AT51,IF(AND($E$3="2nd"),'Marks Entry 2nd'!AT51,""))))</f>
        <v/>
      </c>
      <c r="DB52" s="246" t="str">
        <f>IF(OR(B52=0,B52=""),"",IF(AND('Marks Entry 1st'!AU51="",'Marks Entry 2nd'!AU51=""),"",IF(AND($E$3="1st"),'Marks Entry 1st'!AU51,IF(AND($E$3="2nd"),'Marks Entry 2nd'!AU51,""))))</f>
        <v/>
      </c>
      <c r="DC52" s="377" t="str">
        <f t="shared" si="55"/>
        <v/>
      </c>
      <c r="DD52" s="98" t="str">
        <f t="shared" si="56"/>
        <v/>
      </c>
      <c r="DE52" s="246" t="str">
        <f>IF(OR(B52=0,B52=""),"",IF(AND('Marks Entry 1st'!AV51="",'Marks Entry 2nd'!AV51=""),"",IF(AND($E$3="1st"),'Marks Entry 1st'!AV51,IF(AND($E$3="2nd"),'Marks Entry 2nd'!AV51,""))))</f>
        <v/>
      </c>
      <c r="DF52" s="246" t="str">
        <f>IF(OR(B52=0,B52=""),"",IF(AND('Marks Entry 1st'!AW51="",'Marks Entry 2nd'!AW51=""),"",IF(AND($E$3="1st"),'Marks Entry 1st'!AW51,IF(AND($E$3="2nd"),'Marks Entry 2nd'!AW51,""))))</f>
        <v/>
      </c>
      <c r="DG52" s="377" t="str">
        <f t="shared" si="57"/>
        <v/>
      </c>
      <c r="DH52" s="98" t="str">
        <f t="shared" si="58"/>
        <v/>
      </c>
      <c r="DI52" s="68" t="str">
        <f t="shared" si="62"/>
        <v/>
      </c>
      <c r="DJ52" s="379" t="str">
        <f t="shared" si="63"/>
        <v/>
      </c>
      <c r="DK52" s="72" t="str">
        <f t="shared" si="59"/>
        <v/>
      </c>
      <c r="DL52" s="73" t="str">
        <f t="shared" si="60"/>
        <v/>
      </c>
      <c r="DM52" s="413" t="str">
        <f>IF(B52="NSO","NSO",IF(OR(D52="",G52="",F52="",B52="",DI52=0),"",IF('Master sheet'!$D$11="Hindi","कक्षोंन्नति","Promoted")))</f>
        <v/>
      </c>
      <c r="DN52" s="43" t="str">
        <f>IF(OR(B52=0,B52=""),"",IF(AND($E$3="1st"),'Marks Entry 1st'!AX51,IF(AND($E$3="2nd"),'Marks Entry 2nd'!AX51,"")))</f>
        <v/>
      </c>
      <c r="DO52" s="43" t="str">
        <f>IF(OR(B52=0,B52=""),"",IF(AND($E$3="1st"),'Marks Entry 1st'!AY51,IF(AND($E$3="2nd"),'Marks Entry 2nd'!AY51,"")))</f>
        <v/>
      </c>
      <c r="DP52" s="230" t="str">
        <f t="shared" si="61"/>
        <v/>
      </c>
      <c r="DQ52" s="44"/>
      <c r="DX52" s="46">
        <f>IF(AND($E$3="1st"),'Marks Entry 1st'!I51,IF(AND($E$3="2nd"),'Marks Entry 2nd'!I51,""))</f>
        <v>0</v>
      </c>
    </row>
    <row r="53" spans="1:128" ht="18.95" customHeight="1">
      <c r="A53" s="60">
        <v>46</v>
      </c>
      <c r="B53" s="279" t="str">
        <f>IF(OR(DX53=0,DX53=""),"",IF(AND($E$3="1st"),'Marks Entry 1st'!I52,IF(AND($E$3="2nd"),'Marks Entry 2nd'!I52,"")))</f>
        <v/>
      </c>
      <c r="C53" s="61" t="str">
        <f>IF(OR(B53=0,B53=""),"",IF(AND($E$3="1st"),'Marks Entry 1st'!B52,IF(AND($E$3="2nd"),'Marks Entry 2nd'!B52,"")))</f>
        <v/>
      </c>
      <c r="D53" s="61" t="str">
        <f>IF(OR(B53=0,B53=""),"",IF(AND($E$3="1st"),'Marks Entry 1st'!C52,IF(AND($E$3="2nd"),'Marks Entry 2nd'!C52,"")))</f>
        <v/>
      </c>
      <c r="E53" s="62" t="str">
        <f>IF(OR(B53=0,B53=""),"",IF(AND($E$3="1st"),'Marks Entry 1st'!E52,IF(AND($E$3="2nd"),'Marks Entry 2nd'!E52,"")))</f>
        <v/>
      </c>
      <c r="F53" s="278" t="str">
        <f>IF(OR(B53=0,B53=""),"",IF(AND($E$3="1st"),'Marks Entry 1st'!D52,IF(AND($E$3="2nd"),'Marks Entry 2nd'!D52,"")))</f>
        <v/>
      </c>
      <c r="G53" s="56" t="str">
        <f>IF(OR(B53=0,B53=""),"",IF(AND($E$3="1st"),'Marks Entry 1st'!F52,IF(AND($E$3="2nd"),'Marks Entry 2nd'!F52,"")))</f>
        <v/>
      </c>
      <c r="H53" s="56" t="str">
        <f>IF(OR(B53=0,B53=""),"",IF(AND($E$3="1st"),'Marks Entry 1st'!G52,IF(AND($E$3="2nd"),'Marks Entry 2nd'!G52,"")))</f>
        <v/>
      </c>
      <c r="I53" s="56" t="str">
        <f>IF(OR(B53=0,B53=""),"",IF(AND($E$3="1st"),'Marks Entry 1st'!H52,IF(AND($E$3="2nd"),'Marks Entry 2nd'!H52,"")))</f>
        <v/>
      </c>
      <c r="J53" s="245" t="str">
        <f>IF(OR(B53=0,B53=""),"",IF(AND($E$3="1st"),'Marks Entry 1st'!J52,IF(AND($E$3="2nd"),'Marks Entry 2nd'!J52,"")))</f>
        <v/>
      </c>
      <c r="K53" s="245" t="str">
        <f>IF(OR(B53=0,B53=""),"",IF(AND($E$3="1st"),'Marks Entry 1st'!K52,IF(AND($E$3="2nd"),'Marks Entry 2nd'!K52,"")))</f>
        <v/>
      </c>
      <c r="L53" s="113"/>
      <c r="M53" s="113"/>
      <c r="N53" s="113"/>
      <c r="O53" s="53"/>
      <c r="P53" s="113" t="str">
        <f>IF(OR(B53=0,B53=""),"",IF(AND($E$3="1st"),'Marks Entry 1st'!O52,IF(AND($E$3="2nd"),'Marks Entry 2nd'!O52,"")))</f>
        <v/>
      </c>
      <c r="Q53" s="113" t="str">
        <f>IF(OR(B53=0,B53=""),"",IF(AND($E$3="1st"),'Marks Entry 1st'!P52,IF(AND($E$3="2nd"),'Marks Entry 2nd'!P52,"")))</f>
        <v/>
      </c>
      <c r="R53" s="57" t="str">
        <f t="shared" si="0"/>
        <v/>
      </c>
      <c r="S53" s="53">
        <f t="shared" si="1"/>
        <v>0</v>
      </c>
      <c r="T53" s="59" t="str">
        <f>IF(OR(B53=0,B53=""),"",IF(AND($E$3="1st"),'Marks Entry 1st'!Q52,IF(AND($E$3="2nd"),'Marks Entry 2nd'!Q52,"")))</f>
        <v/>
      </c>
      <c r="U53" s="59" t="str">
        <f>IF(OR(B53=0,B53=""),"",IF(AND($E$3="1st"),'Marks Entry 1st'!R52,IF(AND($E$3="2nd"),'Marks Entry 2nd'!R52,"")))</f>
        <v/>
      </c>
      <c r="V53" s="58" t="str">
        <f t="shared" si="2"/>
        <v/>
      </c>
      <c r="W53" s="53" t="str">
        <f t="shared" si="3"/>
        <v/>
      </c>
      <c r="X53" s="94">
        <f t="shared" si="4"/>
        <v>0</v>
      </c>
      <c r="Y53" s="94" t="str">
        <f t="shared" si="5"/>
        <v/>
      </c>
      <c r="Z53" s="94" t="str">
        <f t="shared" si="6"/>
        <v/>
      </c>
      <c r="AA53" s="94" t="str">
        <f t="shared" si="7"/>
        <v/>
      </c>
      <c r="AB53" s="94" t="str">
        <f t="shared" si="8"/>
        <v/>
      </c>
      <c r="AC53" s="98" t="str">
        <f t="shared" si="9"/>
        <v/>
      </c>
      <c r="AD53" s="113"/>
      <c r="AE53" s="113"/>
      <c r="AF53" s="113"/>
      <c r="AG53" s="53"/>
      <c r="AH53" s="113" t="str">
        <f>IF(OR(B53=0,B53=""),"",IF(AND($E$3="1st"),'Marks Entry 1st'!V52,IF(AND($E$3="2nd"),'Marks Entry 2nd'!V52,"")))</f>
        <v/>
      </c>
      <c r="AI53" s="113" t="str">
        <f>IF(OR(B53=0,B53=""),"",IF(AND($E$3="1st"),'Marks Entry 1st'!W52,IF(AND($E$3="2nd"),'Marks Entry 2nd'!W52,"")))</f>
        <v/>
      </c>
      <c r="AJ53" s="57" t="str">
        <f t="shared" si="10"/>
        <v/>
      </c>
      <c r="AK53" s="53">
        <f t="shared" si="11"/>
        <v>0</v>
      </c>
      <c r="AL53" s="59" t="str">
        <f>IF(OR(B53=0,B53=""),"",IF(AND($E$3="1st"),'Marks Entry 1st'!X52,IF(AND($E$3="2nd"),'Marks Entry 2nd'!X52,"")))</f>
        <v/>
      </c>
      <c r="AM53" s="59" t="str">
        <f>IF(OR(B53=0,B53=""),"",IF(AND($E$3="1st"),'Marks Entry 1st'!Y52,IF(AND($E$3="2nd"),'Marks Entry 2nd'!Y52,"")))</f>
        <v/>
      </c>
      <c r="AN53" s="58" t="str">
        <f t="shared" si="12"/>
        <v/>
      </c>
      <c r="AO53" s="53" t="str">
        <f t="shared" si="13"/>
        <v/>
      </c>
      <c r="AP53" s="94">
        <f t="shared" si="14"/>
        <v>0</v>
      </c>
      <c r="AQ53" s="94" t="str">
        <f t="shared" si="15"/>
        <v/>
      </c>
      <c r="AR53" s="94" t="str">
        <f t="shared" si="16"/>
        <v/>
      </c>
      <c r="AS53" s="94" t="str">
        <f t="shared" si="17"/>
        <v/>
      </c>
      <c r="AT53" s="94" t="str">
        <f t="shared" si="18"/>
        <v/>
      </c>
      <c r="AU53" s="98" t="str">
        <f t="shared" si="19"/>
        <v/>
      </c>
      <c r="AV53" s="113"/>
      <c r="AW53" s="113"/>
      <c r="AX53" s="113"/>
      <c r="AY53" s="53"/>
      <c r="AZ53" s="113" t="str">
        <f>IF(OR(B53=0,B53=""),"",IF(AND($E$3="1st"),'Marks Entry 1st'!AC52,IF(AND($E$3="2nd"),'Marks Entry 2nd'!AC52,"")))</f>
        <v/>
      </c>
      <c r="BA53" s="113" t="str">
        <f>IF(OR(B53=0,B53=""),"",IF(AND($E$3="1st"),'Marks Entry 1st'!AD52,IF(AND($E$3="2nd"),'Marks Entry 2nd'!AD52,"")))</f>
        <v/>
      </c>
      <c r="BB53" s="57" t="str">
        <f t="shared" si="20"/>
        <v/>
      </c>
      <c r="BC53" s="53">
        <f t="shared" si="21"/>
        <v>0</v>
      </c>
      <c r="BD53" s="59" t="str">
        <f>IF(OR(B53=0,B53=""),"",IF(AND($E$3="1st"),'Marks Entry 1st'!AE52,IF(AND($E$3="2nd"),'Marks Entry 2nd'!AE52,"")))</f>
        <v/>
      </c>
      <c r="BE53" s="59" t="str">
        <f>IF(OR(B53=0,B53=""),"",IF(AND($E$3="1st"),'Marks Entry 1st'!AF52,IF(AND($E$3="2nd"),'Marks Entry 2nd'!AF52,"")))</f>
        <v/>
      </c>
      <c r="BF53" s="58" t="str">
        <f t="shared" si="22"/>
        <v/>
      </c>
      <c r="BG53" s="53" t="str">
        <f t="shared" si="23"/>
        <v/>
      </c>
      <c r="BH53" s="94">
        <f t="shared" si="24"/>
        <v>0</v>
      </c>
      <c r="BI53" s="94" t="str">
        <f t="shared" si="25"/>
        <v/>
      </c>
      <c r="BJ53" s="94" t="str">
        <f t="shared" si="26"/>
        <v/>
      </c>
      <c r="BK53" s="94" t="str">
        <f t="shared" si="27"/>
        <v/>
      </c>
      <c r="BL53" s="94" t="str">
        <f t="shared" si="28"/>
        <v/>
      </c>
      <c r="BM53" s="98" t="str">
        <f t="shared" si="29"/>
        <v/>
      </c>
      <c r="BN53" s="113"/>
      <c r="BO53" s="113"/>
      <c r="BP53" s="113"/>
      <c r="BQ53" s="53"/>
      <c r="BR53" s="113" t="str">
        <f>IF(OR(B53=0,B53=""),"",IF(AND('Marks Entry 1st'!AJ52="",'Marks Entry 2nd'!AJ52=""),"",IF(AND($E$3="1st"),'Marks Entry 1st'!AJ52,IF(AND($E$3="2nd"),'Marks Entry 2nd'!AJ52,""))))</f>
        <v/>
      </c>
      <c r="BS53" s="113" t="str">
        <f>IF(OR(B53=0,B53=""),"",IF(AND('Marks Entry 1st'!AK52="",'Marks Entry 2nd'!AK52=""),"",IF(AND($E$3="1st"),'Marks Entry 1st'!AK52,IF(AND($E$3="2nd"),'Marks Entry 2nd'!AK52,""))))</f>
        <v/>
      </c>
      <c r="BT53" s="57" t="str">
        <f t="shared" si="30"/>
        <v/>
      </c>
      <c r="BU53" s="53">
        <f t="shared" si="31"/>
        <v>0</v>
      </c>
      <c r="BV53" s="59" t="str">
        <f>IF(OR(B53=0,B53=""),"",IF(AND('Marks Entry 1st'!AL52="",'Marks Entry 2nd'!AL52=""),"",IF(AND($E$3="1st"),'Marks Entry 1st'!AL52,IF(AND($E$3="2nd"),'Marks Entry 2nd'!AL52,""))))</f>
        <v/>
      </c>
      <c r="BW53" s="59" t="str">
        <f>IF(OR(B53=0,B53=""),"",IF(AND('Marks Entry 1st'!AM52="",'Marks Entry 2nd'!AM52=""),"",IF(AND($E$3="1st"),'Marks Entry 1st'!AM52,IF(AND($E$3="2nd"),'Marks Entry 2nd'!AM52,""))))</f>
        <v/>
      </c>
      <c r="BX53" s="58" t="str">
        <f t="shared" si="32"/>
        <v/>
      </c>
      <c r="BY53" s="53" t="str">
        <f t="shared" si="33"/>
        <v/>
      </c>
      <c r="BZ53" s="94">
        <f t="shared" si="34"/>
        <v>0</v>
      </c>
      <c r="CA53" s="94" t="str">
        <f t="shared" si="35"/>
        <v/>
      </c>
      <c r="CB53" s="94" t="str">
        <f t="shared" si="36"/>
        <v/>
      </c>
      <c r="CC53" s="94" t="str">
        <f t="shared" si="37"/>
        <v/>
      </c>
      <c r="CD53" s="94" t="str">
        <f t="shared" si="38"/>
        <v/>
      </c>
      <c r="CE53" s="98" t="str">
        <f t="shared" si="39"/>
        <v/>
      </c>
      <c r="CF53" s="246" t="str">
        <f>IF(OR(B53=0,B53=""),"",IF(AND($E$3="1st"),'Marks Entry 1st'!AN52,IF(AND($E$3="2nd"),'Marks Entry 2nd'!AN52,"")))</f>
        <v/>
      </c>
      <c r="CG53" s="246" t="str">
        <f>IF(OR(B53=0,B53=""),"",IF(AND($E$3="1st"),'Marks Entry 1st'!AO52,IF(AND($E$3="2nd"),'Marks Entry 2nd'!AO52,"")))</f>
        <v/>
      </c>
      <c r="CH53" s="114" t="str">
        <f t="shared" si="40"/>
        <v/>
      </c>
      <c r="CI53" s="115">
        <f t="shared" si="41"/>
        <v>0</v>
      </c>
      <c r="CJ53" s="115" t="str">
        <f t="shared" si="42"/>
        <v/>
      </c>
      <c r="CK53" s="115" t="str">
        <f t="shared" si="43"/>
        <v/>
      </c>
      <c r="CL53" s="97" t="str">
        <f t="shared" si="44"/>
        <v/>
      </c>
      <c r="CM53" s="246" t="str">
        <f>IF(OR(B53=0,B53=""),"",IF(AND($E$3="1st"),'Marks Entry 1st'!AP52,IF(AND($E$3="2nd"),'Marks Entry 2nd'!AP52,"")))</f>
        <v/>
      </c>
      <c r="CN53" s="246" t="str">
        <f>IF(OR(B53=0,B53=""),"",IF(AND($E$3="1st"),'Marks Entry 1st'!AQ52,IF(AND($E$3="2nd"),'Marks Entry 2nd'!AQ52,"")))</f>
        <v/>
      </c>
      <c r="CO53" s="114" t="str">
        <f t="shared" si="45"/>
        <v/>
      </c>
      <c r="CP53" s="115">
        <f t="shared" si="46"/>
        <v>0</v>
      </c>
      <c r="CQ53" s="115" t="str">
        <f t="shared" si="47"/>
        <v/>
      </c>
      <c r="CR53" s="115" t="str">
        <f t="shared" si="48"/>
        <v/>
      </c>
      <c r="CS53" s="97" t="str">
        <f t="shared" si="49"/>
        <v/>
      </c>
      <c r="CT53" s="246" t="str">
        <f>IF(OR(B53=0,B53=""),"",IF(AND($E$3="1st"),'Marks Entry 1st'!AR52,IF(AND($E$3="2nd"),'Marks Entry 2nd'!AR52,"")))</f>
        <v/>
      </c>
      <c r="CU53" s="246" t="str">
        <f>IF(OR(B53=0,B53=""),"",IF(AND($E$3="1st"),'Marks Entry 1st'!AS52,IF(AND($E$3="2nd"),'Marks Entry 2nd'!AS52,"")))</f>
        <v/>
      </c>
      <c r="CV53" s="114" t="str">
        <f t="shared" si="50"/>
        <v/>
      </c>
      <c r="CW53" s="115">
        <f t="shared" si="51"/>
        <v>0</v>
      </c>
      <c r="CX53" s="115" t="str">
        <f t="shared" si="52"/>
        <v/>
      </c>
      <c r="CY53" s="115" t="str">
        <f t="shared" si="53"/>
        <v/>
      </c>
      <c r="CZ53" s="97" t="str">
        <f t="shared" si="54"/>
        <v/>
      </c>
      <c r="DA53" s="246" t="str">
        <f>IF(OR(B53=0,B53=""),"",IF(AND('Marks Entry 1st'!AT52="",'Marks Entry 2nd'!AT52=""),"",IF(AND($E$3="1st"),'Marks Entry 1st'!AT52,IF(AND($E$3="2nd"),'Marks Entry 2nd'!AT52,""))))</f>
        <v/>
      </c>
      <c r="DB53" s="246" t="str">
        <f>IF(OR(B53=0,B53=""),"",IF(AND('Marks Entry 1st'!AU52="",'Marks Entry 2nd'!AU52=""),"",IF(AND($E$3="1st"),'Marks Entry 1st'!AU52,IF(AND($E$3="2nd"),'Marks Entry 2nd'!AU52,""))))</f>
        <v/>
      </c>
      <c r="DC53" s="377" t="str">
        <f t="shared" si="55"/>
        <v/>
      </c>
      <c r="DD53" s="98" t="str">
        <f t="shared" si="56"/>
        <v/>
      </c>
      <c r="DE53" s="246" t="str">
        <f>IF(OR(B53=0,B53=""),"",IF(AND('Marks Entry 1st'!AV52="",'Marks Entry 2nd'!AV52=""),"",IF(AND($E$3="1st"),'Marks Entry 1st'!AV52,IF(AND($E$3="2nd"),'Marks Entry 2nd'!AV52,""))))</f>
        <v/>
      </c>
      <c r="DF53" s="246" t="str">
        <f>IF(OR(B53=0,B53=""),"",IF(AND('Marks Entry 1st'!AW52="",'Marks Entry 2nd'!AW52=""),"",IF(AND($E$3="1st"),'Marks Entry 1st'!AW52,IF(AND($E$3="2nd"),'Marks Entry 2nd'!AW52,""))))</f>
        <v/>
      </c>
      <c r="DG53" s="377" t="str">
        <f t="shared" si="57"/>
        <v/>
      </c>
      <c r="DH53" s="98" t="str">
        <f t="shared" si="58"/>
        <v/>
      </c>
      <c r="DI53" s="68" t="str">
        <f t="shared" si="62"/>
        <v/>
      </c>
      <c r="DJ53" s="379" t="str">
        <f t="shared" si="63"/>
        <v/>
      </c>
      <c r="DK53" s="72" t="str">
        <f t="shared" si="59"/>
        <v/>
      </c>
      <c r="DL53" s="73" t="str">
        <f t="shared" si="60"/>
        <v/>
      </c>
      <c r="DM53" s="413" t="str">
        <f>IF(B53="NSO","NSO",IF(OR(D53="",G53="",F53="",B53="",DI53=0),"",IF('Master sheet'!$D$11="Hindi","कक्षोंन्नति","Promoted")))</f>
        <v/>
      </c>
      <c r="DN53" s="43" t="str">
        <f>IF(OR(B53=0,B53=""),"",IF(AND($E$3="1st"),'Marks Entry 1st'!AX52,IF(AND($E$3="2nd"),'Marks Entry 2nd'!AX52,"")))</f>
        <v/>
      </c>
      <c r="DO53" s="43" t="str">
        <f>IF(OR(B53=0,B53=""),"",IF(AND($E$3="1st"),'Marks Entry 1st'!AY52,IF(AND($E$3="2nd"),'Marks Entry 2nd'!AY52,"")))</f>
        <v/>
      </c>
      <c r="DP53" s="230" t="str">
        <f t="shared" si="61"/>
        <v/>
      </c>
      <c r="DQ53" s="44"/>
      <c r="DX53" s="46">
        <f>IF(AND($E$3="1st"),'Marks Entry 1st'!I52,IF(AND($E$3="2nd"),'Marks Entry 2nd'!I52,""))</f>
        <v>0</v>
      </c>
    </row>
    <row r="54" spans="1:128" ht="18.95" customHeight="1">
      <c r="A54" s="60">
        <v>47</v>
      </c>
      <c r="B54" s="279" t="str">
        <f>IF(OR(DX54=0,DX54=""),"",IF(AND($E$3="1st"),'Marks Entry 1st'!I53,IF(AND($E$3="2nd"),'Marks Entry 2nd'!I53,"")))</f>
        <v/>
      </c>
      <c r="C54" s="61" t="str">
        <f>IF(OR(B54=0,B54=""),"",IF(AND($E$3="1st"),'Marks Entry 1st'!B53,IF(AND($E$3="2nd"),'Marks Entry 2nd'!B53,"")))</f>
        <v/>
      </c>
      <c r="D54" s="61" t="str">
        <f>IF(OR(B54=0,B54=""),"",IF(AND($E$3="1st"),'Marks Entry 1st'!C53,IF(AND($E$3="2nd"),'Marks Entry 2nd'!C53,"")))</f>
        <v/>
      </c>
      <c r="E54" s="62" t="str">
        <f>IF(OR(B54=0,B54=""),"",IF(AND($E$3="1st"),'Marks Entry 1st'!E53,IF(AND($E$3="2nd"),'Marks Entry 2nd'!E53,"")))</f>
        <v/>
      </c>
      <c r="F54" s="278" t="str">
        <f>IF(OR(B54=0,B54=""),"",IF(AND($E$3="1st"),'Marks Entry 1st'!D53,IF(AND($E$3="2nd"),'Marks Entry 2nd'!D53,"")))</f>
        <v/>
      </c>
      <c r="G54" s="56" t="str">
        <f>IF(OR(B54=0,B54=""),"",IF(AND($E$3="1st"),'Marks Entry 1st'!F53,IF(AND($E$3="2nd"),'Marks Entry 2nd'!F53,"")))</f>
        <v/>
      </c>
      <c r="H54" s="56" t="str">
        <f>IF(OR(B54=0,B54=""),"",IF(AND($E$3="1st"),'Marks Entry 1st'!G53,IF(AND($E$3="2nd"),'Marks Entry 2nd'!G53,"")))</f>
        <v/>
      </c>
      <c r="I54" s="56" t="str">
        <f>IF(OR(B54=0,B54=""),"",IF(AND($E$3="1st"),'Marks Entry 1st'!H53,IF(AND($E$3="2nd"),'Marks Entry 2nd'!H53,"")))</f>
        <v/>
      </c>
      <c r="J54" s="245" t="str">
        <f>IF(OR(B54=0,B54=""),"",IF(AND($E$3="1st"),'Marks Entry 1st'!J53,IF(AND($E$3="2nd"),'Marks Entry 2nd'!J53,"")))</f>
        <v/>
      </c>
      <c r="K54" s="245" t="str">
        <f>IF(OR(B54=0,B54=""),"",IF(AND($E$3="1st"),'Marks Entry 1st'!K53,IF(AND($E$3="2nd"),'Marks Entry 2nd'!K53,"")))</f>
        <v/>
      </c>
      <c r="L54" s="113"/>
      <c r="M54" s="113"/>
      <c r="N54" s="113"/>
      <c r="O54" s="53"/>
      <c r="P54" s="113" t="str">
        <f>IF(OR(B54=0,B54=""),"",IF(AND($E$3="1st"),'Marks Entry 1st'!O53,IF(AND($E$3="2nd"),'Marks Entry 2nd'!O53,"")))</f>
        <v/>
      </c>
      <c r="Q54" s="113" t="str">
        <f>IF(OR(B54=0,B54=""),"",IF(AND($E$3="1st"),'Marks Entry 1st'!P53,IF(AND($E$3="2nd"),'Marks Entry 2nd'!P53,"")))</f>
        <v/>
      </c>
      <c r="R54" s="57" t="str">
        <f t="shared" si="0"/>
        <v/>
      </c>
      <c r="S54" s="53">
        <f t="shared" si="1"/>
        <v>0</v>
      </c>
      <c r="T54" s="59" t="str">
        <f>IF(OR(B54=0,B54=""),"",IF(AND($E$3="1st"),'Marks Entry 1st'!Q53,IF(AND($E$3="2nd"),'Marks Entry 2nd'!Q53,"")))</f>
        <v/>
      </c>
      <c r="U54" s="59" t="str">
        <f>IF(OR(B54=0,B54=""),"",IF(AND($E$3="1st"),'Marks Entry 1st'!R53,IF(AND($E$3="2nd"),'Marks Entry 2nd'!R53,"")))</f>
        <v/>
      </c>
      <c r="V54" s="58" t="str">
        <f t="shared" si="2"/>
        <v/>
      </c>
      <c r="W54" s="53" t="str">
        <f t="shared" si="3"/>
        <v/>
      </c>
      <c r="X54" s="94">
        <f t="shared" si="4"/>
        <v>0</v>
      </c>
      <c r="Y54" s="94" t="str">
        <f t="shared" si="5"/>
        <v/>
      </c>
      <c r="Z54" s="94" t="str">
        <f t="shared" si="6"/>
        <v/>
      </c>
      <c r="AA54" s="94" t="str">
        <f t="shared" si="7"/>
        <v/>
      </c>
      <c r="AB54" s="94" t="str">
        <f t="shared" si="8"/>
        <v/>
      </c>
      <c r="AC54" s="98" t="str">
        <f t="shared" si="9"/>
        <v/>
      </c>
      <c r="AD54" s="113"/>
      <c r="AE54" s="113"/>
      <c r="AF54" s="113"/>
      <c r="AG54" s="53"/>
      <c r="AH54" s="113" t="str">
        <f>IF(OR(B54=0,B54=""),"",IF(AND($E$3="1st"),'Marks Entry 1st'!V53,IF(AND($E$3="2nd"),'Marks Entry 2nd'!V53,"")))</f>
        <v/>
      </c>
      <c r="AI54" s="113" t="str">
        <f>IF(OR(B54=0,B54=""),"",IF(AND($E$3="1st"),'Marks Entry 1st'!W53,IF(AND($E$3="2nd"),'Marks Entry 2nd'!W53,"")))</f>
        <v/>
      </c>
      <c r="AJ54" s="57" t="str">
        <f t="shared" si="10"/>
        <v/>
      </c>
      <c r="AK54" s="53">
        <f t="shared" si="11"/>
        <v>0</v>
      </c>
      <c r="AL54" s="59" t="str">
        <f>IF(OR(B54=0,B54=""),"",IF(AND($E$3="1st"),'Marks Entry 1st'!X53,IF(AND($E$3="2nd"),'Marks Entry 2nd'!X53,"")))</f>
        <v/>
      </c>
      <c r="AM54" s="59" t="str">
        <f>IF(OR(B54=0,B54=""),"",IF(AND($E$3="1st"),'Marks Entry 1st'!Y53,IF(AND($E$3="2nd"),'Marks Entry 2nd'!Y53,"")))</f>
        <v/>
      </c>
      <c r="AN54" s="58" t="str">
        <f t="shared" si="12"/>
        <v/>
      </c>
      <c r="AO54" s="53" t="str">
        <f t="shared" si="13"/>
        <v/>
      </c>
      <c r="AP54" s="94">
        <f t="shared" si="14"/>
        <v>0</v>
      </c>
      <c r="AQ54" s="94" t="str">
        <f t="shared" si="15"/>
        <v/>
      </c>
      <c r="AR54" s="94" t="str">
        <f t="shared" si="16"/>
        <v/>
      </c>
      <c r="AS54" s="94" t="str">
        <f t="shared" si="17"/>
        <v/>
      </c>
      <c r="AT54" s="94" t="str">
        <f t="shared" si="18"/>
        <v/>
      </c>
      <c r="AU54" s="98" t="str">
        <f t="shared" si="19"/>
        <v/>
      </c>
      <c r="AV54" s="113"/>
      <c r="AW54" s="113"/>
      <c r="AX54" s="113"/>
      <c r="AY54" s="53"/>
      <c r="AZ54" s="113" t="str">
        <f>IF(OR(B54=0,B54=""),"",IF(AND($E$3="1st"),'Marks Entry 1st'!AC53,IF(AND($E$3="2nd"),'Marks Entry 2nd'!AC53,"")))</f>
        <v/>
      </c>
      <c r="BA54" s="113" t="str">
        <f>IF(OR(B54=0,B54=""),"",IF(AND($E$3="1st"),'Marks Entry 1st'!AD53,IF(AND($E$3="2nd"),'Marks Entry 2nd'!AD53,"")))</f>
        <v/>
      </c>
      <c r="BB54" s="57" t="str">
        <f t="shared" si="20"/>
        <v/>
      </c>
      <c r="BC54" s="53">
        <f t="shared" si="21"/>
        <v>0</v>
      </c>
      <c r="BD54" s="59" t="str">
        <f>IF(OR(B54=0,B54=""),"",IF(AND($E$3="1st"),'Marks Entry 1st'!AE53,IF(AND($E$3="2nd"),'Marks Entry 2nd'!AE53,"")))</f>
        <v/>
      </c>
      <c r="BE54" s="59" t="str">
        <f>IF(OR(B54=0,B54=""),"",IF(AND($E$3="1st"),'Marks Entry 1st'!AF53,IF(AND($E$3="2nd"),'Marks Entry 2nd'!AF53,"")))</f>
        <v/>
      </c>
      <c r="BF54" s="58" t="str">
        <f t="shared" si="22"/>
        <v/>
      </c>
      <c r="BG54" s="53" t="str">
        <f t="shared" si="23"/>
        <v/>
      </c>
      <c r="BH54" s="94">
        <f t="shared" si="24"/>
        <v>0</v>
      </c>
      <c r="BI54" s="94" t="str">
        <f t="shared" si="25"/>
        <v/>
      </c>
      <c r="BJ54" s="94" t="str">
        <f t="shared" si="26"/>
        <v/>
      </c>
      <c r="BK54" s="94" t="str">
        <f t="shared" si="27"/>
        <v/>
      </c>
      <c r="BL54" s="94" t="str">
        <f t="shared" si="28"/>
        <v/>
      </c>
      <c r="BM54" s="98" t="str">
        <f t="shared" si="29"/>
        <v/>
      </c>
      <c r="BN54" s="113"/>
      <c r="BO54" s="113"/>
      <c r="BP54" s="113"/>
      <c r="BQ54" s="53"/>
      <c r="BR54" s="113" t="str">
        <f>IF(OR(B54=0,B54=""),"",IF(AND('Marks Entry 1st'!AJ53="",'Marks Entry 2nd'!AJ53=""),"",IF(AND($E$3="1st"),'Marks Entry 1st'!AJ53,IF(AND($E$3="2nd"),'Marks Entry 2nd'!AJ53,""))))</f>
        <v/>
      </c>
      <c r="BS54" s="113" t="str">
        <f>IF(OR(B54=0,B54=""),"",IF(AND('Marks Entry 1st'!AK53="",'Marks Entry 2nd'!AK53=""),"",IF(AND($E$3="1st"),'Marks Entry 1st'!AK53,IF(AND($E$3="2nd"),'Marks Entry 2nd'!AK53,""))))</f>
        <v/>
      </c>
      <c r="BT54" s="57" t="str">
        <f t="shared" si="30"/>
        <v/>
      </c>
      <c r="BU54" s="53">
        <f t="shared" si="31"/>
        <v>0</v>
      </c>
      <c r="BV54" s="59" t="str">
        <f>IF(OR(B54=0,B54=""),"",IF(AND('Marks Entry 1st'!AL53="",'Marks Entry 2nd'!AL53=""),"",IF(AND($E$3="1st"),'Marks Entry 1st'!AL53,IF(AND($E$3="2nd"),'Marks Entry 2nd'!AL53,""))))</f>
        <v/>
      </c>
      <c r="BW54" s="59" t="str">
        <f>IF(OR(B54=0,B54=""),"",IF(AND('Marks Entry 1st'!AM53="",'Marks Entry 2nd'!AM53=""),"",IF(AND($E$3="1st"),'Marks Entry 1st'!AM53,IF(AND($E$3="2nd"),'Marks Entry 2nd'!AM53,""))))</f>
        <v/>
      </c>
      <c r="BX54" s="58" t="str">
        <f t="shared" si="32"/>
        <v/>
      </c>
      <c r="BY54" s="53" t="str">
        <f t="shared" si="33"/>
        <v/>
      </c>
      <c r="BZ54" s="94">
        <f t="shared" si="34"/>
        <v>0</v>
      </c>
      <c r="CA54" s="94" t="str">
        <f t="shared" si="35"/>
        <v/>
      </c>
      <c r="CB54" s="94" t="str">
        <f t="shared" si="36"/>
        <v/>
      </c>
      <c r="CC54" s="94" t="str">
        <f t="shared" si="37"/>
        <v/>
      </c>
      <c r="CD54" s="94" t="str">
        <f t="shared" si="38"/>
        <v/>
      </c>
      <c r="CE54" s="98" t="str">
        <f t="shared" si="39"/>
        <v/>
      </c>
      <c r="CF54" s="246" t="str">
        <f>IF(OR(B54=0,B54=""),"",IF(AND($E$3="1st"),'Marks Entry 1st'!AN53,IF(AND($E$3="2nd"),'Marks Entry 2nd'!AN53,"")))</f>
        <v/>
      </c>
      <c r="CG54" s="246" t="str">
        <f>IF(OR(B54=0,B54=""),"",IF(AND($E$3="1st"),'Marks Entry 1st'!AO53,IF(AND($E$3="2nd"),'Marks Entry 2nd'!AO53,"")))</f>
        <v/>
      </c>
      <c r="CH54" s="114" t="str">
        <f t="shared" si="40"/>
        <v/>
      </c>
      <c r="CI54" s="115">
        <f t="shared" si="41"/>
        <v>0</v>
      </c>
      <c r="CJ54" s="115" t="str">
        <f t="shared" si="42"/>
        <v/>
      </c>
      <c r="CK54" s="115" t="str">
        <f t="shared" si="43"/>
        <v/>
      </c>
      <c r="CL54" s="97" t="str">
        <f t="shared" si="44"/>
        <v/>
      </c>
      <c r="CM54" s="246" t="str">
        <f>IF(OR(B54=0,B54=""),"",IF(AND($E$3="1st"),'Marks Entry 1st'!AP53,IF(AND($E$3="2nd"),'Marks Entry 2nd'!AP53,"")))</f>
        <v/>
      </c>
      <c r="CN54" s="246" t="str">
        <f>IF(OR(B54=0,B54=""),"",IF(AND($E$3="1st"),'Marks Entry 1st'!AQ53,IF(AND($E$3="2nd"),'Marks Entry 2nd'!AQ53,"")))</f>
        <v/>
      </c>
      <c r="CO54" s="114" t="str">
        <f t="shared" si="45"/>
        <v/>
      </c>
      <c r="CP54" s="115">
        <f t="shared" si="46"/>
        <v>0</v>
      </c>
      <c r="CQ54" s="115" t="str">
        <f t="shared" si="47"/>
        <v/>
      </c>
      <c r="CR54" s="115" t="str">
        <f t="shared" si="48"/>
        <v/>
      </c>
      <c r="CS54" s="97" t="str">
        <f t="shared" si="49"/>
        <v/>
      </c>
      <c r="CT54" s="246" t="str">
        <f>IF(OR(B54=0,B54=""),"",IF(AND($E$3="1st"),'Marks Entry 1st'!AR53,IF(AND($E$3="2nd"),'Marks Entry 2nd'!AR53,"")))</f>
        <v/>
      </c>
      <c r="CU54" s="246" t="str">
        <f>IF(OR(B54=0,B54=""),"",IF(AND($E$3="1st"),'Marks Entry 1st'!AS53,IF(AND($E$3="2nd"),'Marks Entry 2nd'!AS53,"")))</f>
        <v/>
      </c>
      <c r="CV54" s="114" t="str">
        <f t="shared" si="50"/>
        <v/>
      </c>
      <c r="CW54" s="115">
        <f t="shared" si="51"/>
        <v>0</v>
      </c>
      <c r="CX54" s="115" t="str">
        <f t="shared" si="52"/>
        <v/>
      </c>
      <c r="CY54" s="115" t="str">
        <f t="shared" si="53"/>
        <v/>
      </c>
      <c r="CZ54" s="97" t="str">
        <f t="shared" si="54"/>
        <v/>
      </c>
      <c r="DA54" s="246" t="str">
        <f>IF(OR(B54=0,B54=""),"",IF(AND('Marks Entry 1st'!AT53="",'Marks Entry 2nd'!AT53=""),"",IF(AND($E$3="1st"),'Marks Entry 1st'!AT53,IF(AND($E$3="2nd"),'Marks Entry 2nd'!AT53,""))))</f>
        <v/>
      </c>
      <c r="DB54" s="246" t="str">
        <f>IF(OR(B54=0,B54=""),"",IF(AND('Marks Entry 1st'!AU53="",'Marks Entry 2nd'!AU53=""),"",IF(AND($E$3="1st"),'Marks Entry 1st'!AU53,IF(AND($E$3="2nd"),'Marks Entry 2nd'!AU53,""))))</f>
        <v/>
      </c>
      <c r="DC54" s="377" t="str">
        <f t="shared" si="55"/>
        <v/>
      </c>
      <c r="DD54" s="98" t="str">
        <f t="shared" si="56"/>
        <v/>
      </c>
      <c r="DE54" s="246" t="str">
        <f>IF(OR(B54=0,B54=""),"",IF(AND('Marks Entry 1st'!AV53="",'Marks Entry 2nd'!AV53=""),"",IF(AND($E$3="1st"),'Marks Entry 1st'!AV53,IF(AND($E$3="2nd"),'Marks Entry 2nd'!AV53,""))))</f>
        <v/>
      </c>
      <c r="DF54" s="246" t="str">
        <f>IF(OR(B54=0,B54=""),"",IF(AND('Marks Entry 1st'!AW53="",'Marks Entry 2nd'!AW53=""),"",IF(AND($E$3="1st"),'Marks Entry 1st'!AW53,IF(AND($E$3="2nd"),'Marks Entry 2nd'!AW53,""))))</f>
        <v/>
      </c>
      <c r="DG54" s="377" t="str">
        <f t="shared" si="57"/>
        <v/>
      </c>
      <c r="DH54" s="98" t="str">
        <f t="shared" si="58"/>
        <v/>
      </c>
      <c r="DI54" s="68" t="str">
        <f t="shared" si="62"/>
        <v/>
      </c>
      <c r="DJ54" s="379" t="str">
        <f t="shared" si="63"/>
        <v/>
      </c>
      <c r="DK54" s="72" t="str">
        <f t="shared" si="59"/>
        <v/>
      </c>
      <c r="DL54" s="73" t="str">
        <f t="shared" si="60"/>
        <v/>
      </c>
      <c r="DM54" s="413" t="str">
        <f>IF(B54="NSO","NSO",IF(OR(D54="",G54="",F54="",B54="",DI54=0),"",IF('Master sheet'!$D$11="Hindi","कक्षोंन्नति","Promoted")))</f>
        <v/>
      </c>
      <c r="DN54" s="43" t="str">
        <f>IF(OR(B54=0,B54=""),"",IF(AND($E$3="1st"),'Marks Entry 1st'!AX53,IF(AND($E$3="2nd"),'Marks Entry 2nd'!AX53,"")))</f>
        <v/>
      </c>
      <c r="DO54" s="43" t="str">
        <f>IF(OR(B54=0,B54=""),"",IF(AND($E$3="1st"),'Marks Entry 1st'!AY53,IF(AND($E$3="2nd"),'Marks Entry 2nd'!AY53,"")))</f>
        <v/>
      </c>
      <c r="DP54" s="230" t="str">
        <f t="shared" si="61"/>
        <v/>
      </c>
      <c r="DQ54" s="44"/>
      <c r="DX54" s="46">
        <f>IF(AND($E$3="1st"),'Marks Entry 1st'!I53,IF(AND($E$3="2nd"),'Marks Entry 2nd'!I53,""))</f>
        <v>0</v>
      </c>
    </row>
    <row r="55" spans="1:128" ht="18.95" customHeight="1">
      <c r="A55" s="60">
        <v>48</v>
      </c>
      <c r="B55" s="279" t="str">
        <f>IF(OR(DX55=0,DX55=""),"",IF(AND($E$3="1st"),'Marks Entry 1st'!I54,IF(AND($E$3="2nd"),'Marks Entry 2nd'!I54,"")))</f>
        <v/>
      </c>
      <c r="C55" s="61" t="str">
        <f>IF(OR(B55=0,B55=""),"",IF(AND($E$3="1st"),'Marks Entry 1st'!B54,IF(AND($E$3="2nd"),'Marks Entry 2nd'!B54,"")))</f>
        <v/>
      </c>
      <c r="D55" s="61" t="str">
        <f>IF(OR(B55=0,B55=""),"",IF(AND($E$3="1st"),'Marks Entry 1st'!C54,IF(AND($E$3="2nd"),'Marks Entry 2nd'!C54,"")))</f>
        <v/>
      </c>
      <c r="E55" s="62" t="str">
        <f>IF(OR(B55=0,B55=""),"",IF(AND($E$3="1st"),'Marks Entry 1st'!E54,IF(AND($E$3="2nd"),'Marks Entry 2nd'!E54,"")))</f>
        <v/>
      </c>
      <c r="F55" s="278" t="str">
        <f>IF(OR(B55=0,B55=""),"",IF(AND($E$3="1st"),'Marks Entry 1st'!D54,IF(AND($E$3="2nd"),'Marks Entry 2nd'!D54,"")))</f>
        <v/>
      </c>
      <c r="G55" s="56" t="str">
        <f>IF(OR(B55=0,B55=""),"",IF(AND($E$3="1st"),'Marks Entry 1st'!F54,IF(AND($E$3="2nd"),'Marks Entry 2nd'!F54,"")))</f>
        <v/>
      </c>
      <c r="H55" s="56" t="str">
        <f>IF(OR(B55=0,B55=""),"",IF(AND($E$3="1st"),'Marks Entry 1st'!G54,IF(AND($E$3="2nd"),'Marks Entry 2nd'!G54,"")))</f>
        <v/>
      </c>
      <c r="I55" s="56" t="str">
        <f>IF(OR(B55=0,B55=""),"",IF(AND($E$3="1st"),'Marks Entry 1st'!H54,IF(AND($E$3="2nd"),'Marks Entry 2nd'!H54,"")))</f>
        <v/>
      </c>
      <c r="J55" s="245" t="str">
        <f>IF(OR(B55=0,B55=""),"",IF(AND($E$3="1st"),'Marks Entry 1st'!J54,IF(AND($E$3="2nd"),'Marks Entry 2nd'!J54,"")))</f>
        <v/>
      </c>
      <c r="K55" s="245" t="str">
        <f>IF(OR(B55=0,B55=""),"",IF(AND($E$3="1st"),'Marks Entry 1st'!K54,IF(AND($E$3="2nd"),'Marks Entry 2nd'!K54,"")))</f>
        <v/>
      </c>
      <c r="L55" s="113"/>
      <c r="M55" s="113"/>
      <c r="N55" s="113"/>
      <c r="O55" s="53"/>
      <c r="P55" s="113" t="str">
        <f>IF(OR(B55=0,B55=""),"",IF(AND($E$3="1st"),'Marks Entry 1st'!O54,IF(AND($E$3="2nd"),'Marks Entry 2nd'!O54,"")))</f>
        <v/>
      </c>
      <c r="Q55" s="113" t="str">
        <f>IF(OR(B55=0,B55=""),"",IF(AND($E$3="1st"),'Marks Entry 1st'!P54,IF(AND($E$3="2nd"),'Marks Entry 2nd'!P54,"")))</f>
        <v/>
      </c>
      <c r="R55" s="57" t="str">
        <f t="shared" si="0"/>
        <v/>
      </c>
      <c r="S55" s="53">
        <f t="shared" si="1"/>
        <v>0</v>
      </c>
      <c r="T55" s="59" t="str">
        <f>IF(OR(B55=0,B55=""),"",IF(AND($E$3="1st"),'Marks Entry 1st'!Q54,IF(AND($E$3="2nd"),'Marks Entry 2nd'!Q54,"")))</f>
        <v/>
      </c>
      <c r="U55" s="59" t="str">
        <f>IF(OR(B55=0,B55=""),"",IF(AND($E$3="1st"),'Marks Entry 1st'!R54,IF(AND($E$3="2nd"),'Marks Entry 2nd'!R54,"")))</f>
        <v/>
      </c>
      <c r="V55" s="58" t="str">
        <f t="shared" si="2"/>
        <v/>
      </c>
      <c r="W55" s="53" t="str">
        <f t="shared" si="3"/>
        <v/>
      </c>
      <c r="X55" s="94">
        <f t="shared" si="4"/>
        <v>0</v>
      </c>
      <c r="Y55" s="94" t="str">
        <f t="shared" si="5"/>
        <v/>
      </c>
      <c r="Z55" s="94" t="str">
        <f t="shared" si="6"/>
        <v/>
      </c>
      <c r="AA55" s="94" t="str">
        <f t="shared" si="7"/>
        <v/>
      </c>
      <c r="AB55" s="94" t="str">
        <f t="shared" si="8"/>
        <v/>
      </c>
      <c r="AC55" s="98" t="str">
        <f t="shared" si="9"/>
        <v/>
      </c>
      <c r="AD55" s="113"/>
      <c r="AE55" s="113"/>
      <c r="AF55" s="113"/>
      <c r="AG55" s="53"/>
      <c r="AH55" s="113" t="str">
        <f>IF(OR(B55=0,B55=""),"",IF(AND($E$3="1st"),'Marks Entry 1st'!V54,IF(AND($E$3="2nd"),'Marks Entry 2nd'!V54,"")))</f>
        <v/>
      </c>
      <c r="AI55" s="113" t="str">
        <f>IF(OR(B55=0,B55=""),"",IF(AND($E$3="1st"),'Marks Entry 1st'!W54,IF(AND($E$3="2nd"),'Marks Entry 2nd'!W54,"")))</f>
        <v/>
      </c>
      <c r="AJ55" s="57" t="str">
        <f t="shared" si="10"/>
        <v/>
      </c>
      <c r="AK55" s="53">
        <f t="shared" si="11"/>
        <v>0</v>
      </c>
      <c r="AL55" s="59" t="str">
        <f>IF(OR(B55=0,B55=""),"",IF(AND($E$3="1st"),'Marks Entry 1st'!X54,IF(AND($E$3="2nd"),'Marks Entry 2nd'!X54,"")))</f>
        <v/>
      </c>
      <c r="AM55" s="59" t="str">
        <f>IF(OR(B55=0,B55=""),"",IF(AND($E$3="1st"),'Marks Entry 1st'!Y54,IF(AND($E$3="2nd"),'Marks Entry 2nd'!Y54,"")))</f>
        <v/>
      </c>
      <c r="AN55" s="58" t="str">
        <f t="shared" si="12"/>
        <v/>
      </c>
      <c r="AO55" s="53" t="str">
        <f t="shared" si="13"/>
        <v/>
      </c>
      <c r="AP55" s="94">
        <f t="shared" si="14"/>
        <v>0</v>
      </c>
      <c r="AQ55" s="94" t="str">
        <f t="shared" si="15"/>
        <v/>
      </c>
      <c r="AR55" s="94" t="str">
        <f t="shared" si="16"/>
        <v/>
      </c>
      <c r="AS55" s="94" t="str">
        <f t="shared" si="17"/>
        <v/>
      </c>
      <c r="AT55" s="94" t="str">
        <f t="shared" si="18"/>
        <v/>
      </c>
      <c r="AU55" s="98" t="str">
        <f t="shared" si="19"/>
        <v/>
      </c>
      <c r="AV55" s="113"/>
      <c r="AW55" s="113"/>
      <c r="AX55" s="113"/>
      <c r="AY55" s="53"/>
      <c r="AZ55" s="113" t="str">
        <f>IF(OR(B55=0,B55=""),"",IF(AND($E$3="1st"),'Marks Entry 1st'!AC54,IF(AND($E$3="2nd"),'Marks Entry 2nd'!AC54,"")))</f>
        <v/>
      </c>
      <c r="BA55" s="113" t="str">
        <f>IF(OR(B55=0,B55=""),"",IF(AND($E$3="1st"),'Marks Entry 1st'!AD54,IF(AND($E$3="2nd"),'Marks Entry 2nd'!AD54,"")))</f>
        <v/>
      </c>
      <c r="BB55" s="57" t="str">
        <f t="shared" si="20"/>
        <v/>
      </c>
      <c r="BC55" s="53">
        <f t="shared" si="21"/>
        <v>0</v>
      </c>
      <c r="BD55" s="59" t="str">
        <f>IF(OR(B55=0,B55=""),"",IF(AND($E$3="1st"),'Marks Entry 1st'!AE54,IF(AND($E$3="2nd"),'Marks Entry 2nd'!AE54,"")))</f>
        <v/>
      </c>
      <c r="BE55" s="59" t="str">
        <f>IF(OR(B55=0,B55=""),"",IF(AND($E$3="1st"),'Marks Entry 1st'!AF54,IF(AND($E$3="2nd"),'Marks Entry 2nd'!AF54,"")))</f>
        <v/>
      </c>
      <c r="BF55" s="58" t="str">
        <f t="shared" si="22"/>
        <v/>
      </c>
      <c r="BG55" s="53" t="str">
        <f t="shared" si="23"/>
        <v/>
      </c>
      <c r="BH55" s="94">
        <f t="shared" si="24"/>
        <v>0</v>
      </c>
      <c r="BI55" s="94" t="str">
        <f t="shared" si="25"/>
        <v/>
      </c>
      <c r="BJ55" s="94" t="str">
        <f t="shared" si="26"/>
        <v/>
      </c>
      <c r="BK55" s="94" t="str">
        <f t="shared" si="27"/>
        <v/>
      </c>
      <c r="BL55" s="94" t="str">
        <f t="shared" si="28"/>
        <v/>
      </c>
      <c r="BM55" s="98" t="str">
        <f t="shared" si="29"/>
        <v/>
      </c>
      <c r="BN55" s="113"/>
      <c r="BO55" s="113"/>
      <c r="BP55" s="113"/>
      <c r="BQ55" s="53"/>
      <c r="BR55" s="113" t="str">
        <f>IF(OR(B55=0,B55=""),"",IF(AND('Marks Entry 1st'!AJ54="",'Marks Entry 2nd'!AJ54=""),"",IF(AND($E$3="1st"),'Marks Entry 1st'!AJ54,IF(AND($E$3="2nd"),'Marks Entry 2nd'!AJ54,""))))</f>
        <v/>
      </c>
      <c r="BS55" s="113" t="str">
        <f>IF(OR(B55=0,B55=""),"",IF(AND('Marks Entry 1st'!AK54="",'Marks Entry 2nd'!AK54=""),"",IF(AND($E$3="1st"),'Marks Entry 1st'!AK54,IF(AND($E$3="2nd"),'Marks Entry 2nd'!AK54,""))))</f>
        <v/>
      </c>
      <c r="BT55" s="57" t="str">
        <f t="shared" si="30"/>
        <v/>
      </c>
      <c r="BU55" s="53">
        <f t="shared" si="31"/>
        <v>0</v>
      </c>
      <c r="BV55" s="59" t="str">
        <f>IF(OR(B55=0,B55=""),"",IF(AND('Marks Entry 1st'!AL54="",'Marks Entry 2nd'!AL54=""),"",IF(AND($E$3="1st"),'Marks Entry 1st'!AL54,IF(AND($E$3="2nd"),'Marks Entry 2nd'!AL54,""))))</f>
        <v/>
      </c>
      <c r="BW55" s="59" t="str">
        <f>IF(OR(B55=0,B55=""),"",IF(AND('Marks Entry 1st'!AM54="",'Marks Entry 2nd'!AM54=""),"",IF(AND($E$3="1st"),'Marks Entry 1st'!AM54,IF(AND($E$3="2nd"),'Marks Entry 2nd'!AM54,""))))</f>
        <v/>
      </c>
      <c r="BX55" s="58" t="str">
        <f t="shared" si="32"/>
        <v/>
      </c>
      <c r="BY55" s="53" t="str">
        <f t="shared" si="33"/>
        <v/>
      </c>
      <c r="BZ55" s="94">
        <f t="shared" si="34"/>
        <v>0</v>
      </c>
      <c r="CA55" s="94" t="str">
        <f t="shared" si="35"/>
        <v/>
      </c>
      <c r="CB55" s="94" t="str">
        <f t="shared" si="36"/>
        <v/>
      </c>
      <c r="CC55" s="94" t="str">
        <f t="shared" si="37"/>
        <v/>
      </c>
      <c r="CD55" s="94" t="str">
        <f t="shared" si="38"/>
        <v/>
      </c>
      <c r="CE55" s="98" t="str">
        <f t="shared" si="39"/>
        <v/>
      </c>
      <c r="CF55" s="246" t="str">
        <f>IF(OR(B55=0,B55=""),"",IF(AND($E$3="1st"),'Marks Entry 1st'!AN54,IF(AND($E$3="2nd"),'Marks Entry 2nd'!AN54,"")))</f>
        <v/>
      </c>
      <c r="CG55" s="246" t="str">
        <f>IF(OR(B55=0,B55=""),"",IF(AND($E$3="1st"),'Marks Entry 1st'!AO54,IF(AND($E$3="2nd"),'Marks Entry 2nd'!AO54,"")))</f>
        <v/>
      </c>
      <c r="CH55" s="114" t="str">
        <f t="shared" si="40"/>
        <v/>
      </c>
      <c r="CI55" s="115">
        <f t="shared" si="41"/>
        <v>0</v>
      </c>
      <c r="CJ55" s="115" t="str">
        <f t="shared" si="42"/>
        <v/>
      </c>
      <c r="CK55" s="115" t="str">
        <f t="shared" si="43"/>
        <v/>
      </c>
      <c r="CL55" s="97" t="str">
        <f t="shared" si="44"/>
        <v/>
      </c>
      <c r="CM55" s="246" t="str">
        <f>IF(OR(B55=0,B55=""),"",IF(AND($E$3="1st"),'Marks Entry 1st'!AP54,IF(AND($E$3="2nd"),'Marks Entry 2nd'!AP54,"")))</f>
        <v/>
      </c>
      <c r="CN55" s="246" t="str">
        <f>IF(OR(B55=0,B55=""),"",IF(AND($E$3="1st"),'Marks Entry 1st'!AQ54,IF(AND($E$3="2nd"),'Marks Entry 2nd'!AQ54,"")))</f>
        <v/>
      </c>
      <c r="CO55" s="114" t="str">
        <f t="shared" si="45"/>
        <v/>
      </c>
      <c r="CP55" s="115">
        <f t="shared" si="46"/>
        <v>0</v>
      </c>
      <c r="CQ55" s="115" t="str">
        <f t="shared" si="47"/>
        <v/>
      </c>
      <c r="CR55" s="115" t="str">
        <f t="shared" si="48"/>
        <v/>
      </c>
      <c r="CS55" s="97" t="str">
        <f t="shared" si="49"/>
        <v/>
      </c>
      <c r="CT55" s="246" t="str">
        <f>IF(OR(B55=0,B55=""),"",IF(AND($E$3="1st"),'Marks Entry 1st'!AR54,IF(AND($E$3="2nd"),'Marks Entry 2nd'!AR54,"")))</f>
        <v/>
      </c>
      <c r="CU55" s="246" t="str">
        <f>IF(OR(B55=0,B55=""),"",IF(AND($E$3="1st"),'Marks Entry 1st'!AS54,IF(AND($E$3="2nd"),'Marks Entry 2nd'!AS54,"")))</f>
        <v/>
      </c>
      <c r="CV55" s="114" t="str">
        <f t="shared" si="50"/>
        <v/>
      </c>
      <c r="CW55" s="115">
        <f t="shared" si="51"/>
        <v>0</v>
      </c>
      <c r="CX55" s="115" t="str">
        <f t="shared" si="52"/>
        <v/>
      </c>
      <c r="CY55" s="115" t="str">
        <f t="shared" si="53"/>
        <v/>
      </c>
      <c r="CZ55" s="97" t="str">
        <f t="shared" si="54"/>
        <v/>
      </c>
      <c r="DA55" s="246" t="str">
        <f>IF(OR(B55=0,B55=""),"",IF(AND('Marks Entry 1st'!AT54="",'Marks Entry 2nd'!AT54=""),"",IF(AND($E$3="1st"),'Marks Entry 1st'!AT54,IF(AND($E$3="2nd"),'Marks Entry 2nd'!AT54,""))))</f>
        <v/>
      </c>
      <c r="DB55" s="246" t="str">
        <f>IF(OR(B55=0,B55=""),"",IF(AND('Marks Entry 1st'!AU54="",'Marks Entry 2nd'!AU54=""),"",IF(AND($E$3="1st"),'Marks Entry 1st'!AU54,IF(AND($E$3="2nd"),'Marks Entry 2nd'!AU54,""))))</f>
        <v/>
      </c>
      <c r="DC55" s="377" t="str">
        <f t="shared" si="55"/>
        <v/>
      </c>
      <c r="DD55" s="98" t="str">
        <f t="shared" si="56"/>
        <v/>
      </c>
      <c r="DE55" s="246" t="str">
        <f>IF(OR(B55=0,B55=""),"",IF(AND('Marks Entry 1st'!AV54="",'Marks Entry 2nd'!AV54=""),"",IF(AND($E$3="1st"),'Marks Entry 1st'!AV54,IF(AND($E$3="2nd"),'Marks Entry 2nd'!AV54,""))))</f>
        <v/>
      </c>
      <c r="DF55" s="246" t="str">
        <f>IF(OR(B55=0,B55=""),"",IF(AND('Marks Entry 1st'!AW54="",'Marks Entry 2nd'!AW54=""),"",IF(AND($E$3="1st"),'Marks Entry 1st'!AW54,IF(AND($E$3="2nd"),'Marks Entry 2nd'!AW54,""))))</f>
        <v/>
      </c>
      <c r="DG55" s="377" t="str">
        <f t="shared" si="57"/>
        <v/>
      </c>
      <c r="DH55" s="98" t="str">
        <f t="shared" si="58"/>
        <v/>
      </c>
      <c r="DI55" s="68" t="str">
        <f t="shared" si="62"/>
        <v/>
      </c>
      <c r="DJ55" s="379" t="str">
        <f t="shared" si="63"/>
        <v/>
      </c>
      <c r="DK55" s="72" t="str">
        <f t="shared" si="59"/>
        <v/>
      </c>
      <c r="DL55" s="73" t="str">
        <f t="shared" si="60"/>
        <v/>
      </c>
      <c r="DM55" s="413" t="str">
        <f>IF(B55="NSO","NSO",IF(OR(D55="",G55="",F55="",B55="",DI55=0),"",IF('Master sheet'!$D$11="Hindi","कक्षोंन्नति","Promoted")))</f>
        <v/>
      </c>
      <c r="DN55" s="43" t="str">
        <f>IF(OR(B55=0,B55=""),"",IF(AND($E$3="1st"),'Marks Entry 1st'!AX54,IF(AND($E$3="2nd"),'Marks Entry 2nd'!AX54,"")))</f>
        <v/>
      </c>
      <c r="DO55" s="43" t="str">
        <f>IF(OR(B55=0,B55=""),"",IF(AND($E$3="1st"),'Marks Entry 1st'!AY54,IF(AND($E$3="2nd"),'Marks Entry 2nd'!AY54,"")))</f>
        <v/>
      </c>
      <c r="DP55" s="230" t="str">
        <f t="shared" si="61"/>
        <v/>
      </c>
      <c r="DQ55" s="44"/>
      <c r="DX55" s="46">
        <f>IF(AND($E$3="1st"),'Marks Entry 1st'!I54,IF(AND($E$3="2nd"),'Marks Entry 2nd'!I54,""))</f>
        <v>0</v>
      </c>
    </row>
    <row r="56" spans="1:128" ht="18.95" customHeight="1">
      <c r="A56" s="60">
        <v>49</v>
      </c>
      <c r="B56" s="279" t="str">
        <f>IF(OR(DX56=0,DX56=""),"",IF(AND($E$3="1st"),'Marks Entry 1st'!I55,IF(AND($E$3="2nd"),'Marks Entry 2nd'!I55,"")))</f>
        <v/>
      </c>
      <c r="C56" s="61" t="str">
        <f>IF(OR(B56=0,B56=""),"",IF(AND($E$3="1st"),'Marks Entry 1st'!B55,IF(AND($E$3="2nd"),'Marks Entry 2nd'!B55,"")))</f>
        <v/>
      </c>
      <c r="D56" s="61" t="str">
        <f>IF(OR(B56=0,B56=""),"",IF(AND($E$3="1st"),'Marks Entry 1st'!C55,IF(AND($E$3="2nd"),'Marks Entry 2nd'!C55,"")))</f>
        <v/>
      </c>
      <c r="E56" s="62" t="str">
        <f>IF(OR(B56=0,B56=""),"",IF(AND($E$3="1st"),'Marks Entry 1st'!E55,IF(AND($E$3="2nd"),'Marks Entry 2nd'!E55,"")))</f>
        <v/>
      </c>
      <c r="F56" s="278" t="str">
        <f>IF(OR(B56=0,B56=""),"",IF(AND($E$3="1st"),'Marks Entry 1st'!D55,IF(AND($E$3="2nd"),'Marks Entry 2nd'!D55,"")))</f>
        <v/>
      </c>
      <c r="G56" s="56" t="str">
        <f>IF(OR(B56=0,B56=""),"",IF(AND($E$3="1st"),'Marks Entry 1st'!F55,IF(AND($E$3="2nd"),'Marks Entry 2nd'!F55,"")))</f>
        <v/>
      </c>
      <c r="H56" s="56" t="str">
        <f>IF(OR(B56=0,B56=""),"",IF(AND($E$3="1st"),'Marks Entry 1st'!G55,IF(AND($E$3="2nd"),'Marks Entry 2nd'!G55,"")))</f>
        <v/>
      </c>
      <c r="I56" s="56" t="str">
        <f>IF(OR(B56=0,B56=""),"",IF(AND($E$3="1st"),'Marks Entry 1st'!H55,IF(AND($E$3="2nd"),'Marks Entry 2nd'!H55,"")))</f>
        <v/>
      </c>
      <c r="J56" s="245" t="str">
        <f>IF(OR(B56=0,B56=""),"",IF(AND($E$3="1st"),'Marks Entry 1st'!J55,IF(AND($E$3="2nd"),'Marks Entry 2nd'!J55,"")))</f>
        <v/>
      </c>
      <c r="K56" s="245" t="str">
        <f>IF(OR(B56=0,B56=""),"",IF(AND($E$3="1st"),'Marks Entry 1st'!K55,IF(AND($E$3="2nd"),'Marks Entry 2nd'!K55,"")))</f>
        <v/>
      </c>
      <c r="L56" s="113"/>
      <c r="M56" s="113"/>
      <c r="N56" s="113"/>
      <c r="O56" s="53"/>
      <c r="P56" s="113" t="str">
        <f>IF(OR(B56=0,B56=""),"",IF(AND($E$3="1st"),'Marks Entry 1st'!O55,IF(AND($E$3="2nd"),'Marks Entry 2nd'!O55,"")))</f>
        <v/>
      </c>
      <c r="Q56" s="113" t="str">
        <f>IF(OR(B56=0,B56=""),"",IF(AND($E$3="1st"),'Marks Entry 1st'!P55,IF(AND($E$3="2nd"),'Marks Entry 2nd'!P55,"")))</f>
        <v/>
      </c>
      <c r="R56" s="57" t="str">
        <f t="shared" si="0"/>
        <v/>
      </c>
      <c r="S56" s="53">
        <f t="shared" si="1"/>
        <v>0</v>
      </c>
      <c r="T56" s="59" t="str">
        <f>IF(OR(B56=0,B56=""),"",IF(AND($E$3="1st"),'Marks Entry 1st'!Q55,IF(AND($E$3="2nd"),'Marks Entry 2nd'!Q55,"")))</f>
        <v/>
      </c>
      <c r="U56" s="59" t="str">
        <f>IF(OR(B56=0,B56=""),"",IF(AND($E$3="1st"),'Marks Entry 1st'!R55,IF(AND($E$3="2nd"),'Marks Entry 2nd'!R55,"")))</f>
        <v/>
      </c>
      <c r="V56" s="58" t="str">
        <f t="shared" si="2"/>
        <v/>
      </c>
      <c r="W56" s="53" t="str">
        <f t="shared" si="3"/>
        <v/>
      </c>
      <c r="X56" s="94">
        <f t="shared" si="4"/>
        <v>0</v>
      </c>
      <c r="Y56" s="94" t="str">
        <f t="shared" si="5"/>
        <v/>
      </c>
      <c r="Z56" s="94" t="str">
        <f t="shared" si="6"/>
        <v/>
      </c>
      <c r="AA56" s="94" t="str">
        <f t="shared" si="7"/>
        <v/>
      </c>
      <c r="AB56" s="94" t="str">
        <f t="shared" si="8"/>
        <v/>
      </c>
      <c r="AC56" s="98" t="str">
        <f t="shared" si="9"/>
        <v/>
      </c>
      <c r="AD56" s="113"/>
      <c r="AE56" s="113"/>
      <c r="AF56" s="113"/>
      <c r="AG56" s="53"/>
      <c r="AH56" s="113" t="str">
        <f>IF(OR(B56=0,B56=""),"",IF(AND($E$3="1st"),'Marks Entry 1st'!V55,IF(AND($E$3="2nd"),'Marks Entry 2nd'!V55,"")))</f>
        <v/>
      </c>
      <c r="AI56" s="113" t="str">
        <f>IF(OR(B56=0,B56=""),"",IF(AND($E$3="1st"),'Marks Entry 1st'!W55,IF(AND($E$3="2nd"),'Marks Entry 2nd'!W55,"")))</f>
        <v/>
      </c>
      <c r="AJ56" s="57" t="str">
        <f t="shared" si="10"/>
        <v/>
      </c>
      <c r="AK56" s="53">
        <f t="shared" si="11"/>
        <v>0</v>
      </c>
      <c r="AL56" s="59" t="str">
        <f>IF(OR(B56=0,B56=""),"",IF(AND($E$3="1st"),'Marks Entry 1st'!X55,IF(AND($E$3="2nd"),'Marks Entry 2nd'!X55,"")))</f>
        <v/>
      </c>
      <c r="AM56" s="59" t="str">
        <f>IF(OR(B56=0,B56=""),"",IF(AND($E$3="1st"),'Marks Entry 1st'!Y55,IF(AND($E$3="2nd"),'Marks Entry 2nd'!Y55,"")))</f>
        <v/>
      </c>
      <c r="AN56" s="58" t="str">
        <f t="shared" si="12"/>
        <v/>
      </c>
      <c r="AO56" s="53" t="str">
        <f t="shared" si="13"/>
        <v/>
      </c>
      <c r="AP56" s="94">
        <f t="shared" si="14"/>
        <v>0</v>
      </c>
      <c r="AQ56" s="94" t="str">
        <f t="shared" si="15"/>
        <v/>
      </c>
      <c r="AR56" s="94" t="str">
        <f t="shared" si="16"/>
        <v/>
      </c>
      <c r="AS56" s="94" t="str">
        <f t="shared" si="17"/>
        <v/>
      </c>
      <c r="AT56" s="94" t="str">
        <f t="shared" si="18"/>
        <v/>
      </c>
      <c r="AU56" s="98" t="str">
        <f t="shared" si="19"/>
        <v/>
      </c>
      <c r="AV56" s="113"/>
      <c r="AW56" s="113"/>
      <c r="AX56" s="113"/>
      <c r="AY56" s="53"/>
      <c r="AZ56" s="113" t="str">
        <f>IF(OR(B56=0,B56=""),"",IF(AND($E$3="1st"),'Marks Entry 1st'!AC55,IF(AND($E$3="2nd"),'Marks Entry 2nd'!AC55,"")))</f>
        <v/>
      </c>
      <c r="BA56" s="113" t="str">
        <f>IF(OR(B56=0,B56=""),"",IF(AND($E$3="1st"),'Marks Entry 1st'!AD55,IF(AND($E$3="2nd"),'Marks Entry 2nd'!AD55,"")))</f>
        <v/>
      </c>
      <c r="BB56" s="57" t="str">
        <f t="shared" si="20"/>
        <v/>
      </c>
      <c r="BC56" s="53">
        <f t="shared" si="21"/>
        <v>0</v>
      </c>
      <c r="BD56" s="59" t="str">
        <f>IF(OR(B56=0,B56=""),"",IF(AND($E$3="1st"),'Marks Entry 1st'!AE55,IF(AND($E$3="2nd"),'Marks Entry 2nd'!AE55,"")))</f>
        <v/>
      </c>
      <c r="BE56" s="59" t="str">
        <f>IF(OR(B56=0,B56=""),"",IF(AND($E$3="1st"),'Marks Entry 1st'!AF55,IF(AND($E$3="2nd"),'Marks Entry 2nd'!AF55,"")))</f>
        <v/>
      </c>
      <c r="BF56" s="58" t="str">
        <f t="shared" si="22"/>
        <v/>
      </c>
      <c r="BG56" s="53" t="str">
        <f t="shared" si="23"/>
        <v/>
      </c>
      <c r="BH56" s="94">
        <f t="shared" si="24"/>
        <v>0</v>
      </c>
      <c r="BI56" s="94" t="str">
        <f t="shared" si="25"/>
        <v/>
      </c>
      <c r="BJ56" s="94" t="str">
        <f t="shared" si="26"/>
        <v/>
      </c>
      <c r="BK56" s="94" t="str">
        <f t="shared" si="27"/>
        <v/>
      </c>
      <c r="BL56" s="94" t="str">
        <f t="shared" si="28"/>
        <v/>
      </c>
      <c r="BM56" s="98" t="str">
        <f t="shared" si="29"/>
        <v/>
      </c>
      <c r="BN56" s="113"/>
      <c r="BO56" s="113"/>
      <c r="BP56" s="113"/>
      <c r="BQ56" s="53"/>
      <c r="BR56" s="113" t="str">
        <f>IF(OR(B56=0,B56=""),"",IF(AND('Marks Entry 1st'!AJ55="",'Marks Entry 2nd'!AJ55=""),"",IF(AND($E$3="1st"),'Marks Entry 1st'!AJ55,IF(AND($E$3="2nd"),'Marks Entry 2nd'!AJ55,""))))</f>
        <v/>
      </c>
      <c r="BS56" s="113" t="str">
        <f>IF(OR(B56=0,B56=""),"",IF(AND('Marks Entry 1st'!AK55="",'Marks Entry 2nd'!AK55=""),"",IF(AND($E$3="1st"),'Marks Entry 1st'!AK55,IF(AND($E$3="2nd"),'Marks Entry 2nd'!AK55,""))))</f>
        <v/>
      </c>
      <c r="BT56" s="57" t="str">
        <f t="shared" si="30"/>
        <v/>
      </c>
      <c r="BU56" s="53">
        <f t="shared" si="31"/>
        <v>0</v>
      </c>
      <c r="BV56" s="59" t="str">
        <f>IF(OR(B56=0,B56=""),"",IF(AND('Marks Entry 1st'!AL55="",'Marks Entry 2nd'!AL55=""),"",IF(AND($E$3="1st"),'Marks Entry 1st'!AL55,IF(AND($E$3="2nd"),'Marks Entry 2nd'!AL55,""))))</f>
        <v/>
      </c>
      <c r="BW56" s="59" t="str">
        <f>IF(OR(B56=0,B56=""),"",IF(AND('Marks Entry 1st'!AM55="",'Marks Entry 2nd'!AM55=""),"",IF(AND($E$3="1st"),'Marks Entry 1st'!AM55,IF(AND($E$3="2nd"),'Marks Entry 2nd'!AM55,""))))</f>
        <v/>
      </c>
      <c r="BX56" s="58" t="str">
        <f t="shared" si="32"/>
        <v/>
      </c>
      <c r="BY56" s="53" t="str">
        <f t="shared" si="33"/>
        <v/>
      </c>
      <c r="BZ56" s="94">
        <f t="shared" si="34"/>
        <v>0</v>
      </c>
      <c r="CA56" s="94" t="str">
        <f t="shared" si="35"/>
        <v/>
      </c>
      <c r="CB56" s="94" t="str">
        <f t="shared" si="36"/>
        <v/>
      </c>
      <c r="CC56" s="94" t="str">
        <f t="shared" si="37"/>
        <v/>
      </c>
      <c r="CD56" s="94" t="str">
        <f t="shared" si="38"/>
        <v/>
      </c>
      <c r="CE56" s="98" t="str">
        <f t="shared" si="39"/>
        <v/>
      </c>
      <c r="CF56" s="246" t="str">
        <f>IF(OR(B56=0,B56=""),"",IF(AND($E$3="1st"),'Marks Entry 1st'!AN55,IF(AND($E$3="2nd"),'Marks Entry 2nd'!AN55,"")))</f>
        <v/>
      </c>
      <c r="CG56" s="246" t="str">
        <f>IF(OR(B56=0,B56=""),"",IF(AND($E$3="1st"),'Marks Entry 1st'!AO55,IF(AND($E$3="2nd"),'Marks Entry 2nd'!AO55,"")))</f>
        <v/>
      </c>
      <c r="CH56" s="114" t="str">
        <f t="shared" si="40"/>
        <v/>
      </c>
      <c r="CI56" s="115">
        <f t="shared" si="41"/>
        <v>0</v>
      </c>
      <c r="CJ56" s="115" t="str">
        <f t="shared" si="42"/>
        <v/>
      </c>
      <c r="CK56" s="115" t="str">
        <f t="shared" si="43"/>
        <v/>
      </c>
      <c r="CL56" s="97" t="str">
        <f t="shared" si="44"/>
        <v/>
      </c>
      <c r="CM56" s="246" t="str">
        <f>IF(OR(B56=0,B56=""),"",IF(AND($E$3="1st"),'Marks Entry 1st'!AP55,IF(AND($E$3="2nd"),'Marks Entry 2nd'!AP55,"")))</f>
        <v/>
      </c>
      <c r="CN56" s="246" t="str">
        <f>IF(OR(B56=0,B56=""),"",IF(AND($E$3="1st"),'Marks Entry 1st'!AQ55,IF(AND($E$3="2nd"),'Marks Entry 2nd'!AQ55,"")))</f>
        <v/>
      </c>
      <c r="CO56" s="114" t="str">
        <f t="shared" si="45"/>
        <v/>
      </c>
      <c r="CP56" s="115">
        <f t="shared" si="46"/>
        <v>0</v>
      </c>
      <c r="CQ56" s="115" t="str">
        <f t="shared" si="47"/>
        <v/>
      </c>
      <c r="CR56" s="115" t="str">
        <f t="shared" si="48"/>
        <v/>
      </c>
      <c r="CS56" s="97" t="str">
        <f t="shared" si="49"/>
        <v/>
      </c>
      <c r="CT56" s="246" t="str">
        <f>IF(OR(B56=0,B56=""),"",IF(AND($E$3="1st"),'Marks Entry 1st'!AR55,IF(AND($E$3="2nd"),'Marks Entry 2nd'!AR55,"")))</f>
        <v/>
      </c>
      <c r="CU56" s="246" t="str">
        <f>IF(OR(B56=0,B56=""),"",IF(AND($E$3="1st"),'Marks Entry 1st'!AS55,IF(AND($E$3="2nd"),'Marks Entry 2nd'!AS55,"")))</f>
        <v/>
      </c>
      <c r="CV56" s="114" t="str">
        <f t="shared" si="50"/>
        <v/>
      </c>
      <c r="CW56" s="115">
        <f t="shared" si="51"/>
        <v>0</v>
      </c>
      <c r="CX56" s="115" t="str">
        <f t="shared" si="52"/>
        <v/>
      </c>
      <c r="CY56" s="115" t="str">
        <f t="shared" si="53"/>
        <v/>
      </c>
      <c r="CZ56" s="97" t="str">
        <f t="shared" si="54"/>
        <v/>
      </c>
      <c r="DA56" s="246" t="str">
        <f>IF(OR(B56=0,B56=""),"",IF(AND('Marks Entry 1st'!AT55="",'Marks Entry 2nd'!AT55=""),"",IF(AND($E$3="1st"),'Marks Entry 1st'!AT55,IF(AND($E$3="2nd"),'Marks Entry 2nd'!AT55,""))))</f>
        <v/>
      </c>
      <c r="DB56" s="246" t="str">
        <f>IF(OR(B56=0,B56=""),"",IF(AND('Marks Entry 1st'!AU55="",'Marks Entry 2nd'!AU55=""),"",IF(AND($E$3="1st"),'Marks Entry 1st'!AU55,IF(AND($E$3="2nd"),'Marks Entry 2nd'!AU55,""))))</f>
        <v/>
      </c>
      <c r="DC56" s="377" t="str">
        <f t="shared" si="55"/>
        <v/>
      </c>
      <c r="DD56" s="98" t="str">
        <f t="shared" si="56"/>
        <v/>
      </c>
      <c r="DE56" s="246" t="str">
        <f>IF(OR(B56=0,B56=""),"",IF(AND('Marks Entry 1st'!AV55="",'Marks Entry 2nd'!AV55=""),"",IF(AND($E$3="1st"),'Marks Entry 1st'!AV55,IF(AND($E$3="2nd"),'Marks Entry 2nd'!AV55,""))))</f>
        <v/>
      </c>
      <c r="DF56" s="246" t="str">
        <f>IF(OR(B56=0,B56=""),"",IF(AND('Marks Entry 1st'!AW55="",'Marks Entry 2nd'!AW55=""),"",IF(AND($E$3="1st"),'Marks Entry 1st'!AW55,IF(AND($E$3="2nd"),'Marks Entry 2nd'!AW55,""))))</f>
        <v/>
      </c>
      <c r="DG56" s="377" t="str">
        <f t="shared" si="57"/>
        <v/>
      </c>
      <c r="DH56" s="98" t="str">
        <f t="shared" si="58"/>
        <v/>
      </c>
      <c r="DI56" s="68" t="str">
        <f t="shared" si="62"/>
        <v/>
      </c>
      <c r="DJ56" s="379" t="str">
        <f t="shared" si="63"/>
        <v/>
      </c>
      <c r="DK56" s="72" t="str">
        <f t="shared" si="59"/>
        <v/>
      </c>
      <c r="DL56" s="73" t="str">
        <f t="shared" si="60"/>
        <v/>
      </c>
      <c r="DM56" s="413" t="str">
        <f>IF(B56="NSO","NSO",IF(OR(D56="",G56="",F56="",B56="",DI56=0),"",IF('Master sheet'!$D$11="Hindi","कक्षोंन्नति","Promoted")))</f>
        <v/>
      </c>
      <c r="DN56" s="43" t="str">
        <f>IF(OR(B56=0,B56=""),"",IF(AND($E$3="1st"),'Marks Entry 1st'!AX55,IF(AND($E$3="2nd"),'Marks Entry 2nd'!AX55,"")))</f>
        <v/>
      </c>
      <c r="DO56" s="43" t="str">
        <f>IF(OR(B56=0,B56=""),"",IF(AND($E$3="1st"),'Marks Entry 1st'!AY55,IF(AND($E$3="2nd"),'Marks Entry 2nd'!AY55,"")))</f>
        <v/>
      </c>
      <c r="DP56" s="230" t="str">
        <f t="shared" si="61"/>
        <v/>
      </c>
      <c r="DQ56" s="44"/>
      <c r="DX56" s="46">
        <f>IF(AND($E$3="1st"),'Marks Entry 1st'!I55,IF(AND($E$3="2nd"),'Marks Entry 2nd'!I55,""))</f>
        <v>0</v>
      </c>
    </row>
    <row r="57" spans="1:128" ht="18.95" customHeight="1">
      <c r="A57" s="60">
        <v>50</v>
      </c>
      <c r="B57" s="279" t="str">
        <f>IF(OR(DX57=0,DX57=""),"",IF(AND($E$3="1st"),'Marks Entry 1st'!I56,IF(AND($E$3="2nd"),'Marks Entry 2nd'!I56,"")))</f>
        <v/>
      </c>
      <c r="C57" s="61" t="str">
        <f>IF(OR(B57=0,B57=""),"",IF(AND($E$3="1st"),'Marks Entry 1st'!B56,IF(AND($E$3="2nd"),'Marks Entry 2nd'!B56,"")))</f>
        <v/>
      </c>
      <c r="D57" s="61" t="str">
        <f>IF(OR(B57=0,B57=""),"",IF(AND($E$3="1st"),'Marks Entry 1st'!C56,IF(AND($E$3="2nd"),'Marks Entry 2nd'!C56,"")))</f>
        <v/>
      </c>
      <c r="E57" s="62" t="str">
        <f>IF(OR(B57=0,B57=""),"",IF(AND($E$3="1st"),'Marks Entry 1st'!E56,IF(AND($E$3="2nd"),'Marks Entry 2nd'!E56,"")))</f>
        <v/>
      </c>
      <c r="F57" s="278" t="str">
        <f>IF(OR(B57=0,B57=""),"",IF(AND($E$3="1st"),'Marks Entry 1st'!D56,IF(AND($E$3="2nd"),'Marks Entry 2nd'!D56,"")))</f>
        <v/>
      </c>
      <c r="G57" s="56" t="str">
        <f>IF(OR(B57=0,B57=""),"",IF(AND($E$3="1st"),'Marks Entry 1st'!F56,IF(AND($E$3="2nd"),'Marks Entry 2nd'!F56,"")))</f>
        <v/>
      </c>
      <c r="H57" s="56" t="str">
        <f>IF(OR(B57=0,B57=""),"",IF(AND($E$3="1st"),'Marks Entry 1st'!G56,IF(AND($E$3="2nd"),'Marks Entry 2nd'!G56,"")))</f>
        <v/>
      </c>
      <c r="I57" s="56" t="str">
        <f>IF(OR(B57=0,B57=""),"",IF(AND($E$3="1st"),'Marks Entry 1st'!H56,IF(AND($E$3="2nd"),'Marks Entry 2nd'!H56,"")))</f>
        <v/>
      </c>
      <c r="J57" s="245" t="str">
        <f>IF(OR(B57=0,B57=""),"",IF(AND($E$3="1st"),'Marks Entry 1st'!J56,IF(AND($E$3="2nd"),'Marks Entry 2nd'!J56,"")))</f>
        <v/>
      </c>
      <c r="K57" s="245" t="str">
        <f>IF(OR(B57=0,B57=""),"",IF(AND($E$3="1st"),'Marks Entry 1st'!K56,IF(AND($E$3="2nd"),'Marks Entry 2nd'!K56,"")))</f>
        <v/>
      </c>
      <c r="L57" s="113"/>
      <c r="M57" s="113"/>
      <c r="N57" s="113"/>
      <c r="O57" s="53"/>
      <c r="P57" s="113" t="str">
        <f>IF(OR(B57=0,B57=""),"",IF(AND($E$3="1st"),'Marks Entry 1st'!O56,IF(AND($E$3="2nd"),'Marks Entry 2nd'!O56,"")))</f>
        <v/>
      </c>
      <c r="Q57" s="113" t="str">
        <f>IF(OR(B57=0,B57=""),"",IF(AND($E$3="1st"),'Marks Entry 1st'!P56,IF(AND($E$3="2nd"),'Marks Entry 2nd'!P56,"")))</f>
        <v/>
      </c>
      <c r="R57" s="57" t="str">
        <f t="shared" si="0"/>
        <v/>
      </c>
      <c r="S57" s="53">
        <f t="shared" si="1"/>
        <v>0</v>
      </c>
      <c r="T57" s="59" t="str">
        <f>IF(OR(B57=0,B57=""),"",IF(AND($E$3="1st"),'Marks Entry 1st'!Q56,IF(AND($E$3="2nd"),'Marks Entry 2nd'!Q56,"")))</f>
        <v/>
      </c>
      <c r="U57" s="59" t="str">
        <f>IF(OR(B57=0,B57=""),"",IF(AND($E$3="1st"),'Marks Entry 1st'!R56,IF(AND($E$3="2nd"),'Marks Entry 2nd'!R56,"")))</f>
        <v/>
      </c>
      <c r="V57" s="58" t="str">
        <f t="shared" si="2"/>
        <v/>
      </c>
      <c r="W57" s="53" t="str">
        <f t="shared" si="3"/>
        <v/>
      </c>
      <c r="X57" s="94">
        <f t="shared" si="4"/>
        <v>0</v>
      </c>
      <c r="Y57" s="94" t="str">
        <f t="shared" si="5"/>
        <v/>
      </c>
      <c r="Z57" s="94" t="str">
        <f t="shared" si="6"/>
        <v/>
      </c>
      <c r="AA57" s="94" t="str">
        <f t="shared" si="7"/>
        <v/>
      </c>
      <c r="AB57" s="94" t="str">
        <f t="shared" si="8"/>
        <v/>
      </c>
      <c r="AC57" s="98" t="str">
        <f t="shared" si="9"/>
        <v/>
      </c>
      <c r="AD57" s="113"/>
      <c r="AE57" s="113"/>
      <c r="AF57" s="113"/>
      <c r="AG57" s="53"/>
      <c r="AH57" s="113" t="str">
        <f>IF(OR(B57=0,B57=""),"",IF(AND($E$3="1st"),'Marks Entry 1st'!V56,IF(AND($E$3="2nd"),'Marks Entry 2nd'!V56,"")))</f>
        <v/>
      </c>
      <c r="AI57" s="113" t="str">
        <f>IF(OR(B57=0,B57=""),"",IF(AND($E$3="1st"),'Marks Entry 1st'!W56,IF(AND($E$3="2nd"),'Marks Entry 2nd'!W56,"")))</f>
        <v/>
      </c>
      <c r="AJ57" s="57" t="str">
        <f t="shared" si="10"/>
        <v/>
      </c>
      <c r="AK57" s="53">
        <f t="shared" si="11"/>
        <v>0</v>
      </c>
      <c r="AL57" s="59" t="str">
        <f>IF(OR(B57=0,B57=""),"",IF(AND($E$3="1st"),'Marks Entry 1st'!X56,IF(AND($E$3="2nd"),'Marks Entry 2nd'!X56,"")))</f>
        <v/>
      </c>
      <c r="AM57" s="59" t="str">
        <f>IF(OR(B57=0,B57=""),"",IF(AND($E$3="1st"),'Marks Entry 1st'!Y56,IF(AND($E$3="2nd"),'Marks Entry 2nd'!Y56,"")))</f>
        <v/>
      </c>
      <c r="AN57" s="58" t="str">
        <f t="shared" si="12"/>
        <v/>
      </c>
      <c r="AO57" s="53" t="str">
        <f t="shared" si="13"/>
        <v/>
      </c>
      <c r="AP57" s="94">
        <f t="shared" si="14"/>
        <v>0</v>
      </c>
      <c r="AQ57" s="94" t="str">
        <f t="shared" si="15"/>
        <v/>
      </c>
      <c r="AR57" s="94" t="str">
        <f t="shared" si="16"/>
        <v/>
      </c>
      <c r="AS57" s="94" t="str">
        <f t="shared" si="17"/>
        <v/>
      </c>
      <c r="AT57" s="94" t="str">
        <f t="shared" si="18"/>
        <v/>
      </c>
      <c r="AU57" s="98" t="str">
        <f t="shared" si="19"/>
        <v/>
      </c>
      <c r="AV57" s="113"/>
      <c r="AW57" s="113"/>
      <c r="AX57" s="113"/>
      <c r="AY57" s="53"/>
      <c r="AZ57" s="113" t="str">
        <f>IF(OR(B57=0,B57=""),"",IF(AND($E$3="1st"),'Marks Entry 1st'!AC56,IF(AND($E$3="2nd"),'Marks Entry 2nd'!AC56,"")))</f>
        <v/>
      </c>
      <c r="BA57" s="113" t="str">
        <f>IF(OR(B57=0,B57=""),"",IF(AND($E$3="1st"),'Marks Entry 1st'!AD56,IF(AND($E$3="2nd"),'Marks Entry 2nd'!AD56,"")))</f>
        <v/>
      </c>
      <c r="BB57" s="57" t="str">
        <f t="shared" si="20"/>
        <v/>
      </c>
      <c r="BC57" s="53">
        <f t="shared" si="21"/>
        <v>0</v>
      </c>
      <c r="BD57" s="59" t="str">
        <f>IF(OR(B57=0,B57=""),"",IF(AND($E$3="1st"),'Marks Entry 1st'!AE56,IF(AND($E$3="2nd"),'Marks Entry 2nd'!AE56,"")))</f>
        <v/>
      </c>
      <c r="BE57" s="59" t="str">
        <f>IF(OR(B57=0,B57=""),"",IF(AND($E$3="1st"),'Marks Entry 1st'!AF56,IF(AND($E$3="2nd"),'Marks Entry 2nd'!AF56,"")))</f>
        <v/>
      </c>
      <c r="BF57" s="58" t="str">
        <f t="shared" si="22"/>
        <v/>
      </c>
      <c r="BG57" s="53" t="str">
        <f t="shared" si="23"/>
        <v/>
      </c>
      <c r="BH57" s="94">
        <f t="shared" si="24"/>
        <v>0</v>
      </c>
      <c r="BI57" s="94" t="str">
        <f t="shared" si="25"/>
        <v/>
      </c>
      <c r="BJ57" s="94" t="str">
        <f t="shared" si="26"/>
        <v/>
      </c>
      <c r="BK57" s="94" t="str">
        <f t="shared" si="27"/>
        <v/>
      </c>
      <c r="BL57" s="94" t="str">
        <f t="shared" si="28"/>
        <v/>
      </c>
      <c r="BM57" s="98" t="str">
        <f t="shared" si="29"/>
        <v/>
      </c>
      <c r="BN57" s="113"/>
      <c r="BO57" s="113"/>
      <c r="BP57" s="113"/>
      <c r="BQ57" s="53"/>
      <c r="BR57" s="113" t="str">
        <f>IF(OR(B57=0,B57=""),"",IF(AND('Marks Entry 1st'!AJ56="",'Marks Entry 2nd'!AJ56=""),"",IF(AND($E$3="1st"),'Marks Entry 1st'!AJ56,IF(AND($E$3="2nd"),'Marks Entry 2nd'!AJ56,""))))</f>
        <v/>
      </c>
      <c r="BS57" s="113" t="str">
        <f>IF(OR(B57=0,B57=""),"",IF(AND('Marks Entry 1st'!AK56="",'Marks Entry 2nd'!AK56=""),"",IF(AND($E$3="1st"),'Marks Entry 1st'!AK56,IF(AND($E$3="2nd"),'Marks Entry 2nd'!AK56,""))))</f>
        <v/>
      </c>
      <c r="BT57" s="57" t="str">
        <f t="shared" si="30"/>
        <v/>
      </c>
      <c r="BU57" s="53">
        <f t="shared" si="31"/>
        <v>0</v>
      </c>
      <c r="BV57" s="59" t="str">
        <f>IF(OR(B57=0,B57=""),"",IF(AND('Marks Entry 1st'!AL56="",'Marks Entry 2nd'!AL56=""),"",IF(AND($E$3="1st"),'Marks Entry 1st'!AL56,IF(AND($E$3="2nd"),'Marks Entry 2nd'!AL56,""))))</f>
        <v/>
      </c>
      <c r="BW57" s="59" t="str">
        <f>IF(OR(B57=0,B57=""),"",IF(AND('Marks Entry 1st'!AM56="",'Marks Entry 2nd'!AM56=""),"",IF(AND($E$3="1st"),'Marks Entry 1st'!AM56,IF(AND($E$3="2nd"),'Marks Entry 2nd'!AM56,""))))</f>
        <v/>
      </c>
      <c r="BX57" s="58" t="str">
        <f t="shared" si="32"/>
        <v/>
      </c>
      <c r="BY57" s="53" t="str">
        <f t="shared" si="33"/>
        <v/>
      </c>
      <c r="BZ57" s="94">
        <f t="shared" si="34"/>
        <v>0</v>
      </c>
      <c r="CA57" s="94" t="str">
        <f t="shared" si="35"/>
        <v/>
      </c>
      <c r="CB57" s="94" t="str">
        <f t="shared" si="36"/>
        <v/>
      </c>
      <c r="CC57" s="94" t="str">
        <f t="shared" si="37"/>
        <v/>
      </c>
      <c r="CD57" s="94" t="str">
        <f t="shared" si="38"/>
        <v/>
      </c>
      <c r="CE57" s="98" t="str">
        <f t="shared" si="39"/>
        <v/>
      </c>
      <c r="CF57" s="246" t="str">
        <f>IF(OR(B57=0,B57=""),"",IF(AND($E$3="1st"),'Marks Entry 1st'!AN56,IF(AND($E$3="2nd"),'Marks Entry 2nd'!AN56,"")))</f>
        <v/>
      </c>
      <c r="CG57" s="246" t="str">
        <f>IF(OR(B57=0,B57=""),"",IF(AND($E$3="1st"),'Marks Entry 1st'!AO56,IF(AND($E$3="2nd"),'Marks Entry 2nd'!AO56,"")))</f>
        <v/>
      </c>
      <c r="CH57" s="114" t="str">
        <f t="shared" si="40"/>
        <v/>
      </c>
      <c r="CI57" s="115">
        <f t="shared" si="41"/>
        <v>0</v>
      </c>
      <c r="CJ57" s="115" t="str">
        <f t="shared" si="42"/>
        <v/>
      </c>
      <c r="CK57" s="115" t="str">
        <f t="shared" si="43"/>
        <v/>
      </c>
      <c r="CL57" s="97" t="str">
        <f t="shared" si="44"/>
        <v/>
      </c>
      <c r="CM57" s="246" t="str">
        <f>IF(OR(B57=0,B57=""),"",IF(AND($E$3="1st"),'Marks Entry 1st'!AP56,IF(AND($E$3="2nd"),'Marks Entry 2nd'!AP56,"")))</f>
        <v/>
      </c>
      <c r="CN57" s="246" t="str">
        <f>IF(OR(B57=0,B57=""),"",IF(AND($E$3="1st"),'Marks Entry 1st'!AQ56,IF(AND($E$3="2nd"),'Marks Entry 2nd'!AQ56,"")))</f>
        <v/>
      </c>
      <c r="CO57" s="114" t="str">
        <f t="shared" si="45"/>
        <v/>
      </c>
      <c r="CP57" s="115">
        <f t="shared" si="46"/>
        <v>0</v>
      </c>
      <c r="CQ57" s="115" t="str">
        <f t="shared" si="47"/>
        <v/>
      </c>
      <c r="CR57" s="115" t="str">
        <f t="shared" si="48"/>
        <v/>
      </c>
      <c r="CS57" s="97" t="str">
        <f t="shared" si="49"/>
        <v/>
      </c>
      <c r="CT57" s="246" t="str">
        <f>IF(OR(B57=0,B57=""),"",IF(AND($E$3="1st"),'Marks Entry 1st'!AR56,IF(AND($E$3="2nd"),'Marks Entry 2nd'!AR56,"")))</f>
        <v/>
      </c>
      <c r="CU57" s="246" t="str">
        <f>IF(OR(B57=0,B57=""),"",IF(AND($E$3="1st"),'Marks Entry 1st'!AS56,IF(AND($E$3="2nd"),'Marks Entry 2nd'!AS56,"")))</f>
        <v/>
      </c>
      <c r="CV57" s="114" t="str">
        <f t="shared" si="50"/>
        <v/>
      </c>
      <c r="CW57" s="115">
        <f t="shared" si="51"/>
        <v>0</v>
      </c>
      <c r="CX57" s="115" t="str">
        <f t="shared" si="52"/>
        <v/>
      </c>
      <c r="CY57" s="115" t="str">
        <f t="shared" si="53"/>
        <v/>
      </c>
      <c r="CZ57" s="97" t="str">
        <f t="shared" si="54"/>
        <v/>
      </c>
      <c r="DA57" s="246" t="str">
        <f>IF(OR(B57=0,B57=""),"",IF(AND('Marks Entry 1st'!AT56="",'Marks Entry 2nd'!AT56=""),"",IF(AND($E$3="1st"),'Marks Entry 1st'!AT56,IF(AND($E$3="2nd"),'Marks Entry 2nd'!AT56,""))))</f>
        <v/>
      </c>
      <c r="DB57" s="246" t="str">
        <f>IF(OR(B57=0,B57=""),"",IF(AND('Marks Entry 1st'!AU56="",'Marks Entry 2nd'!AU56=""),"",IF(AND($E$3="1st"),'Marks Entry 1st'!AU56,IF(AND($E$3="2nd"),'Marks Entry 2nd'!AU56,""))))</f>
        <v/>
      </c>
      <c r="DC57" s="377" t="str">
        <f t="shared" si="55"/>
        <v/>
      </c>
      <c r="DD57" s="98" t="str">
        <f t="shared" si="56"/>
        <v/>
      </c>
      <c r="DE57" s="246" t="str">
        <f>IF(OR(B57=0,B57=""),"",IF(AND('Marks Entry 1st'!AV56="",'Marks Entry 2nd'!AV56=""),"",IF(AND($E$3="1st"),'Marks Entry 1st'!AV56,IF(AND($E$3="2nd"),'Marks Entry 2nd'!AV56,""))))</f>
        <v/>
      </c>
      <c r="DF57" s="246" t="str">
        <f>IF(OR(B57=0,B57=""),"",IF(AND('Marks Entry 1st'!AW56="",'Marks Entry 2nd'!AW56=""),"",IF(AND($E$3="1st"),'Marks Entry 1st'!AW56,IF(AND($E$3="2nd"),'Marks Entry 2nd'!AW56,""))))</f>
        <v/>
      </c>
      <c r="DG57" s="377" t="str">
        <f t="shared" si="57"/>
        <v/>
      </c>
      <c r="DH57" s="98" t="str">
        <f t="shared" si="58"/>
        <v/>
      </c>
      <c r="DI57" s="68" t="str">
        <f t="shared" si="62"/>
        <v/>
      </c>
      <c r="DJ57" s="379" t="str">
        <f t="shared" si="63"/>
        <v/>
      </c>
      <c r="DK57" s="72" t="str">
        <f t="shared" si="59"/>
        <v/>
      </c>
      <c r="DL57" s="73" t="str">
        <f t="shared" si="60"/>
        <v/>
      </c>
      <c r="DM57" s="413" t="str">
        <f>IF(B57="NSO","NSO",IF(OR(D57="",G57="",F57="",B57="",DI57=0),"",IF('Master sheet'!$D$11="Hindi","कक्षोंन्नति","Promoted")))</f>
        <v/>
      </c>
      <c r="DN57" s="43" t="str">
        <f>IF(OR(B57=0,B57=""),"",IF(AND($E$3="1st"),'Marks Entry 1st'!AX56,IF(AND($E$3="2nd"),'Marks Entry 2nd'!AX56,"")))</f>
        <v/>
      </c>
      <c r="DO57" s="43" t="str">
        <f>IF(OR(B57=0,B57=""),"",IF(AND($E$3="1st"),'Marks Entry 1st'!AY56,IF(AND($E$3="2nd"),'Marks Entry 2nd'!AY56,"")))</f>
        <v/>
      </c>
      <c r="DP57" s="230" t="str">
        <f t="shared" si="61"/>
        <v/>
      </c>
      <c r="DQ57" s="44"/>
      <c r="DX57" s="46">
        <f>IF(AND($E$3="1st"),'Marks Entry 1st'!I56,IF(AND($E$3="2nd"),'Marks Entry 2nd'!I56,""))</f>
        <v>0</v>
      </c>
    </row>
    <row r="58" spans="1:128" ht="18.95" customHeight="1">
      <c r="A58" s="60">
        <v>51</v>
      </c>
      <c r="B58" s="279" t="str">
        <f>IF(OR(DX58=0,DX58=""),"",IF(AND($E$3="1st"),'Marks Entry 1st'!I57,IF(AND($E$3="2nd"),'Marks Entry 2nd'!I57,"")))</f>
        <v/>
      </c>
      <c r="C58" s="61" t="str">
        <f>IF(OR(B58=0,B58=""),"",IF(AND($E$3="1st"),'Marks Entry 1st'!B57,IF(AND($E$3="2nd"),'Marks Entry 2nd'!B57,"")))</f>
        <v/>
      </c>
      <c r="D58" s="61" t="str">
        <f>IF(OR(B58=0,B58=""),"",IF(AND($E$3="1st"),'Marks Entry 1st'!C57,IF(AND($E$3="2nd"),'Marks Entry 2nd'!C57,"")))</f>
        <v/>
      </c>
      <c r="E58" s="62" t="str">
        <f>IF(OR(B58=0,B58=""),"",IF(AND($E$3="1st"),'Marks Entry 1st'!E57,IF(AND($E$3="2nd"),'Marks Entry 2nd'!E57,"")))</f>
        <v/>
      </c>
      <c r="F58" s="278" t="str">
        <f>IF(OR(B58=0,B58=""),"",IF(AND($E$3="1st"),'Marks Entry 1st'!D57,IF(AND($E$3="2nd"),'Marks Entry 2nd'!D57,"")))</f>
        <v/>
      </c>
      <c r="G58" s="56" t="str">
        <f>IF(OR(B58=0,B58=""),"",IF(AND($E$3="1st"),'Marks Entry 1st'!F57,IF(AND($E$3="2nd"),'Marks Entry 2nd'!F57,"")))</f>
        <v/>
      </c>
      <c r="H58" s="56" t="str">
        <f>IF(OR(B58=0,B58=""),"",IF(AND($E$3="1st"),'Marks Entry 1st'!G57,IF(AND($E$3="2nd"),'Marks Entry 2nd'!G57,"")))</f>
        <v/>
      </c>
      <c r="I58" s="56" t="str">
        <f>IF(OR(B58=0,B58=""),"",IF(AND($E$3="1st"),'Marks Entry 1st'!H57,IF(AND($E$3="2nd"),'Marks Entry 2nd'!H57,"")))</f>
        <v/>
      </c>
      <c r="J58" s="245" t="str">
        <f>IF(OR(B58=0,B58=""),"",IF(AND($E$3="1st"),'Marks Entry 1st'!J57,IF(AND($E$3="2nd"),'Marks Entry 2nd'!J57,"")))</f>
        <v/>
      </c>
      <c r="K58" s="245" t="str">
        <f>IF(OR(B58=0,B58=""),"",IF(AND($E$3="1st"),'Marks Entry 1st'!K57,IF(AND($E$3="2nd"),'Marks Entry 2nd'!K57,"")))</f>
        <v/>
      </c>
      <c r="L58" s="113"/>
      <c r="M58" s="113"/>
      <c r="N58" s="113"/>
      <c r="O58" s="53"/>
      <c r="P58" s="113" t="str">
        <f>IF(OR(B58=0,B58=""),"",IF(AND($E$3="1st"),'Marks Entry 1st'!O57,IF(AND($E$3="2nd"),'Marks Entry 2nd'!O57,"")))</f>
        <v/>
      </c>
      <c r="Q58" s="113" t="str">
        <f>IF(OR(B58=0,B58=""),"",IF(AND($E$3="1st"),'Marks Entry 1st'!P57,IF(AND($E$3="2nd"),'Marks Entry 2nd'!P57,"")))</f>
        <v/>
      </c>
      <c r="R58" s="57" t="str">
        <f t="shared" si="0"/>
        <v/>
      </c>
      <c r="S58" s="53">
        <f t="shared" si="1"/>
        <v>0</v>
      </c>
      <c r="T58" s="59" t="str">
        <f>IF(OR(B58=0,B58=""),"",IF(AND($E$3="1st"),'Marks Entry 1st'!Q57,IF(AND($E$3="2nd"),'Marks Entry 2nd'!Q57,"")))</f>
        <v/>
      </c>
      <c r="U58" s="59" t="str">
        <f>IF(OR(B58=0,B58=""),"",IF(AND($E$3="1st"),'Marks Entry 1st'!R57,IF(AND($E$3="2nd"),'Marks Entry 2nd'!R57,"")))</f>
        <v/>
      </c>
      <c r="V58" s="58" t="str">
        <f t="shared" si="2"/>
        <v/>
      </c>
      <c r="W58" s="53" t="str">
        <f t="shared" si="3"/>
        <v/>
      </c>
      <c r="X58" s="94">
        <f t="shared" si="4"/>
        <v>0</v>
      </c>
      <c r="Y58" s="94" t="str">
        <f t="shared" si="5"/>
        <v/>
      </c>
      <c r="Z58" s="94" t="str">
        <f t="shared" si="6"/>
        <v/>
      </c>
      <c r="AA58" s="94" t="str">
        <f t="shared" si="7"/>
        <v/>
      </c>
      <c r="AB58" s="94" t="str">
        <f t="shared" si="8"/>
        <v/>
      </c>
      <c r="AC58" s="98" t="str">
        <f t="shared" si="9"/>
        <v/>
      </c>
      <c r="AD58" s="113"/>
      <c r="AE58" s="113"/>
      <c r="AF58" s="113"/>
      <c r="AG58" s="53"/>
      <c r="AH58" s="113" t="str">
        <f>IF(OR(B58=0,B58=""),"",IF(AND($E$3="1st"),'Marks Entry 1st'!V57,IF(AND($E$3="2nd"),'Marks Entry 2nd'!V57,"")))</f>
        <v/>
      </c>
      <c r="AI58" s="113" t="str">
        <f>IF(OR(B58=0,B58=""),"",IF(AND($E$3="1st"),'Marks Entry 1st'!W57,IF(AND($E$3="2nd"),'Marks Entry 2nd'!W57,"")))</f>
        <v/>
      </c>
      <c r="AJ58" s="57" t="str">
        <f t="shared" si="10"/>
        <v/>
      </c>
      <c r="AK58" s="53">
        <f t="shared" si="11"/>
        <v>0</v>
      </c>
      <c r="AL58" s="59" t="str">
        <f>IF(OR(B58=0,B58=""),"",IF(AND($E$3="1st"),'Marks Entry 1st'!X57,IF(AND($E$3="2nd"),'Marks Entry 2nd'!X57,"")))</f>
        <v/>
      </c>
      <c r="AM58" s="59" t="str">
        <f>IF(OR(B58=0,B58=""),"",IF(AND($E$3="1st"),'Marks Entry 1st'!Y57,IF(AND($E$3="2nd"),'Marks Entry 2nd'!Y57,"")))</f>
        <v/>
      </c>
      <c r="AN58" s="58" t="str">
        <f t="shared" si="12"/>
        <v/>
      </c>
      <c r="AO58" s="53" t="str">
        <f t="shared" si="13"/>
        <v/>
      </c>
      <c r="AP58" s="94">
        <f t="shared" si="14"/>
        <v>0</v>
      </c>
      <c r="AQ58" s="94" t="str">
        <f t="shared" si="15"/>
        <v/>
      </c>
      <c r="AR58" s="94" t="str">
        <f t="shared" si="16"/>
        <v/>
      </c>
      <c r="AS58" s="94" t="str">
        <f t="shared" si="17"/>
        <v/>
      </c>
      <c r="AT58" s="94" t="str">
        <f t="shared" si="18"/>
        <v/>
      </c>
      <c r="AU58" s="98" t="str">
        <f t="shared" si="19"/>
        <v/>
      </c>
      <c r="AV58" s="113"/>
      <c r="AW58" s="113"/>
      <c r="AX58" s="113"/>
      <c r="AY58" s="53"/>
      <c r="AZ58" s="113" t="str">
        <f>IF(OR(B58=0,B58=""),"",IF(AND($E$3="1st"),'Marks Entry 1st'!AC57,IF(AND($E$3="2nd"),'Marks Entry 2nd'!AC57,"")))</f>
        <v/>
      </c>
      <c r="BA58" s="113" t="str">
        <f>IF(OR(B58=0,B58=""),"",IF(AND($E$3="1st"),'Marks Entry 1st'!AD57,IF(AND($E$3="2nd"),'Marks Entry 2nd'!AD57,"")))</f>
        <v/>
      </c>
      <c r="BB58" s="57" t="str">
        <f t="shared" si="20"/>
        <v/>
      </c>
      <c r="BC58" s="53">
        <f t="shared" si="21"/>
        <v>0</v>
      </c>
      <c r="BD58" s="59" t="str">
        <f>IF(OR(B58=0,B58=""),"",IF(AND($E$3="1st"),'Marks Entry 1st'!AE57,IF(AND($E$3="2nd"),'Marks Entry 2nd'!AE57,"")))</f>
        <v/>
      </c>
      <c r="BE58" s="59" t="str">
        <f>IF(OR(B58=0,B58=""),"",IF(AND($E$3="1st"),'Marks Entry 1st'!AF57,IF(AND($E$3="2nd"),'Marks Entry 2nd'!AF57,"")))</f>
        <v/>
      </c>
      <c r="BF58" s="58" t="str">
        <f t="shared" si="22"/>
        <v/>
      </c>
      <c r="BG58" s="53" t="str">
        <f t="shared" si="23"/>
        <v/>
      </c>
      <c r="BH58" s="94">
        <f t="shared" si="24"/>
        <v>0</v>
      </c>
      <c r="BI58" s="94" t="str">
        <f t="shared" si="25"/>
        <v/>
      </c>
      <c r="BJ58" s="94" t="str">
        <f t="shared" si="26"/>
        <v/>
      </c>
      <c r="BK58" s="94" t="str">
        <f t="shared" si="27"/>
        <v/>
      </c>
      <c r="BL58" s="94" t="str">
        <f t="shared" si="28"/>
        <v/>
      </c>
      <c r="BM58" s="98" t="str">
        <f t="shared" si="29"/>
        <v/>
      </c>
      <c r="BN58" s="113"/>
      <c r="BO58" s="113"/>
      <c r="BP58" s="113"/>
      <c r="BQ58" s="53"/>
      <c r="BR58" s="113" t="str">
        <f>IF(OR(B58=0,B58=""),"",IF(AND('Marks Entry 1st'!AJ57="",'Marks Entry 2nd'!AJ57=""),"",IF(AND($E$3="1st"),'Marks Entry 1st'!AJ57,IF(AND($E$3="2nd"),'Marks Entry 2nd'!AJ57,""))))</f>
        <v/>
      </c>
      <c r="BS58" s="113" t="str">
        <f>IF(OR(B58=0,B58=""),"",IF(AND('Marks Entry 1st'!AK57="",'Marks Entry 2nd'!AK57=""),"",IF(AND($E$3="1st"),'Marks Entry 1st'!AK57,IF(AND($E$3="2nd"),'Marks Entry 2nd'!AK57,""))))</f>
        <v/>
      </c>
      <c r="BT58" s="57" t="str">
        <f t="shared" si="30"/>
        <v/>
      </c>
      <c r="BU58" s="53">
        <f t="shared" si="31"/>
        <v>0</v>
      </c>
      <c r="BV58" s="59" t="str">
        <f>IF(OR(B58=0,B58=""),"",IF(AND('Marks Entry 1st'!AL57="",'Marks Entry 2nd'!AL57=""),"",IF(AND($E$3="1st"),'Marks Entry 1st'!AL57,IF(AND($E$3="2nd"),'Marks Entry 2nd'!AL57,""))))</f>
        <v/>
      </c>
      <c r="BW58" s="59" t="str">
        <f>IF(OR(B58=0,B58=""),"",IF(AND('Marks Entry 1st'!AM57="",'Marks Entry 2nd'!AM57=""),"",IF(AND($E$3="1st"),'Marks Entry 1st'!AM57,IF(AND($E$3="2nd"),'Marks Entry 2nd'!AM57,""))))</f>
        <v/>
      </c>
      <c r="BX58" s="58" t="str">
        <f t="shared" si="32"/>
        <v/>
      </c>
      <c r="BY58" s="53" t="str">
        <f t="shared" si="33"/>
        <v/>
      </c>
      <c r="BZ58" s="94">
        <f t="shared" si="34"/>
        <v>0</v>
      </c>
      <c r="CA58" s="94" t="str">
        <f t="shared" si="35"/>
        <v/>
      </c>
      <c r="CB58" s="94" t="str">
        <f t="shared" si="36"/>
        <v/>
      </c>
      <c r="CC58" s="94" t="str">
        <f t="shared" si="37"/>
        <v/>
      </c>
      <c r="CD58" s="94" t="str">
        <f t="shared" si="38"/>
        <v/>
      </c>
      <c r="CE58" s="98" t="str">
        <f t="shared" si="39"/>
        <v/>
      </c>
      <c r="CF58" s="246" t="str">
        <f>IF(OR(B58=0,B58=""),"",IF(AND($E$3="1st"),'Marks Entry 1st'!AN57,IF(AND($E$3="2nd"),'Marks Entry 2nd'!AN57,"")))</f>
        <v/>
      </c>
      <c r="CG58" s="246" t="str">
        <f>IF(OR(B58=0,B58=""),"",IF(AND($E$3="1st"),'Marks Entry 1st'!AO57,IF(AND($E$3="2nd"),'Marks Entry 2nd'!AO57,"")))</f>
        <v/>
      </c>
      <c r="CH58" s="114" t="str">
        <f t="shared" si="40"/>
        <v/>
      </c>
      <c r="CI58" s="115">
        <f t="shared" si="41"/>
        <v>0</v>
      </c>
      <c r="CJ58" s="115" t="str">
        <f t="shared" si="42"/>
        <v/>
      </c>
      <c r="CK58" s="115" t="str">
        <f t="shared" si="43"/>
        <v/>
      </c>
      <c r="CL58" s="97" t="str">
        <f t="shared" si="44"/>
        <v/>
      </c>
      <c r="CM58" s="246" t="str">
        <f>IF(OR(B58=0,B58=""),"",IF(AND($E$3="1st"),'Marks Entry 1st'!AP57,IF(AND($E$3="2nd"),'Marks Entry 2nd'!AP57,"")))</f>
        <v/>
      </c>
      <c r="CN58" s="246" t="str">
        <f>IF(OR(B58=0,B58=""),"",IF(AND($E$3="1st"),'Marks Entry 1st'!AQ57,IF(AND($E$3="2nd"),'Marks Entry 2nd'!AQ57,"")))</f>
        <v/>
      </c>
      <c r="CO58" s="114" t="str">
        <f t="shared" si="45"/>
        <v/>
      </c>
      <c r="CP58" s="115">
        <f t="shared" si="46"/>
        <v>0</v>
      </c>
      <c r="CQ58" s="115" t="str">
        <f t="shared" si="47"/>
        <v/>
      </c>
      <c r="CR58" s="115" t="str">
        <f t="shared" si="48"/>
        <v/>
      </c>
      <c r="CS58" s="97" t="str">
        <f t="shared" si="49"/>
        <v/>
      </c>
      <c r="CT58" s="246" t="str">
        <f>IF(OR(B58=0,B58=""),"",IF(AND($E$3="1st"),'Marks Entry 1st'!AR57,IF(AND($E$3="2nd"),'Marks Entry 2nd'!AR57,"")))</f>
        <v/>
      </c>
      <c r="CU58" s="246" t="str">
        <f>IF(OR(B58=0,B58=""),"",IF(AND($E$3="1st"),'Marks Entry 1st'!AS57,IF(AND($E$3="2nd"),'Marks Entry 2nd'!AS57,"")))</f>
        <v/>
      </c>
      <c r="CV58" s="114" t="str">
        <f t="shared" si="50"/>
        <v/>
      </c>
      <c r="CW58" s="115">
        <f t="shared" si="51"/>
        <v>0</v>
      </c>
      <c r="CX58" s="115" t="str">
        <f t="shared" si="52"/>
        <v/>
      </c>
      <c r="CY58" s="115" t="str">
        <f t="shared" si="53"/>
        <v/>
      </c>
      <c r="CZ58" s="97" t="str">
        <f t="shared" si="54"/>
        <v/>
      </c>
      <c r="DA58" s="246" t="str">
        <f>IF(OR(B58=0,B58=""),"",IF(AND('Marks Entry 1st'!AT57="",'Marks Entry 2nd'!AT57=""),"",IF(AND($E$3="1st"),'Marks Entry 1st'!AT57,IF(AND($E$3="2nd"),'Marks Entry 2nd'!AT57,""))))</f>
        <v/>
      </c>
      <c r="DB58" s="246" t="str">
        <f>IF(OR(B58=0,B58=""),"",IF(AND('Marks Entry 1st'!AU57="",'Marks Entry 2nd'!AU57=""),"",IF(AND($E$3="1st"),'Marks Entry 1st'!AU57,IF(AND($E$3="2nd"),'Marks Entry 2nd'!AU57,""))))</f>
        <v/>
      </c>
      <c r="DC58" s="377" t="str">
        <f t="shared" si="55"/>
        <v/>
      </c>
      <c r="DD58" s="98" t="str">
        <f t="shared" si="56"/>
        <v/>
      </c>
      <c r="DE58" s="246" t="str">
        <f>IF(OR(B58=0,B58=""),"",IF(AND('Marks Entry 1st'!AV57="",'Marks Entry 2nd'!AV57=""),"",IF(AND($E$3="1st"),'Marks Entry 1st'!AV57,IF(AND($E$3="2nd"),'Marks Entry 2nd'!AV57,""))))</f>
        <v/>
      </c>
      <c r="DF58" s="246" t="str">
        <f>IF(OR(B58=0,B58=""),"",IF(AND('Marks Entry 1st'!AW57="",'Marks Entry 2nd'!AW57=""),"",IF(AND($E$3="1st"),'Marks Entry 1st'!AW57,IF(AND($E$3="2nd"),'Marks Entry 2nd'!AW57,""))))</f>
        <v/>
      </c>
      <c r="DG58" s="377" t="str">
        <f t="shared" si="57"/>
        <v/>
      </c>
      <c r="DH58" s="98" t="str">
        <f t="shared" si="58"/>
        <v/>
      </c>
      <c r="DI58" s="68" t="str">
        <f t="shared" si="62"/>
        <v/>
      </c>
      <c r="DJ58" s="379" t="str">
        <f t="shared" si="63"/>
        <v/>
      </c>
      <c r="DK58" s="72" t="str">
        <f t="shared" si="59"/>
        <v/>
      </c>
      <c r="DL58" s="73" t="str">
        <f t="shared" si="60"/>
        <v/>
      </c>
      <c r="DM58" s="413" t="str">
        <f>IF(B58="NSO","NSO",IF(OR(D58="",G58="",F58="",B58="",DI58=0),"",IF('Master sheet'!$D$11="Hindi","कक्षोंन्नति","Promoted")))</f>
        <v/>
      </c>
      <c r="DN58" s="43" t="str">
        <f>IF(OR(B58=0,B58=""),"",IF(AND($E$3="1st"),'Marks Entry 1st'!AX57,IF(AND($E$3="2nd"),'Marks Entry 2nd'!AX57,"")))</f>
        <v/>
      </c>
      <c r="DO58" s="43" t="str">
        <f>IF(OR(B58=0,B58=""),"",IF(AND($E$3="1st"),'Marks Entry 1st'!AY57,IF(AND($E$3="2nd"),'Marks Entry 2nd'!AY57,"")))</f>
        <v/>
      </c>
      <c r="DP58" s="230" t="str">
        <f t="shared" si="61"/>
        <v/>
      </c>
      <c r="DQ58" s="44"/>
      <c r="DX58" s="46">
        <f>IF(AND($E$3="1st"),'Marks Entry 1st'!I57,IF(AND($E$3="2nd"),'Marks Entry 2nd'!I57,""))</f>
        <v>0</v>
      </c>
    </row>
    <row r="59" spans="1:128" ht="18.95" customHeight="1">
      <c r="A59" s="60">
        <v>52</v>
      </c>
      <c r="B59" s="279" t="str">
        <f>IF(OR(DX59=0,DX59=""),"",IF(AND($E$3="1st"),'Marks Entry 1st'!I58,IF(AND($E$3="2nd"),'Marks Entry 2nd'!I58,"")))</f>
        <v/>
      </c>
      <c r="C59" s="61" t="str">
        <f>IF(OR(B59=0,B59=""),"",IF(AND($E$3="1st"),'Marks Entry 1st'!B58,IF(AND($E$3="2nd"),'Marks Entry 2nd'!B58,"")))</f>
        <v/>
      </c>
      <c r="D59" s="61" t="str">
        <f>IF(OR(B59=0,B59=""),"",IF(AND($E$3="1st"),'Marks Entry 1st'!C58,IF(AND($E$3="2nd"),'Marks Entry 2nd'!C58,"")))</f>
        <v/>
      </c>
      <c r="E59" s="62" t="str">
        <f>IF(OR(B59=0,B59=""),"",IF(AND($E$3="1st"),'Marks Entry 1st'!E58,IF(AND($E$3="2nd"),'Marks Entry 2nd'!E58,"")))</f>
        <v/>
      </c>
      <c r="F59" s="278" t="str">
        <f>IF(OR(B59=0,B59=""),"",IF(AND($E$3="1st"),'Marks Entry 1st'!D58,IF(AND($E$3="2nd"),'Marks Entry 2nd'!D58,"")))</f>
        <v/>
      </c>
      <c r="G59" s="56" t="str">
        <f>IF(OR(B59=0,B59=""),"",IF(AND($E$3="1st"),'Marks Entry 1st'!F58,IF(AND($E$3="2nd"),'Marks Entry 2nd'!F58,"")))</f>
        <v/>
      </c>
      <c r="H59" s="56" t="str">
        <f>IF(OR(B59=0,B59=""),"",IF(AND($E$3="1st"),'Marks Entry 1st'!G58,IF(AND($E$3="2nd"),'Marks Entry 2nd'!G58,"")))</f>
        <v/>
      </c>
      <c r="I59" s="56" t="str">
        <f>IF(OR(B59=0,B59=""),"",IF(AND($E$3="1st"),'Marks Entry 1st'!H58,IF(AND($E$3="2nd"),'Marks Entry 2nd'!H58,"")))</f>
        <v/>
      </c>
      <c r="J59" s="245" t="str">
        <f>IF(OR(B59=0,B59=""),"",IF(AND($E$3="1st"),'Marks Entry 1st'!J58,IF(AND($E$3="2nd"),'Marks Entry 2nd'!J58,"")))</f>
        <v/>
      </c>
      <c r="K59" s="245" t="str">
        <f>IF(OR(B59=0,B59=""),"",IF(AND($E$3="1st"),'Marks Entry 1st'!K58,IF(AND($E$3="2nd"),'Marks Entry 2nd'!K58,"")))</f>
        <v/>
      </c>
      <c r="L59" s="113"/>
      <c r="M59" s="113"/>
      <c r="N59" s="113"/>
      <c r="O59" s="53"/>
      <c r="P59" s="113" t="str">
        <f>IF(OR(B59=0,B59=""),"",IF(AND($E$3="1st"),'Marks Entry 1st'!O58,IF(AND($E$3="2nd"),'Marks Entry 2nd'!O58,"")))</f>
        <v/>
      </c>
      <c r="Q59" s="113" t="str">
        <f>IF(OR(B59=0,B59=""),"",IF(AND($E$3="1st"),'Marks Entry 1st'!P58,IF(AND($E$3="2nd"),'Marks Entry 2nd'!P58,"")))</f>
        <v/>
      </c>
      <c r="R59" s="57" t="str">
        <f t="shared" si="0"/>
        <v/>
      </c>
      <c r="S59" s="53">
        <f t="shared" si="1"/>
        <v>0</v>
      </c>
      <c r="T59" s="59" t="str">
        <f>IF(OR(B59=0,B59=""),"",IF(AND($E$3="1st"),'Marks Entry 1st'!Q58,IF(AND($E$3="2nd"),'Marks Entry 2nd'!Q58,"")))</f>
        <v/>
      </c>
      <c r="U59" s="59" t="str">
        <f>IF(OR(B59=0,B59=""),"",IF(AND($E$3="1st"),'Marks Entry 1st'!R58,IF(AND($E$3="2nd"),'Marks Entry 2nd'!R58,"")))</f>
        <v/>
      </c>
      <c r="V59" s="58" t="str">
        <f t="shared" si="2"/>
        <v/>
      </c>
      <c r="W59" s="53" t="str">
        <f t="shared" si="3"/>
        <v/>
      </c>
      <c r="X59" s="94">
        <f t="shared" si="4"/>
        <v>0</v>
      </c>
      <c r="Y59" s="94" t="str">
        <f t="shared" si="5"/>
        <v/>
      </c>
      <c r="Z59" s="94" t="str">
        <f t="shared" si="6"/>
        <v/>
      </c>
      <c r="AA59" s="94" t="str">
        <f t="shared" si="7"/>
        <v/>
      </c>
      <c r="AB59" s="94" t="str">
        <f t="shared" si="8"/>
        <v/>
      </c>
      <c r="AC59" s="98" t="str">
        <f t="shared" si="9"/>
        <v/>
      </c>
      <c r="AD59" s="113"/>
      <c r="AE59" s="113"/>
      <c r="AF59" s="113"/>
      <c r="AG59" s="53"/>
      <c r="AH59" s="113" t="str">
        <f>IF(OR(B59=0,B59=""),"",IF(AND($E$3="1st"),'Marks Entry 1st'!V58,IF(AND($E$3="2nd"),'Marks Entry 2nd'!V58,"")))</f>
        <v/>
      </c>
      <c r="AI59" s="113" t="str">
        <f>IF(OR(B59=0,B59=""),"",IF(AND($E$3="1st"),'Marks Entry 1st'!W58,IF(AND($E$3="2nd"),'Marks Entry 2nd'!W58,"")))</f>
        <v/>
      </c>
      <c r="AJ59" s="57" t="str">
        <f t="shared" si="10"/>
        <v/>
      </c>
      <c r="AK59" s="53">
        <f t="shared" si="11"/>
        <v>0</v>
      </c>
      <c r="AL59" s="59" t="str">
        <f>IF(OR(B59=0,B59=""),"",IF(AND($E$3="1st"),'Marks Entry 1st'!X58,IF(AND($E$3="2nd"),'Marks Entry 2nd'!X58,"")))</f>
        <v/>
      </c>
      <c r="AM59" s="59" t="str">
        <f>IF(OR(B59=0,B59=""),"",IF(AND($E$3="1st"),'Marks Entry 1st'!Y58,IF(AND($E$3="2nd"),'Marks Entry 2nd'!Y58,"")))</f>
        <v/>
      </c>
      <c r="AN59" s="58" t="str">
        <f t="shared" si="12"/>
        <v/>
      </c>
      <c r="AO59" s="53" t="str">
        <f t="shared" si="13"/>
        <v/>
      </c>
      <c r="AP59" s="94">
        <f t="shared" si="14"/>
        <v>0</v>
      </c>
      <c r="AQ59" s="94" t="str">
        <f t="shared" si="15"/>
        <v/>
      </c>
      <c r="AR59" s="94" t="str">
        <f t="shared" si="16"/>
        <v/>
      </c>
      <c r="AS59" s="94" t="str">
        <f t="shared" si="17"/>
        <v/>
      </c>
      <c r="AT59" s="94" t="str">
        <f t="shared" si="18"/>
        <v/>
      </c>
      <c r="AU59" s="98" t="str">
        <f t="shared" si="19"/>
        <v/>
      </c>
      <c r="AV59" s="113"/>
      <c r="AW59" s="113"/>
      <c r="AX59" s="113"/>
      <c r="AY59" s="53"/>
      <c r="AZ59" s="113" t="str">
        <f>IF(OR(B59=0,B59=""),"",IF(AND($E$3="1st"),'Marks Entry 1st'!AC58,IF(AND($E$3="2nd"),'Marks Entry 2nd'!AC58,"")))</f>
        <v/>
      </c>
      <c r="BA59" s="113" t="str">
        <f>IF(OR(B59=0,B59=""),"",IF(AND($E$3="1st"),'Marks Entry 1st'!AD58,IF(AND($E$3="2nd"),'Marks Entry 2nd'!AD58,"")))</f>
        <v/>
      </c>
      <c r="BB59" s="57" t="str">
        <f t="shared" si="20"/>
        <v/>
      </c>
      <c r="BC59" s="53">
        <f t="shared" si="21"/>
        <v>0</v>
      </c>
      <c r="BD59" s="59" t="str">
        <f>IF(OR(B59=0,B59=""),"",IF(AND($E$3="1st"),'Marks Entry 1st'!AE58,IF(AND($E$3="2nd"),'Marks Entry 2nd'!AE58,"")))</f>
        <v/>
      </c>
      <c r="BE59" s="59" t="str">
        <f>IF(OR(B59=0,B59=""),"",IF(AND($E$3="1st"),'Marks Entry 1st'!AF58,IF(AND($E$3="2nd"),'Marks Entry 2nd'!AF58,"")))</f>
        <v/>
      </c>
      <c r="BF59" s="58" t="str">
        <f t="shared" si="22"/>
        <v/>
      </c>
      <c r="BG59" s="53" t="str">
        <f t="shared" si="23"/>
        <v/>
      </c>
      <c r="BH59" s="94">
        <f t="shared" si="24"/>
        <v>0</v>
      </c>
      <c r="BI59" s="94" t="str">
        <f t="shared" si="25"/>
        <v/>
      </c>
      <c r="BJ59" s="94" t="str">
        <f t="shared" si="26"/>
        <v/>
      </c>
      <c r="BK59" s="94" t="str">
        <f t="shared" si="27"/>
        <v/>
      </c>
      <c r="BL59" s="94" t="str">
        <f t="shared" si="28"/>
        <v/>
      </c>
      <c r="BM59" s="98" t="str">
        <f t="shared" si="29"/>
        <v/>
      </c>
      <c r="BN59" s="113"/>
      <c r="BO59" s="113"/>
      <c r="BP59" s="113"/>
      <c r="BQ59" s="53"/>
      <c r="BR59" s="113" t="str">
        <f>IF(OR(B59=0,B59=""),"",IF(AND('Marks Entry 1st'!AJ58="",'Marks Entry 2nd'!AJ58=""),"",IF(AND($E$3="1st"),'Marks Entry 1st'!AJ58,IF(AND($E$3="2nd"),'Marks Entry 2nd'!AJ58,""))))</f>
        <v/>
      </c>
      <c r="BS59" s="113" t="str">
        <f>IF(OR(B59=0,B59=""),"",IF(AND('Marks Entry 1st'!AK58="",'Marks Entry 2nd'!AK58=""),"",IF(AND($E$3="1st"),'Marks Entry 1st'!AK58,IF(AND($E$3="2nd"),'Marks Entry 2nd'!AK58,""))))</f>
        <v/>
      </c>
      <c r="BT59" s="57" t="str">
        <f t="shared" si="30"/>
        <v/>
      </c>
      <c r="BU59" s="53">
        <f t="shared" si="31"/>
        <v>0</v>
      </c>
      <c r="BV59" s="59" t="str">
        <f>IF(OR(B59=0,B59=""),"",IF(AND('Marks Entry 1st'!AL58="",'Marks Entry 2nd'!AL58=""),"",IF(AND($E$3="1st"),'Marks Entry 1st'!AL58,IF(AND($E$3="2nd"),'Marks Entry 2nd'!AL58,""))))</f>
        <v/>
      </c>
      <c r="BW59" s="59" t="str">
        <f>IF(OR(B59=0,B59=""),"",IF(AND('Marks Entry 1st'!AM58="",'Marks Entry 2nd'!AM58=""),"",IF(AND($E$3="1st"),'Marks Entry 1st'!AM58,IF(AND($E$3="2nd"),'Marks Entry 2nd'!AM58,""))))</f>
        <v/>
      </c>
      <c r="BX59" s="58" t="str">
        <f t="shared" si="32"/>
        <v/>
      </c>
      <c r="BY59" s="53" t="str">
        <f t="shared" si="33"/>
        <v/>
      </c>
      <c r="BZ59" s="94">
        <f t="shared" si="34"/>
        <v>0</v>
      </c>
      <c r="CA59" s="94" t="str">
        <f t="shared" si="35"/>
        <v/>
      </c>
      <c r="CB59" s="94" t="str">
        <f t="shared" si="36"/>
        <v/>
      </c>
      <c r="CC59" s="94" t="str">
        <f t="shared" si="37"/>
        <v/>
      </c>
      <c r="CD59" s="94" t="str">
        <f t="shared" si="38"/>
        <v/>
      </c>
      <c r="CE59" s="98" t="str">
        <f t="shared" si="39"/>
        <v/>
      </c>
      <c r="CF59" s="246" t="str">
        <f>IF(OR(B59=0,B59=""),"",IF(AND($E$3="1st"),'Marks Entry 1st'!AN58,IF(AND($E$3="2nd"),'Marks Entry 2nd'!AN58,"")))</f>
        <v/>
      </c>
      <c r="CG59" s="246" t="str">
        <f>IF(OR(B59=0,B59=""),"",IF(AND($E$3="1st"),'Marks Entry 1st'!AO58,IF(AND($E$3="2nd"),'Marks Entry 2nd'!AO58,"")))</f>
        <v/>
      </c>
      <c r="CH59" s="114" t="str">
        <f t="shared" si="40"/>
        <v/>
      </c>
      <c r="CI59" s="115">
        <f t="shared" si="41"/>
        <v>0</v>
      </c>
      <c r="CJ59" s="115" t="str">
        <f t="shared" si="42"/>
        <v/>
      </c>
      <c r="CK59" s="115" t="str">
        <f t="shared" si="43"/>
        <v/>
      </c>
      <c r="CL59" s="97" t="str">
        <f t="shared" si="44"/>
        <v/>
      </c>
      <c r="CM59" s="246" t="str">
        <f>IF(OR(B59=0,B59=""),"",IF(AND($E$3="1st"),'Marks Entry 1st'!AP58,IF(AND($E$3="2nd"),'Marks Entry 2nd'!AP58,"")))</f>
        <v/>
      </c>
      <c r="CN59" s="246" t="str">
        <f>IF(OR(B59=0,B59=""),"",IF(AND($E$3="1st"),'Marks Entry 1st'!AQ58,IF(AND($E$3="2nd"),'Marks Entry 2nd'!AQ58,"")))</f>
        <v/>
      </c>
      <c r="CO59" s="114" t="str">
        <f t="shared" si="45"/>
        <v/>
      </c>
      <c r="CP59" s="115">
        <f t="shared" si="46"/>
        <v>0</v>
      </c>
      <c r="CQ59" s="115" t="str">
        <f t="shared" si="47"/>
        <v/>
      </c>
      <c r="CR59" s="115" t="str">
        <f t="shared" si="48"/>
        <v/>
      </c>
      <c r="CS59" s="97" t="str">
        <f t="shared" si="49"/>
        <v/>
      </c>
      <c r="CT59" s="246" t="str">
        <f>IF(OR(B59=0,B59=""),"",IF(AND($E$3="1st"),'Marks Entry 1st'!AR58,IF(AND($E$3="2nd"),'Marks Entry 2nd'!AR58,"")))</f>
        <v/>
      </c>
      <c r="CU59" s="246" t="str">
        <f>IF(OR(B59=0,B59=""),"",IF(AND($E$3="1st"),'Marks Entry 1st'!AS58,IF(AND($E$3="2nd"),'Marks Entry 2nd'!AS58,"")))</f>
        <v/>
      </c>
      <c r="CV59" s="114" t="str">
        <f t="shared" si="50"/>
        <v/>
      </c>
      <c r="CW59" s="115">
        <f t="shared" si="51"/>
        <v>0</v>
      </c>
      <c r="CX59" s="115" t="str">
        <f t="shared" si="52"/>
        <v/>
      </c>
      <c r="CY59" s="115" t="str">
        <f t="shared" si="53"/>
        <v/>
      </c>
      <c r="CZ59" s="97" t="str">
        <f t="shared" si="54"/>
        <v/>
      </c>
      <c r="DA59" s="246" t="str">
        <f>IF(OR(B59=0,B59=""),"",IF(AND('Marks Entry 1st'!AT58="",'Marks Entry 2nd'!AT58=""),"",IF(AND($E$3="1st"),'Marks Entry 1st'!AT58,IF(AND($E$3="2nd"),'Marks Entry 2nd'!AT58,""))))</f>
        <v/>
      </c>
      <c r="DB59" s="246" t="str">
        <f>IF(OR(B59=0,B59=""),"",IF(AND('Marks Entry 1st'!AU58="",'Marks Entry 2nd'!AU58=""),"",IF(AND($E$3="1st"),'Marks Entry 1st'!AU58,IF(AND($E$3="2nd"),'Marks Entry 2nd'!AU58,""))))</f>
        <v/>
      </c>
      <c r="DC59" s="377" t="str">
        <f t="shared" si="55"/>
        <v/>
      </c>
      <c r="DD59" s="98" t="str">
        <f t="shared" si="56"/>
        <v/>
      </c>
      <c r="DE59" s="246" t="str">
        <f>IF(OR(B59=0,B59=""),"",IF(AND('Marks Entry 1st'!AV58="",'Marks Entry 2nd'!AV58=""),"",IF(AND($E$3="1st"),'Marks Entry 1st'!AV58,IF(AND($E$3="2nd"),'Marks Entry 2nd'!AV58,""))))</f>
        <v/>
      </c>
      <c r="DF59" s="246" t="str">
        <f>IF(OR(B59=0,B59=""),"",IF(AND('Marks Entry 1st'!AW58="",'Marks Entry 2nd'!AW58=""),"",IF(AND($E$3="1st"),'Marks Entry 1st'!AW58,IF(AND($E$3="2nd"),'Marks Entry 2nd'!AW58,""))))</f>
        <v/>
      </c>
      <c r="DG59" s="377" t="str">
        <f t="shared" si="57"/>
        <v/>
      </c>
      <c r="DH59" s="98" t="str">
        <f t="shared" si="58"/>
        <v/>
      </c>
      <c r="DI59" s="68" t="str">
        <f t="shared" si="62"/>
        <v/>
      </c>
      <c r="DJ59" s="379" t="str">
        <f t="shared" si="63"/>
        <v/>
      </c>
      <c r="DK59" s="72" t="str">
        <f t="shared" si="59"/>
        <v/>
      </c>
      <c r="DL59" s="73" t="str">
        <f t="shared" si="60"/>
        <v/>
      </c>
      <c r="DM59" s="413" t="str">
        <f>IF(B59="NSO","NSO",IF(OR(D59="",G59="",F59="",B59="",DI59=0),"",IF('Master sheet'!$D$11="Hindi","कक्षोंन्नति","Promoted")))</f>
        <v/>
      </c>
      <c r="DN59" s="43" t="str">
        <f>IF(OR(B59=0,B59=""),"",IF(AND($E$3="1st"),'Marks Entry 1st'!AX58,IF(AND($E$3="2nd"),'Marks Entry 2nd'!AX58,"")))</f>
        <v/>
      </c>
      <c r="DO59" s="43" t="str">
        <f>IF(OR(B59=0,B59=""),"",IF(AND($E$3="1st"),'Marks Entry 1st'!AY58,IF(AND($E$3="2nd"),'Marks Entry 2nd'!AY58,"")))</f>
        <v/>
      </c>
      <c r="DP59" s="230" t="str">
        <f t="shared" si="61"/>
        <v/>
      </c>
      <c r="DQ59" s="44"/>
      <c r="DX59" s="46">
        <f>IF(AND($E$3="1st"),'Marks Entry 1st'!I58,IF(AND($E$3="2nd"),'Marks Entry 2nd'!I58,""))</f>
        <v>0</v>
      </c>
    </row>
    <row r="60" spans="1:128" ht="18.95" customHeight="1">
      <c r="A60" s="60">
        <v>53</v>
      </c>
      <c r="B60" s="279" t="str">
        <f>IF(OR(DX60=0,DX60=""),"",IF(AND($E$3="1st"),'Marks Entry 1st'!I59,IF(AND($E$3="2nd"),'Marks Entry 2nd'!I59,"")))</f>
        <v/>
      </c>
      <c r="C60" s="61" t="str">
        <f>IF(OR(B60=0,B60=""),"",IF(AND($E$3="1st"),'Marks Entry 1st'!B59,IF(AND($E$3="2nd"),'Marks Entry 2nd'!B59,"")))</f>
        <v/>
      </c>
      <c r="D60" s="61" t="str">
        <f>IF(OR(B60=0,B60=""),"",IF(AND($E$3="1st"),'Marks Entry 1st'!C59,IF(AND($E$3="2nd"),'Marks Entry 2nd'!C59,"")))</f>
        <v/>
      </c>
      <c r="E60" s="62" t="str">
        <f>IF(OR(B60=0,B60=""),"",IF(AND($E$3="1st"),'Marks Entry 1st'!E59,IF(AND($E$3="2nd"),'Marks Entry 2nd'!E59,"")))</f>
        <v/>
      </c>
      <c r="F60" s="278" t="str">
        <f>IF(OR(B60=0,B60=""),"",IF(AND($E$3="1st"),'Marks Entry 1st'!D59,IF(AND($E$3="2nd"),'Marks Entry 2nd'!D59,"")))</f>
        <v/>
      </c>
      <c r="G60" s="56" t="str">
        <f>IF(OR(B60=0,B60=""),"",IF(AND($E$3="1st"),'Marks Entry 1st'!F59,IF(AND($E$3="2nd"),'Marks Entry 2nd'!F59,"")))</f>
        <v/>
      </c>
      <c r="H60" s="56" t="str">
        <f>IF(OR(B60=0,B60=""),"",IF(AND($E$3="1st"),'Marks Entry 1st'!G59,IF(AND($E$3="2nd"),'Marks Entry 2nd'!G59,"")))</f>
        <v/>
      </c>
      <c r="I60" s="56" t="str">
        <f>IF(OR(B60=0,B60=""),"",IF(AND($E$3="1st"),'Marks Entry 1st'!H59,IF(AND($E$3="2nd"),'Marks Entry 2nd'!H59,"")))</f>
        <v/>
      </c>
      <c r="J60" s="245" t="str">
        <f>IF(OR(B60=0,B60=""),"",IF(AND($E$3="1st"),'Marks Entry 1st'!J59,IF(AND($E$3="2nd"),'Marks Entry 2nd'!J59,"")))</f>
        <v/>
      </c>
      <c r="K60" s="245" t="str">
        <f>IF(OR(B60=0,B60=""),"",IF(AND($E$3="1st"),'Marks Entry 1st'!K59,IF(AND($E$3="2nd"),'Marks Entry 2nd'!K59,"")))</f>
        <v/>
      </c>
      <c r="L60" s="113"/>
      <c r="M60" s="113"/>
      <c r="N60" s="113"/>
      <c r="O60" s="53"/>
      <c r="P60" s="113" t="str">
        <f>IF(OR(B60=0,B60=""),"",IF(AND($E$3="1st"),'Marks Entry 1st'!O59,IF(AND($E$3="2nd"),'Marks Entry 2nd'!O59,"")))</f>
        <v/>
      </c>
      <c r="Q60" s="113" t="str">
        <f>IF(OR(B60=0,B60=""),"",IF(AND($E$3="1st"),'Marks Entry 1st'!P59,IF(AND($E$3="2nd"),'Marks Entry 2nd'!P59,"")))</f>
        <v/>
      </c>
      <c r="R60" s="57" t="str">
        <f t="shared" si="0"/>
        <v/>
      </c>
      <c r="S60" s="53">
        <f t="shared" si="1"/>
        <v>0</v>
      </c>
      <c r="T60" s="59" t="str">
        <f>IF(OR(B60=0,B60=""),"",IF(AND($E$3="1st"),'Marks Entry 1st'!Q59,IF(AND($E$3="2nd"),'Marks Entry 2nd'!Q59,"")))</f>
        <v/>
      </c>
      <c r="U60" s="59" t="str">
        <f>IF(OR(B60=0,B60=""),"",IF(AND($E$3="1st"),'Marks Entry 1st'!R59,IF(AND($E$3="2nd"),'Marks Entry 2nd'!R59,"")))</f>
        <v/>
      </c>
      <c r="V60" s="58" t="str">
        <f t="shared" si="2"/>
        <v/>
      </c>
      <c r="W60" s="53" t="str">
        <f t="shared" si="3"/>
        <v/>
      </c>
      <c r="X60" s="94">
        <f t="shared" si="4"/>
        <v>0</v>
      </c>
      <c r="Y60" s="94" t="str">
        <f t="shared" si="5"/>
        <v/>
      </c>
      <c r="Z60" s="94" t="str">
        <f t="shared" si="6"/>
        <v/>
      </c>
      <c r="AA60" s="94" t="str">
        <f t="shared" si="7"/>
        <v/>
      </c>
      <c r="AB60" s="94" t="str">
        <f t="shared" si="8"/>
        <v/>
      </c>
      <c r="AC60" s="98" t="str">
        <f t="shared" si="9"/>
        <v/>
      </c>
      <c r="AD60" s="113"/>
      <c r="AE60" s="113"/>
      <c r="AF60" s="113"/>
      <c r="AG60" s="53"/>
      <c r="AH60" s="113" t="str">
        <f>IF(OR(B60=0,B60=""),"",IF(AND($E$3="1st"),'Marks Entry 1st'!V59,IF(AND($E$3="2nd"),'Marks Entry 2nd'!V59,"")))</f>
        <v/>
      </c>
      <c r="AI60" s="113" t="str">
        <f>IF(OR(B60=0,B60=""),"",IF(AND($E$3="1st"),'Marks Entry 1st'!W59,IF(AND($E$3="2nd"),'Marks Entry 2nd'!W59,"")))</f>
        <v/>
      </c>
      <c r="AJ60" s="57" t="str">
        <f t="shared" si="10"/>
        <v/>
      </c>
      <c r="AK60" s="53">
        <f t="shared" si="11"/>
        <v>0</v>
      </c>
      <c r="AL60" s="59" t="str">
        <f>IF(OR(B60=0,B60=""),"",IF(AND($E$3="1st"),'Marks Entry 1st'!X59,IF(AND($E$3="2nd"),'Marks Entry 2nd'!X59,"")))</f>
        <v/>
      </c>
      <c r="AM60" s="59" t="str">
        <f>IF(OR(B60=0,B60=""),"",IF(AND($E$3="1st"),'Marks Entry 1st'!Y59,IF(AND($E$3="2nd"),'Marks Entry 2nd'!Y59,"")))</f>
        <v/>
      </c>
      <c r="AN60" s="58" t="str">
        <f t="shared" si="12"/>
        <v/>
      </c>
      <c r="AO60" s="53" t="str">
        <f t="shared" si="13"/>
        <v/>
      </c>
      <c r="AP60" s="94">
        <f t="shared" si="14"/>
        <v>0</v>
      </c>
      <c r="AQ60" s="94" t="str">
        <f t="shared" si="15"/>
        <v/>
      </c>
      <c r="AR60" s="94" t="str">
        <f t="shared" si="16"/>
        <v/>
      </c>
      <c r="AS60" s="94" t="str">
        <f t="shared" si="17"/>
        <v/>
      </c>
      <c r="AT60" s="94" t="str">
        <f t="shared" si="18"/>
        <v/>
      </c>
      <c r="AU60" s="98" t="str">
        <f t="shared" si="19"/>
        <v/>
      </c>
      <c r="AV60" s="113"/>
      <c r="AW60" s="113"/>
      <c r="AX60" s="113"/>
      <c r="AY60" s="53"/>
      <c r="AZ60" s="113" t="str">
        <f>IF(OR(B60=0,B60=""),"",IF(AND($E$3="1st"),'Marks Entry 1st'!AC59,IF(AND($E$3="2nd"),'Marks Entry 2nd'!AC59,"")))</f>
        <v/>
      </c>
      <c r="BA60" s="113" t="str">
        <f>IF(OR(B60=0,B60=""),"",IF(AND($E$3="1st"),'Marks Entry 1st'!AD59,IF(AND($E$3="2nd"),'Marks Entry 2nd'!AD59,"")))</f>
        <v/>
      </c>
      <c r="BB60" s="57" t="str">
        <f t="shared" si="20"/>
        <v/>
      </c>
      <c r="BC60" s="53">
        <f t="shared" si="21"/>
        <v>0</v>
      </c>
      <c r="BD60" s="59" t="str">
        <f>IF(OR(B60=0,B60=""),"",IF(AND($E$3="1st"),'Marks Entry 1st'!AE59,IF(AND($E$3="2nd"),'Marks Entry 2nd'!AE59,"")))</f>
        <v/>
      </c>
      <c r="BE60" s="59" t="str">
        <f>IF(OR(B60=0,B60=""),"",IF(AND($E$3="1st"),'Marks Entry 1st'!AF59,IF(AND($E$3="2nd"),'Marks Entry 2nd'!AF59,"")))</f>
        <v/>
      </c>
      <c r="BF60" s="58" t="str">
        <f t="shared" si="22"/>
        <v/>
      </c>
      <c r="BG60" s="53" t="str">
        <f t="shared" si="23"/>
        <v/>
      </c>
      <c r="BH60" s="94">
        <f t="shared" si="24"/>
        <v>0</v>
      </c>
      <c r="BI60" s="94" t="str">
        <f t="shared" si="25"/>
        <v/>
      </c>
      <c r="BJ60" s="94" t="str">
        <f t="shared" si="26"/>
        <v/>
      </c>
      <c r="BK60" s="94" t="str">
        <f t="shared" si="27"/>
        <v/>
      </c>
      <c r="BL60" s="94" t="str">
        <f t="shared" si="28"/>
        <v/>
      </c>
      <c r="BM60" s="98" t="str">
        <f t="shared" si="29"/>
        <v/>
      </c>
      <c r="BN60" s="113"/>
      <c r="BO60" s="113"/>
      <c r="BP60" s="113"/>
      <c r="BQ60" s="53"/>
      <c r="BR60" s="113" t="str">
        <f>IF(OR(B60=0,B60=""),"",IF(AND('Marks Entry 1st'!AJ59="",'Marks Entry 2nd'!AJ59=""),"",IF(AND($E$3="1st"),'Marks Entry 1st'!AJ59,IF(AND($E$3="2nd"),'Marks Entry 2nd'!AJ59,""))))</f>
        <v/>
      </c>
      <c r="BS60" s="113" t="str">
        <f>IF(OR(B60=0,B60=""),"",IF(AND('Marks Entry 1st'!AK59="",'Marks Entry 2nd'!AK59=""),"",IF(AND($E$3="1st"),'Marks Entry 1st'!AK59,IF(AND($E$3="2nd"),'Marks Entry 2nd'!AK59,""))))</f>
        <v/>
      </c>
      <c r="BT60" s="57" t="str">
        <f t="shared" si="30"/>
        <v/>
      </c>
      <c r="BU60" s="53">
        <f t="shared" si="31"/>
        <v>0</v>
      </c>
      <c r="BV60" s="59" t="str">
        <f>IF(OR(B60=0,B60=""),"",IF(AND('Marks Entry 1st'!AL59="",'Marks Entry 2nd'!AL59=""),"",IF(AND($E$3="1st"),'Marks Entry 1st'!AL59,IF(AND($E$3="2nd"),'Marks Entry 2nd'!AL59,""))))</f>
        <v/>
      </c>
      <c r="BW60" s="59" t="str">
        <f>IF(OR(B60=0,B60=""),"",IF(AND('Marks Entry 1st'!AM59="",'Marks Entry 2nd'!AM59=""),"",IF(AND($E$3="1st"),'Marks Entry 1st'!AM59,IF(AND($E$3="2nd"),'Marks Entry 2nd'!AM59,""))))</f>
        <v/>
      </c>
      <c r="BX60" s="58" t="str">
        <f t="shared" si="32"/>
        <v/>
      </c>
      <c r="BY60" s="53" t="str">
        <f t="shared" si="33"/>
        <v/>
      </c>
      <c r="BZ60" s="94">
        <f t="shared" si="34"/>
        <v>0</v>
      </c>
      <c r="CA60" s="94" t="str">
        <f t="shared" si="35"/>
        <v/>
      </c>
      <c r="CB60" s="94" t="str">
        <f t="shared" si="36"/>
        <v/>
      </c>
      <c r="CC60" s="94" t="str">
        <f t="shared" si="37"/>
        <v/>
      </c>
      <c r="CD60" s="94" t="str">
        <f t="shared" si="38"/>
        <v/>
      </c>
      <c r="CE60" s="98" t="str">
        <f t="shared" si="39"/>
        <v/>
      </c>
      <c r="CF60" s="246" t="str">
        <f>IF(OR(B60=0,B60=""),"",IF(AND($E$3="1st"),'Marks Entry 1st'!AN59,IF(AND($E$3="2nd"),'Marks Entry 2nd'!AN59,"")))</f>
        <v/>
      </c>
      <c r="CG60" s="246" t="str">
        <f>IF(OR(B60=0,B60=""),"",IF(AND($E$3="1st"),'Marks Entry 1st'!AO59,IF(AND($E$3="2nd"),'Marks Entry 2nd'!AO59,"")))</f>
        <v/>
      </c>
      <c r="CH60" s="114" t="str">
        <f t="shared" si="40"/>
        <v/>
      </c>
      <c r="CI60" s="115">
        <f t="shared" si="41"/>
        <v>0</v>
      </c>
      <c r="CJ60" s="115" t="str">
        <f t="shared" si="42"/>
        <v/>
      </c>
      <c r="CK60" s="115" t="str">
        <f t="shared" si="43"/>
        <v/>
      </c>
      <c r="CL60" s="97" t="str">
        <f t="shared" si="44"/>
        <v/>
      </c>
      <c r="CM60" s="246" t="str">
        <f>IF(OR(B60=0,B60=""),"",IF(AND($E$3="1st"),'Marks Entry 1st'!AP59,IF(AND($E$3="2nd"),'Marks Entry 2nd'!AP59,"")))</f>
        <v/>
      </c>
      <c r="CN60" s="246" t="str">
        <f>IF(OR(B60=0,B60=""),"",IF(AND($E$3="1st"),'Marks Entry 1st'!AQ59,IF(AND($E$3="2nd"),'Marks Entry 2nd'!AQ59,"")))</f>
        <v/>
      </c>
      <c r="CO60" s="114" t="str">
        <f t="shared" si="45"/>
        <v/>
      </c>
      <c r="CP60" s="115">
        <f t="shared" si="46"/>
        <v>0</v>
      </c>
      <c r="CQ60" s="115" t="str">
        <f t="shared" si="47"/>
        <v/>
      </c>
      <c r="CR60" s="115" t="str">
        <f t="shared" si="48"/>
        <v/>
      </c>
      <c r="CS60" s="97" t="str">
        <f t="shared" si="49"/>
        <v/>
      </c>
      <c r="CT60" s="246" t="str">
        <f>IF(OR(B60=0,B60=""),"",IF(AND($E$3="1st"),'Marks Entry 1st'!AR59,IF(AND($E$3="2nd"),'Marks Entry 2nd'!AR59,"")))</f>
        <v/>
      </c>
      <c r="CU60" s="246" t="str">
        <f>IF(OR(B60=0,B60=""),"",IF(AND($E$3="1st"),'Marks Entry 1st'!AS59,IF(AND($E$3="2nd"),'Marks Entry 2nd'!AS59,"")))</f>
        <v/>
      </c>
      <c r="CV60" s="114" t="str">
        <f t="shared" si="50"/>
        <v/>
      </c>
      <c r="CW60" s="115">
        <f t="shared" si="51"/>
        <v>0</v>
      </c>
      <c r="CX60" s="115" t="str">
        <f t="shared" si="52"/>
        <v/>
      </c>
      <c r="CY60" s="115" t="str">
        <f t="shared" si="53"/>
        <v/>
      </c>
      <c r="CZ60" s="97" t="str">
        <f t="shared" si="54"/>
        <v/>
      </c>
      <c r="DA60" s="246" t="str">
        <f>IF(OR(B60=0,B60=""),"",IF(AND('Marks Entry 1st'!AT59="",'Marks Entry 2nd'!AT59=""),"",IF(AND($E$3="1st"),'Marks Entry 1st'!AT59,IF(AND($E$3="2nd"),'Marks Entry 2nd'!AT59,""))))</f>
        <v/>
      </c>
      <c r="DB60" s="246" t="str">
        <f>IF(OR(B60=0,B60=""),"",IF(AND('Marks Entry 1st'!AU59="",'Marks Entry 2nd'!AU59=""),"",IF(AND($E$3="1st"),'Marks Entry 1st'!AU59,IF(AND($E$3="2nd"),'Marks Entry 2nd'!AU59,""))))</f>
        <v/>
      </c>
      <c r="DC60" s="377" t="str">
        <f t="shared" si="55"/>
        <v/>
      </c>
      <c r="DD60" s="98" t="str">
        <f t="shared" si="56"/>
        <v/>
      </c>
      <c r="DE60" s="246" t="str">
        <f>IF(OR(B60=0,B60=""),"",IF(AND('Marks Entry 1st'!AV59="",'Marks Entry 2nd'!AV59=""),"",IF(AND($E$3="1st"),'Marks Entry 1st'!AV59,IF(AND($E$3="2nd"),'Marks Entry 2nd'!AV59,""))))</f>
        <v/>
      </c>
      <c r="DF60" s="246" t="str">
        <f>IF(OR(B60=0,B60=""),"",IF(AND('Marks Entry 1st'!AW59="",'Marks Entry 2nd'!AW59=""),"",IF(AND($E$3="1st"),'Marks Entry 1st'!AW59,IF(AND($E$3="2nd"),'Marks Entry 2nd'!AW59,""))))</f>
        <v/>
      </c>
      <c r="DG60" s="377" t="str">
        <f t="shared" si="57"/>
        <v/>
      </c>
      <c r="DH60" s="98" t="str">
        <f t="shared" si="58"/>
        <v/>
      </c>
      <c r="DI60" s="68" t="str">
        <f t="shared" si="62"/>
        <v/>
      </c>
      <c r="DJ60" s="379" t="str">
        <f t="shared" si="63"/>
        <v/>
      </c>
      <c r="DK60" s="72" t="str">
        <f t="shared" si="59"/>
        <v/>
      </c>
      <c r="DL60" s="73" t="str">
        <f t="shared" si="60"/>
        <v/>
      </c>
      <c r="DM60" s="413" t="str">
        <f>IF(B60="NSO","NSO",IF(OR(D60="",G60="",F60="",B60="",DI60=0),"",IF('Master sheet'!$D$11="Hindi","कक्षोंन्नति","Promoted")))</f>
        <v/>
      </c>
      <c r="DN60" s="43" t="str">
        <f>IF(OR(B60=0,B60=""),"",IF(AND($E$3="1st"),'Marks Entry 1st'!AX59,IF(AND($E$3="2nd"),'Marks Entry 2nd'!AX59,"")))</f>
        <v/>
      </c>
      <c r="DO60" s="43" t="str">
        <f>IF(OR(B60=0,B60=""),"",IF(AND($E$3="1st"),'Marks Entry 1st'!AY59,IF(AND($E$3="2nd"),'Marks Entry 2nd'!AY59,"")))</f>
        <v/>
      </c>
      <c r="DP60" s="230" t="str">
        <f t="shared" si="61"/>
        <v/>
      </c>
      <c r="DQ60" s="44"/>
      <c r="DX60" s="46">
        <f>IF(AND($E$3="1st"),'Marks Entry 1st'!I59,IF(AND($E$3="2nd"),'Marks Entry 2nd'!I59,""))</f>
        <v>0</v>
      </c>
    </row>
    <row r="61" spans="1:128" ht="18.95" customHeight="1">
      <c r="A61" s="60">
        <v>54</v>
      </c>
      <c r="B61" s="279" t="str">
        <f>IF(OR(DX61=0,DX61=""),"",IF(AND($E$3="1st"),'Marks Entry 1st'!I60,IF(AND($E$3="2nd"),'Marks Entry 2nd'!I60,"")))</f>
        <v/>
      </c>
      <c r="C61" s="61" t="str">
        <f>IF(OR(B61=0,B61=""),"",IF(AND($E$3="1st"),'Marks Entry 1st'!B60,IF(AND($E$3="2nd"),'Marks Entry 2nd'!B60,"")))</f>
        <v/>
      </c>
      <c r="D61" s="61" t="str">
        <f>IF(OR(B61=0,B61=""),"",IF(AND($E$3="1st"),'Marks Entry 1st'!C60,IF(AND($E$3="2nd"),'Marks Entry 2nd'!C60,"")))</f>
        <v/>
      </c>
      <c r="E61" s="62" t="str">
        <f>IF(OR(B61=0,B61=""),"",IF(AND($E$3="1st"),'Marks Entry 1st'!E60,IF(AND($E$3="2nd"),'Marks Entry 2nd'!E60,"")))</f>
        <v/>
      </c>
      <c r="F61" s="278" t="str">
        <f>IF(OR(B61=0,B61=""),"",IF(AND($E$3="1st"),'Marks Entry 1st'!D60,IF(AND($E$3="2nd"),'Marks Entry 2nd'!D60,"")))</f>
        <v/>
      </c>
      <c r="G61" s="56" t="str">
        <f>IF(OR(B61=0,B61=""),"",IF(AND($E$3="1st"),'Marks Entry 1st'!F60,IF(AND($E$3="2nd"),'Marks Entry 2nd'!F60,"")))</f>
        <v/>
      </c>
      <c r="H61" s="56" t="str">
        <f>IF(OR(B61=0,B61=""),"",IF(AND($E$3="1st"),'Marks Entry 1st'!G60,IF(AND($E$3="2nd"),'Marks Entry 2nd'!G60,"")))</f>
        <v/>
      </c>
      <c r="I61" s="56" t="str">
        <f>IF(OR(B61=0,B61=""),"",IF(AND($E$3="1st"),'Marks Entry 1st'!H60,IF(AND($E$3="2nd"),'Marks Entry 2nd'!H60,"")))</f>
        <v/>
      </c>
      <c r="J61" s="245" t="str">
        <f>IF(OR(B61=0,B61=""),"",IF(AND($E$3="1st"),'Marks Entry 1st'!J60,IF(AND($E$3="2nd"),'Marks Entry 2nd'!J60,"")))</f>
        <v/>
      </c>
      <c r="K61" s="245" t="str">
        <f>IF(OR(B61=0,B61=""),"",IF(AND($E$3="1st"),'Marks Entry 1st'!K60,IF(AND($E$3="2nd"),'Marks Entry 2nd'!K60,"")))</f>
        <v/>
      </c>
      <c r="L61" s="113"/>
      <c r="M61" s="113"/>
      <c r="N61" s="113"/>
      <c r="O61" s="53"/>
      <c r="P61" s="113" t="str">
        <f>IF(OR(B61=0,B61=""),"",IF(AND($E$3="1st"),'Marks Entry 1st'!O60,IF(AND($E$3="2nd"),'Marks Entry 2nd'!O60,"")))</f>
        <v/>
      </c>
      <c r="Q61" s="113" t="str">
        <f>IF(OR(B61=0,B61=""),"",IF(AND($E$3="1st"),'Marks Entry 1st'!P60,IF(AND($E$3="2nd"),'Marks Entry 2nd'!P60,"")))</f>
        <v/>
      </c>
      <c r="R61" s="57" t="str">
        <f t="shared" si="0"/>
        <v/>
      </c>
      <c r="S61" s="53">
        <f t="shared" si="1"/>
        <v>0</v>
      </c>
      <c r="T61" s="59" t="str">
        <f>IF(OR(B61=0,B61=""),"",IF(AND($E$3="1st"),'Marks Entry 1st'!Q60,IF(AND($E$3="2nd"),'Marks Entry 2nd'!Q60,"")))</f>
        <v/>
      </c>
      <c r="U61" s="59" t="str">
        <f>IF(OR(B61=0,B61=""),"",IF(AND($E$3="1st"),'Marks Entry 1st'!R60,IF(AND($E$3="2nd"),'Marks Entry 2nd'!R60,"")))</f>
        <v/>
      </c>
      <c r="V61" s="58" t="str">
        <f t="shared" si="2"/>
        <v/>
      </c>
      <c r="W61" s="53" t="str">
        <f t="shared" si="3"/>
        <v/>
      </c>
      <c r="X61" s="94">
        <f t="shared" si="4"/>
        <v>0</v>
      </c>
      <c r="Y61" s="94" t="str">
        <f t="shared" si="5"/>
        <v/>
      </c>
      <c r="Z61" s="94" t="str">
        <f t="shared" si="6"/>
        <v/>
      </c>
      <c r="AA61" s="94" t="str">
        <f t="shared" si="7"/>
        <v/>
      </c>
      <c r="AB61" s="94" t="str">
        <f t="shared" si="8"/>
        <v/>
      </c>
      <c r="AC61" s="98" t="str">
        <f t="shared" si="9"/>
        <v/>
      </c>
      <c r="AD61" s="113"/>
      <c r="AE61" s="113"/>
      <c r="AF61" s="113"/>
      <c r="AG61" s="53"/>
      <c r="AH61" s="113" t="str">
        <f>IF(OR(B61=0,B61=""),"",IF(AND($E$3="1st"),'Marks Entry 1st'!V60,IF(AND($E$3="2nd"),'Marks Entry 2nd'!V60,"")))</f>
        <v/>
      </c>
      <c r="AI61" s="113" t="str">
        <f>IF(OR(B61=0,B61=""),"",IF(AND($E$3="1st"),'Marks Entry 1st'!W60,IF(AND($E$3="2nd"),'Marks Entry 2nd'!W60,"")))</f>
        <v/>
      </c>
      <c r="AJ61" s="57" t="str">
        <f t="shared" si="10"/>
        <v/>
      </c>
      <c r="AK61" s="53">
        <f t="shared" si="11"/>
        <v>0</v>
      </c>
      <c r="AL61" s="59" t="str">
        <f>IF(OR(B61=0,B61=""),"",IF(AND($E$3="1st"),'Marks Entry 1st'!X60,IF(AND($E$3="2nd"),'Marks Entry 2nd'!X60,"")))</f>
        <v/>
      </c>
      <c r="AM61" s="59" t="str">
        <f>IF(OR(B61=0,B61=""),"",IF(AND($E$3="1st"),'Marks Entry 1st'!Y60,IF(AND($E$3="2nd"),'Marks Entry 2nd'!Y60,"")))</f>
        <v/>
      </c>
      <c r="AN61" s="58" t="str">
        <f t="shared" si="12"/>
        <v/>
      </c>
      <c r="AO61" s="53" t="str">
        <f t="shared" si="13"/>
        <v/>
      </c>
      <c r="AP61" s="94">
        <f t="shared" si="14"/>
        <v>0</v>
      </c>
      <c r="AQ61" s="94" t="str">
        <f t="shared" si="15"/>
        <v/>
      </c>
      <c r="AR61" s="94" t="str">
        <f t="shared" si="16"/>
        <v/>
      </c>
      <c r="AS61" s="94" t="str">
        <f t="shared" si="17"/>
        <v/>
      </c>
      <c r="AT61" s="94" t="str">
        <f t="shared" si="18"/>
        <v/>
      </c>
      <c r="AU61" s="98" t="str">
        <f t="shared" si="19"/>
        <v/>
      </c>
      <c r="AV61" s="113"/>
      <c r="AW61" s="113"/>
      <c r="AX61" s="113"/>
      <c r="AY61" s="53"/>
      <c r="AZ61" s="113" t="str">
        <f>IF(OR(B61=0,B61=""),"",IF(AND($E$3="1st"),'Marks Entry 1st'!AC60,IF(AND($E$3="2nd"),'Marks Entry 2nd'!AC60,"")))</f>
        <v/>
      </c>
      <c r="BA61" s="113" t="str">
        <f>IF(OR(B61=0,B61=""),"",IF(AND($E$3="1st"),'Marks Entry 1st'!AD60,IF(AND($E$3="2nd"),'Marks Entry 2nd'!AD60,"")))</f>
        <v/>
      </c>
      <c r="BB61" s="57" t="str">
        <f t="shared" si="20"/>
        <v/>
      </c>
      <c r="BC61" s="53">
        <f t="shared" si="21"/>
        <v>0</v>
      </c>
      <c r="BD61" s="59" t="str">
        <f>IF(OR(B61=0,B61=""),"",IF(AND($E$3="1st"),'Marks Entry 1st'!AE60,IF(AND($E$3="2nd"),'Marks Entry 2nd'!AE60,"")))</f>
        <v/>
      </c>
      <c r="BE61" s="59" t="str">
        <f>IF(OR(B61=0,B61=""),"",IF(AND($E$3="1st"),'Marks Entry 1st'!AF60,IF(AND($E$3="2nd"),'Marks Entry 2nd'!AF60,"")))</f>
        <v/>
      </c>
      <c r="BF61" s="58" t="str">
        <f t="shared" si="22"/>
        <v/>
      </c>
      <c r="BG61" s="53" t="str">
        <f t="shared" si="23"/>
        <v/>
      </c>
      <c r="BH61" s="94">
        <f t="shared" si="24"/>
        <v>0</v>
      </c>
      <c r="BI61" s="94" t="str">
        <f t="shared" si="25"/>
        <v/>
      </c>
      <c r="BJ61" s="94" t="str">
        <f t="shared" si="26"/>
        <v/>
      </c>
      <c r="BK61" s="94" t="str">
        <f t="shared" si="27"/>
        <v/>
      </c>
      <c r="BL61" s="94" t="str">
        <f t="shared" si="28"/>
        <v/>
      </c>
      <c r="BM61" s="98" t="str">
        <f t="shared" si="29"/>
        <v/>
      </c>
      <c r="BN61" s="113"/>
      <c r="BO61" s="113"/>
      <c r="BP61" s="113"/>
      <c r="BQ61" s="53"/>
      <c r="BR61" s="113" t="str">
        <f>IF(OR(B61=0,B61=""),"",IF(AND('Marks Entry 1st'!AJ60="",'Marks Entry 2nd'!AJ60=""),"",IF(AND($E$3="1st"),'Marks Entry 1st'!AJ60,IF(AND($E$3="2nd"),'Marks Entry 2nd'!AJ60,""))))</f>
        <v/>
      </c>
      <c r="BS61" s="113" t="str">
        <f>IF(OR(B61=0,B61=""),"",IF(AND('Marks Entry 1st'!AK60="",'Marks Entry 2nd'!AK60=""),"",IF(AND($E$3="1st"),'Marks Entry 1st'!AK60,IF(AND($E$3="2nd"),'Marks Entry 2nd'!AK60,""))))</f>
        <v/>
      </c>
      <c r="BT61" s="57" t="str">
        <f t="shared" si="30"/>
        <v/>
      </c>
      <c r="BU61" s="53">
        <f t="shared" si="31"/>
        <v>0</v>
      </c>
      <c r="BV61" s="59" t="str">
        <f>IF(OR(B61=0,B61=""),"",IF(AND('Marks Entry 1st'!AL60="",'Marks Entry 2nd'!AL60=""),"",IF(AND($E$3="1st"),'Marks Entry 1st'!AL60,IF(AND($E$3="2nd"),'Marks Entry 2nd'!AL60,""))))</f>
        <v/>
      </c>
      <c r="BW61" s="59" t="str">
        <f>IF(OR(B61=0,B61=""),"",IF(AND('Marks Entry 1st'!AM60="",'Marks Entry 2nd'!AM60=""),"",IF(AND($E$3="1st"),'Marks Entry 1st'!AM60,IF(AND($E$3="2nd"),'Marks Entry 2nd'!AM60,""))))</f>
        <v/>
      </c>
      <c r="BX61" s="58" t="str">
        <f t="shared" si="32"/>
        <v/>
      </c>
      <c r="BY61" s="53" t="str">
        <f t="shared" si="33"/>
        <v/>
      </c>
      <c r="BZ61" s="94">
        <f t="shared" si="34"/>
        <v>0</v>
      </c>
      <c r="CA61" s="94" t="str">
        <f t="shared" si="35"/>
        <v/>
      </c>
      <c r="CB61" s="94" t="str">
        <f t="shared" si="36"/>
        <v/>
      </c>
      <c r="CC61" s="94" t="str">
        <f t="shared" si="37"/>
        <v/>
      </c>
      <c r="CD61" s="94" t="str">
        <f t="shared" si="38"/>
        <v/>
      </c>
      <c r="CE61" s="98" t="str">
        <f t="shared" si="39"/>
        <v/>
      </c>
      <c r="CF61" s="246" t="str">
        <f>IF(OR(B61=0,B61=""),"",IF(AND($E$3="1st"),'Marks Entry 1st'!AN60,IF(AND($E$3="2nd"),'Marks Entry 2nd'!AN60,"")))</f>
        <v/>
      </c>
      <c r="CG61" s="246" t="str">
        <f>IF(OR(B61=0,B61=""),"",IF(AND($E$3="1st"),'Marks Entry 1st'!AO60,IF(AND($E$3="2nd"),'Marks Entry 2nd'!AO60,"")))</f>
        <v/>
      </c>
      <c r="CH61" s="114" t="str">
        <f t="shared" si="40"/>
        <v/>
      </c>
      <c r="CI61" s="115">
        <f t="shared" si="41"/>
        <v>0</v>
      </c>
      <c r="CJ61" s="115" t="str">
        <f t="shared" si="42"/>
        <v/>
      </c>
      <c r="CK61" s="115" t="str">
        <f t="shared" si="43"/>
        <v/>
      </c>
      <c r="CL61" s="97" t="str">
        <f t="shared" si="44"/>
        <v/>
      </c>
      <c r="CM61" s="246" t="str">
        <f>IF(OR(B61=0,B61=""),"",IF(AND($E$3="1st"),'Marks Entry 1st'!AP60,IF(AND($E$3="2nd"),'Marks Entry 2nd'!AP60,"")))</f>
        <v/>
      </c>
      <c r="CN61" s="246" t="str">
        <f>IF(OR(B61=0,B61=""),"",IF(AND($E$3="1st"),'Marks Entry 1st'!AQ60,IF(AND($E$3="2nd"),'Marks Entry 2nd'!AQ60,"")))</f>
        <v/>
      </c>
      <c r="CO61" s="114" t="str">
        <f t="shared" si="45"/>
        <v/>
      </c>
      <c r="CP61" s="115">
        <f t="shared" si="46"/>
        <v>0</v>
      </c>
      <c r="CQ61" s="115" t="str">
        <f t="shared" si="47"/>
        <v/>
      </c>
      <c r="CR61" s="115" t="str">
        <f t="shared" si="48"/>
        <v/>
      </c>
      <c r="CS61" s="97" t="str">
        <f t="shared" si="49"/>
        <v/>
      </c>
      <c r="CT61" s="246" t="str">
        <f>IF(OR(B61=0,B61=""),"",IF(AND($E$3="1st"),'Marks Entry 1st'!AR60,IF(AND($E$3="2nd"),'Marks Entry 2nd'!AR60,"")))</f>
        <v/>
      </c>
      <c r="CU61" s="246" t="str">
        <f>IF(OR(B61=0,B61=""),"",IF(AND($E$3="1st"),'Marks Entry 1st'!AS60,IF(AND($E$3="2nd"),'Marks Entry 2nd'!AS60,"")))</f>
        <v/>
      </c>
      <c r="CV61" s="114" t="str">
        <f t="shared" si="50"/>
        <v/>
      </c>
      <c r="CW61" s="115">
        <f t="shared" si="51"/>
        <v>0</v>
      </c>
      <c r="CX61" s="115" t="str">
        <f t="shared" si="52"/>
        <v/>
      </c>
      <c r="CY61" s="115" t="str">
        <f t="shared" si="53"/>
        <v/>
      </c>
      <c r="CZ61" s="97" t="str">
        <f t="shared" si="54"/>
        <v/>
      </c>
      <c r="DA61" s="246" t="str">
        <f>IF(OR(B61=0,B61=""),"",IF(AND('Marks Entry 1st'!AT60="",'Marks Entry 2nd'!AT60=""),"",IF(AND($E$3="1st"),'Marks Entry 1st'!AT60,IF(AND($E$3="2nd"),'Marks Entry 2nd'!AT60,""))))</f>
        <v/>
      </c>
      <c r="DB61" s="246" t="str">
        <f>IF(OR(B61=0,B61=""),"",IF(AND('Marks Entry 1st'!AU60="",'Marks Entry 2nd'!AU60=""),"",IF(AND($E$3="1st"),'Marks Entry 1st'!AU60,IF(AND($E$3="2nd"),'Marks Entry 2nd'!AU60,""))))</f>
        <v/>
      </c>
      <c r="DC61" s="377" t="str">
        <f t="shared" si="55"/>
        <v/>
      </c>
      <c r="DD61" s="98" t="str">
        <f t="shared" si="56"/>
        <v/>
      </c>
      <c r="DE61" s="246" t="str">
        <f>IF(OR(B61=0,B61=""),"",IF(AND('Marks Entry 1st'!AV60="",'Marks Entry 2nd'!AV60=""),"",IF(AND($E$3="1st"),'Marks Entry 1st'!AV60,IF(AND($E$3="2nd"),'Marks Entry 2nd'!AV60,""))))</f>
        <v/>
      </c>
      <c r="DF61" s="246" t="str">
        <f>IF(OR(B61=0,B61=""),"",IF(AND('Marks Entry 1st'!AW60="",'Marks Entry 2nd'!AW60=""),"",IF(AND($E$3="1st"),'Marks Entry 1st'!AW60,IF(AND($E$3="2nd"),'Marks Entry 2nd'!AW60,""))))</f>
        <v/>
      </c>
      <c r="DG61" s="377" t="str">
        <f t="shared" si="57"/>
        <v/>
      </c>
      <c r="DH61" s="98" t="str">
        <f t="shared" si="58"/>
        <v/>
      </c>
      <c r="DI61" s="68" t="str">
        <f t="shared" si="62"/>
        <v/>
      </c>
      <c r="DJ61" s="379" t="str">
        <f t="shared" si="63"/>
        <v/>
      </c>
      <c r="DK61" s="72" t="str">
        <f t="shared" si="59"/>
        <v/>
      </c>
      <c r="DL61" s="73" t="str">
        <f t="shared" si="60"/>
        <v/>
      </c>
      <c r="DM61" s="413" t="str">
        <f>IF(B61="NSO","NSO",IF(OR(D61="",G61="",F61="",B61="",DI61=0),"",IF('Master sheet'!$D$11="Hindi","कक्षोंन्नति","Promoted")))</f>
        <v/>
      </c>
      <c r="DN61" s="43" t="str">
        <f>IF(OR(B61=0,B61=""),"",IF(AND($E$3="1st"),'Marks Entry 1st'!AX60,IF(AND($E$3="2nd"),'Marks Entry 2nd'!AX60,"")))</f>
        <v/>
      </c>
      <c r="DO61" s="43" t="str">
        <f>IF(OR(B61=0,B61=""),"",IF(AND($E$3="1st"),'Marks Entry 1st'!AY60,IF(AND($E$3="2nd"),'Marks Entry 2nd'!AY60,"")))</f>
        <v/>
      </c>
      <c r="DP61" s="230" t="str">
        <f t="shared" si="61"/>
        <v/>
      </c>
      <c r="DQ61" s="44"/>
      <c r="DX61" s="46">
        <f>IF(AND($E$3="1st"),'Marks Entry 1st'!I60,IF(AND($E$3="2nd"),'Marks Entry 2nd'!I60,""))</f>
        <v>0</v>
      </c>
    </row>
    <row r="62" spans="1:128" ht="18.95" customHeight="1">
      <c r="A62" s="60">
        <v>55</v>
      </c>
      <c r="B62" s="279" t="str">
        <f>IF(OR(DX62=0,DX62=""),"",IF(AND($E$3="1st"),'Marks Entry 1st'!I61,IF(AND($E$3="2nd"),'Marks Entry 2nd'!I61,"")))</f>
        <v/>
      </c>
      <c r="C62" s="61" t="str">
        <f>IF(OR(B62=0,B62=""),"",IF(AND($E$3="1st"),'Marks Entry 1st'!B61,IF(AND($E$3="2nd"),'Marks Entry 2nd'!B61,"")))</f>
        <v/>
      </c>
      <c r="D62" s="61" t="str">
        <f>IF(OR(B62=0,B62=""),"",IF(AND($E$3="1st"),'Marks Entry 1st'!C61,IF(AND($E$3="2nd"),'Marks Entry 2nd'!C61,"")))</f>
        <v/>
      </c>
      <c r="E62" s="62" t="str">
        <f>IF(OR(B62=0,B62=""),"",IF(AND($E$3="1st"),'Marks Entry 1st'!E61,IF(AND($E$3="2nd"),'Marks Entry 2nd'!E61,"")))</f>
        <v/>
      </c>
      <c r="F62" s="278" t="str">
        <f>IF(OR(B62=0,B62=""),"",IF(AND($E$3="1st"),'Marks Entry 1st'!D61,IF(AND($E$3="2nd"),'Marks Entry 2nd'!D61,"")))</f>
        <v/>
      </c>
      <c r="G62" s="56" t="str">
        <f>IF(OR(B62=0,B62=""),"",IF(AND($E$3="1st"),'Marks Entry 1st'!F61,IF(AND($E$3="2nd"),'Marks Entry 2nd'!F61,"")))</f>
        <v/>
      </c>
      <c r="H62" s="56" t="str">
        <f>IF(OR(B62=0,B62=""),"",IF(AND($E$3="1st"),'Marks Entry 1st'!G61,IF(AND($E$3="2nd"),'Marks Entry 2nd'!G61,"")))</f>
        <v/>
      </c>
      <c r="I62" s="56" t="str">
        <f>IF(OR(B62=0,B62=""),"",IF(AND($E$3="1st"),'Marks Entry 1st'!H61,IF(AND($E$3="2nd"),'Marks Entry 2nd'!H61,"")))</f>
        <v/>
      </c>
      <c r="J62" s="245" t="str">
        <f>IF(OR(B62=0,B62=""),"",IF(AND($E$3="1st"),'Marks Entry 1st'!J61,IF(AND($E$3="2nd"),'Marks Entry 2nd'!J61,"")))</f>
        <v/>
      </c>
      <c r="K62" s="245" t="str">
        <f>IF(OR(B62=0,B62=""),"",IF(AND($E$3="1st"),'Marks Entry 1st'!K61,IF(AND($E$3="2nd"),'Marks Entry 2nd'!K61,"")))</f>
        <v/>
      </c>
      <c r="L62" s="113"/>
      <c r="M62" s="113"/>
      <c r="N62" s="113"/>
      <c r="O62" s="53"/>
      <c r="P62" s="113" t="str">
        <f>IF(OR(B62=0,B62=""),"",IF(AND($E$3="1st"),'Marks Entry 1st'!O61,IF(AND($E$3="2nd"),'Marks Entry 2nd'!O61,"")))</f>
        <v/>
      </c>
      <c r="Q62" s="113" t="str">
        <f>IF(OR(B62=0,B62=""),"",IF(AND($E$3="1st"),'Marks Entry 1st'!P61,IF(AND($E$3="2nd"),'Marks Entry 2nd'!P61,"")))</f>
        <v/>
      </c>
      <c r="R62" s="57" t="str">
        <f t="shared" si="0"/>
        <v/>
      </c>
      <c r="S62" s="53">
        <f t="shared" si="1"/>
        <v>0</v>
      </c>
      <c r="T62" s="59" t="str">
        <f>IF(OR(B62=0,B62=""),"",IF(AND($E$3="1st"),'Marks Entry 1st'!Q61,IF(AND($E$3="2nd"),'Marks Entry 2nd'!Q61,"")))</f>
        <v/>
      </c>
      <c r="U62" s="59" t="str">
        <f>IF(OR(B62=0,B62=""),"",IF(AND($E$3="1st"),'Marks Entry 1st'!R61,IF(AND($E$3="2nd"),'Marks Entry 2nd'!R61,"")))</f>
        <v/>
      </c>
      <c r="V62" s="58" t="str">
        <f t="shared" si="2"/>
        <v/>
      </c>
      <c r="W62" s="53" t="str">
        <f t="shared" si="3"/>
        <v/>
      </c>
      <c r="X62" s="94">
        <f t="shared" si="4"/>
        <v>0</v>
      </c>
      <c r="Y62" s="94" t="str">
        <f t="shared" si="5"/>
        <v/>
      </c>
      <c r="Z62" s="94" t="str">
        <f t="shared" si="6"/>
        <v/>
      </c>
      <c r="AA62" s="94" t="str">
        <f t="shared" si="7"/>
        <v/>
      </c>
      <c r="AB62" s="94" t="str">
        <f t="shared" si="8"/>
        <v/>
      </c>
      <c r="AC62" s="98" t="str">
        <f t="shared" si="9"/>
        <v/>
      </c>
      <c r="AD62" s="113"/>
      <c r="AE62" s="113"/>
      <c r="AF62" s="113"/>
      <c r="AG62" s="53"/>
      <c r="AH62" s="113" t="str">
        <f>IF(OR(B62=0,B62=""),"",IF(AND($E$3="1st"),'Marks Entry 1st'!V61,IF(AND($E$3="2nd"),'Marks Entry 2nd'!V61,"")))</f>
        <v/>
      </c>
      <c r="AI62" s="113" t="str">
        <f>IF(OR(B62=0,B62=""),"",IF(AND($E$3="1st"),'Marks Entry 1st'!W61,IF(AND($E$3="2nd"),'Marks Entry 2nd'!W61,"")))</f>
        <v/>
      </c>
      <c r="AJ62" s="57" t="str">
        <f t="shared" si="10"/>
        <v/>
      </c>
      <c r="AK62" s="53">
        <f t="shared" si="11"/>
        <v>0</v>
      </c>
      <c r="AL62" s="59" t="str">
        <f>IF(OR(B62=0,B62=""),"",IF(AND($E$3="1st"),'Marks Entry 1st'!X61,IF(AND($E$3="2nd"),'Marks Entry 2nd'!X61,"")))</f>
        <v/>
      </c>
      <c r="AM62" s="59" t="str">
        <f>IF(OR(B62=0,B62=""),"",IF(AND($E$3="1st"),'Marks Entry 1st'!Y61,IF(AND($E$3="2nd"),'Marks Entry 2nd'!Y61,"")))</f>
        <v/>
      </c>
      <c r="AN62" s="58" t="str">
        <f t="shared" si="12"/>
        <v/>
      </c>
      <c r="AO62" s="53" t="str">
        <f t="shared" si="13"/>
        <v/>
      </c>
      <c r="AP62" s="94">
        <f t="shared" si="14"/>
        <v>0</v>
      </c>
      <c r="AQ62" s="94" t="str">
        <f t="shared" si="15"/>
        <v/>
      </c>
      <c r="AR62" s="94" t="str">
        <f t="shared" si="16"/>
        <v/>
      </c>
      <c r="AS62" s="94" t="str">
        <f t="shared" si="17"/>
        <v/>
      </c>
      <c r="AT62" s="94" t="str">
        <f t="shared" si="18"/>
        <v/>
      </c>
      <c r="AU62" s="98" t="str">
        <f t="shared" si="19"/>
        <v/>
      </c>
      <c r="AV62" s="113"/>
      <c r="AW62" s="113"/>
      <c r="AX62" s="113"/>
      <c r="AY62" s="53"/>
      <c r="AZ62" s="113" t="str">
        <f>IF(OR(B62=0,B62=""),"",IF(AND($E$3="1st"),'Marks Entry 1st'!AC61,IF(AND($E$3="2nd"),'Marks Entry 2nd'!AC61,"")))</f>
        <v/>
      </c>
      <c r="BA62" s="113" t="str">
        <f>IF(OR(B62=0,B62=""),"",IF(AND($E$3="1st"),'Marks Entry 1st'!AD61,IF(AND($E$3="2nd"),'Marks Entry 2nd'!AD61,"")))</f>
        <v/>
      </c>
      <c r="BB62" s="57" t="str">
        <f t="shared" si="20"/>
        <v/>
      </c>
      <c r="BC62" s="53">
        <f t="shared" si="21"/>
        <v>0</v>
      </c>
      <c r="BD62" s="59" t="str">
        <f>IF(OR(B62=0,B62=""),"",IF(AND($E$3="1st"),'Marks Entry 1st'!AE61,IF(AND($E$3="2nd"),'Marks Entry 2nd'!AE61,"")))</f>
        <v/>
      </c>
      <c r="BE62" s="59" t="str">
        <f>IF(OR(B62=0,B62=""),"",IF(AND($E$3="1st"),'Marks Entry 1st'!AF61,IF(AND($E$3="2nd"),'Marks Entry 2nd'!AF61,"")))</f>
        <v/>
      </c>
      <c r="BF62" s="58" t="str">
        <f t="shared" si="22"/>
        <v/>
      </c>
      <c r="BG62" s="53" t="str">
        <f t="shared" si="23"/>
        <v/>
      </c>
      <c r="BH62" s="94">
        <f t="shared" si="24"/>
        <v>0</v>
      </c>
      <c r="BI62" s="94" t="str">
        <f t="shared" si="25"/>
        <v/>
      </c>
      <c r="BJ62" s="94" t="str">
        <f t="shared" si="26"/>
        <v/>
      </c>
      <c r="BK62" s="94" t="str">
        <f t="shared" si="27"/>
        <v/>
      </c>
      <c r="BL62" s="94" t="str">
        <f t="shared" si="28"/>
        <v/>
      </c>
      <c r="BM62" s="98" t="str">
        <f t="shared" si="29"/>
        <v/>
      </c>
      <c r="BN62" s="113"/>
      <c r="BO62" s="113"/>
      <c r="BP62" s="113"/>
      <c r="BQ62" s="53"/>
      <c r="BR62" s="113" t="str">
        <f>IF(OR(B62=0,B62=""),"",IF(AND('Marks Entry 1st'!AJ61="",'Marks Entry 2nd'!AJ61=""),"",IF(AND($E$3="1st"),'Marks Entry 1st'!AJ61,IF(AND($E$3="2nd"),'Marks Entry 2nd'!AJ61,""))))</f>
        <v/>
      </c>
      <c r="BS62" s="113" t="str">
        <f>IF(OR(B62=0,B62=""),"",IF(AND('Marks Entry 1st'!AK61="",'Marks Entry 2nd'!AK61=""),"",IF(AND($E$3="1st"),'Marks Entry 1st'!AK61,IF(AND($E$3="2nd"),'Marks Entry 2nd'!AK61,""))))</f>
        <v/>
      </c>
      <c r="BT62" s="57" t="str">
        <f t="shared" si="30"/>
        <v/>
      </c>
      <c r="BU62" s="53">
        <f t="shared" si="31"/>
        <v>0</v>
      </c>
      <c r="BV62" s="59" t="str">
        <f>IF(OR(B62=0,B62=""),"",IF(AND('Marks Entry 1st'!AL61="",'Marks Entry 2nd'!AL61=""),"",IF(AND($E$3="1st"),'Marks Entry 1st'!AL61,IF(AND($E$3="2nd"),'Marks Entry 2nd'!AL61,""))))</f>
        <v/>
      </c>
      <c r="BW62" s="59" t="str">
        <f>IF(OR(B62=0,B62=""),"",IF(AND('Marks Entry 1st'!AM61="",'Marks Entry 2nd'!AM61=""),"",IF(AND($E$3="1st"),'Marks Entry 1st'!AM61,IF(AND($E$3="2nd"),'Marks Entry 2nd'!AM61,""))))</f>
        <v/>
      </c>
      <c r="BX62" s="58" t="str">
        <f t="shared" si="32"/>
        <v/>
      </c>
      <c r="BY62" s="53" t="str">
        <f t="shared" si="33"/>
        <v/>
      </c>
      <c r="BZ62" s="94">
        <f t="shared" si="34"/>
        <v>0</v>
      </c>
      <c r="CA62" s="94" t="str">
        <f t="shared" si="35"/>
        <v/>
      </c>
      <c r="CB62" s="94" t="str">
        <f t="shared" si="36"/>
        <v/>
      </c>
      <c r="CC62" s="94" t="str">
        <f t="shared" si="37"/>
        <v/>
      </c>
      <c r="CD62" s="94" t="str">
        <f t="shared" si="38"/>
        <v/>
      </c>
      <c r="CE62" s="98" t="str">
        <f t="shared" si="39"/>
        <v/>
      </c>
      <c r="CF62" s="246" t="str">
        <f>IF(OR(B62=0,B62=""),"",IF(AND($E$3="1st"),'Marks Entry 1st'!AN61,IF(AND($E$3="2nd"),'Marks Entry 2nd'!AN61,"")))</f>
        <v/>
      </c>
      <c r="CG62" s="246" t="str">
        <f>IF(OR(B62=0,B62=""),"",IF(AND($E$3="1st"),'Marks Entry 1st'!AO61,IF(AND($E$3="2nd"),'Marks Entry 2nd'!AO61,"")))</f>
        <v/>
      </c>
      <c r="CH62" s="114" t="str">
        <f t="shared" si="40"/>
        <v/>
      </c>
      <c r="CI62" s="115">
        <f t="shared" si="41"/>
        <v>0</v>
      </c>
      <c r="CJ62" s="115" t="str">
        <f t="shared" si="42"/>
        <v/>
      </c>
      <c r="CK62" s="115" t="str">
        <f t="shared" si="43"/>
        <v/>
      </c>
      <c r="CL62" s="97" t="str">
        <f t="shared" si="44"/>
        <v/>
      </c>
      <c r="CM62" s="246" t="str">
        <f>IF(OR(B62=0,B62=""),"",IF(AND($E$3="1st"),'Marks Entry 1st'!AP61,IF(AND($E$3="2nd"),'Marks Entry 2nd'!AP61,"")))</f>
        <v/>
      </c>
      <c r="CN62" s="246" t="str">
        <f>IF(OR(B62=0,B62=""),"",IF(AND($E$3="1st"),'Marks Entry 1st'!AQ61,IF(AND($E$3="2nd"),'Marks Entry 2nd'!AQ61,"")))</f>
        <v/>
      </c>
      <c r="CO62" s="114" t="str">
        <f t="shared" si="45"/>
        <v/>
      </c>
      <c r="CP62" s="115">
        <f t="shared" si="46"/>
        <v>0</v>
      </c>
      <c r="CQ62" s="115" t="str">
        <f t="shared" si="47"/>
        <v/>
      </c>
      <c r="CR62" s="115" t="str">
        <f t="shared" si="48"/>
        <v/>
      </c>
      <c r="CS62" s="97" t="str">
        <f t="shared" si="49"/>
        <v/>
      </c>
      <c r="CT62" s="246" t="str">
        <f>IF(OR(B62=0,B62=""),"",IF(AND($E$3="1st"),'Marks Entry 1st'!AR61,IF(AND($E$3="2nd"),'Marks Entry 2nd'!AR61,"")))</f>
        <v/>
      </c>
      <c r="CU62" s="246" t="str">
        <f>IF(OR(B62=0,B62=""),"",IF(AND($E$3="1st"),'Marks Entry 1st'!AS61,IF(AND($E$3="2nd"),'Marks Entry 2nd'!AS61,"")))</f>
        <v/>
      </c>
      <c r="CV62" s="114" t="str">
        <f t="shared" si="50"/>
        <v/>
      </c>
      <c r="CW62" s="115">
        <f t="shared" si="51"/>
        <v>0</v>
      </c>
      <c r="CX62" s="115" t="str">
        <f t="shared" si="52"/>
        <v/>
      </c>
      <c r="CY62" s="115" t="str">
        <f t="shared" si="53"/>
        <v/>
      </c>
      <c r="CZ62" s="97" t="str">
        <f t="shared" si="54"/>
        <v/>
      </c>
      <c r="DA62" s="246" t="str">
        <f>IF(OR(B62=0,B62=""),"",IF(AND('Marks Entry 1st'!AT61="",'Marks Entry 2nd'!AT61=""),"",IF(AND($E$3="1st"),'Marks Entry 1st'!AT61,IF(AND($E$3="2nd"),'Marks Entry 2nd'!AT61,""))))</f>
        <v/>
      </c>
      <c r="DB62" s="246" t="str">
        <f>IF(OR(B62=0,B62=""),"",IF(AND('Marks Entry 1st'!AU61="",'Marks Entry 2nd'!AU61=""),"",IF(AND($E$3="1st"),'Marks Entry 1st'!AU61,IF(AND($E$3="2nd"),'Marks Entry 2nd'!AU61,""))))</f>
        <v/>
      </c>
      <c r="DC62" s="377" t="str">
        <f t="shared" si="55"/>
        <v/>
      </c>
      <c r="DD62" s="98" t="str">
        <f t="shared" si="56"/>
        <v/>
      </c>
      <c r="DE62" s="246" t="str">
        <f>IF(OR(B62=0,B62=""),"",IF(AND('Marks Entry 1st'!AV61="",'Marks Entry 2nd'!AV61=""),"",IF(AND($E$3="1st"),'Marks Entry 1st'!AV61,IF(AND($E$3="2nd"),'Marks Entry 2nd'!AV61,""))))</f>
        <v/>
      </c>
      <c r="DF62" s="246" t="str">
        <f>IF(OR(B62=0,B62=""),"",IF(AND('Marks Entry 1st'!AW61="",'Marks Entry 2nd'!AW61=""),"",IF(AND($E$3="1st"),'Marks Entry 1st'!AW61,IF(AND($E$3="2nd"),'Marks Entry 2nd'!AW61,""))))</f>
        <v/>
      </c>
      <c r="DG62" s="377" t="str">
        <f t="shared" si="57"/>
        <v/>
      </c>
      <c r="DH62" s="98" t="str">
        <f t="shared" si="58"/>
        <v/>
      </c>
      <c r="DI62" s="68" t="str">
        <f t="shared" si="62"/>
        <v/>
      </c>
      <c r="DJ62" s="379" t="str">
        <f t="shared" si="63"/>
        <v/>
      </c>
      <c r="DK62" s="72" t="str">
        <f t="shared" si="59"/>
        <v/>
      </c>
      <c r="DL62" s="73" t="str">
        <f t="shared" si="60"/>
        <v/>
      </c>
      <c r="DM62" s="413" t="str">
        <f>IF(B62="NSO","NSO",IF(OR(D62="",G62="",F62="",B62="",DI62=0),"",IF('Master sheet'!$D$11="Hindi","कक्षोंन्नति","Promoted")))</f>
        <v/>
      </c>
      <c r="DN62" s="43" t="str">
        <f>IF(OR(B62=0,B62=""),"",IF(AND($E$3="1st"),'Marks Entry 1st'!AX61,IF(AND($E$3="2nd"),'Marks Entry 2nd'!AX61,"")))</f>
        <v/>
      </c>
      <c r="DO62" s="43" t="str">
        <f>IF(OR(B62=0,B62=""),"",IF(AND($E$3="1st"),'Marks Entry 1st'!AY61,IF(AND($E$3="2nd"),'Marks Entry 2nd'!AY61,"")))</f>
        <v/>
      </c>
      <c r="DP62" s="230" t="str">
        <f t="shared" si="61"/>
        <v/>
      </c>
      <c r="DQ62" s="44"/>
      <c r="DX62" s="46">
        <f>IF(AND($E$3="1st"),'Marks Entry 1st'!I61,IF(AND($E$3="2nd"),'Marks Entry 2nd'!I61,""))</f>
        <v>0</v>
      </c>
    </row>
    <row r="63" spans="1:128" ht="18.95" customHeight="1">
      <c r="A63" s="60">
        <v>56</v>
      </c>
      <c r="B63" s="279" t="str">
        <f>IF(OR(DX63=0,DX63=""),"",IF(AND($E$3="1st"),'Marks Entry 1st'!I62,IF(AND($E$3="2nd"),'Marks Entry 2nd'!I62,"")))</f>
        <v/>
      </c>
      <c r="C63" s="61" t="str">
        <f>IF(OR(B63=0,B63=""),"",IF(AND($E$3="1st"),'Marks Entry 1st'!B62,IF(AND($E$3="2nd"),'Marks Entry 2nd'!B62,"")))</f>
        <v/>
      </c>
      <c r="D63" s="61" t="str">
        <f>IF(OR(B63=0,B63=""),"",IF(AND($E$3="1st"),'Marks Entry 1st'!C62,IF(AND($E$3="2nd"),'Marks Entry 2nd'!C62,"")))</f>
        <v/>
      </c>
      <c r="E63" s="62" t="str">
        <f>IF(OR(B63=0,B63=""),"",IF(AND($E$3="1st"),'Marks Entry 1st'!E62,IF(AND($E$3="2nd"),'Marks Entry 2nd'!E62,"")))</f>
        <v/>
      </c>
      <c r="F63" s="278" t="str">
        <f>IF(OR(B63=0,B63=""),"",IF(AND($E$3="1st"),'Marks Entry 1st'!D62,IF(AND($E$3="2nd"),'Marks Entry 2nd'!D62,"")))</f>
        <v/>
      </c>
      <c r="G63" s="56" t="str">
        <f>IF(OR(B63=0,B63=""),"",IF(AND($E$3="1st"),'Marks Entry 1st'!F62,IF(AND($E$3="2nd"),'Marks Entry 2nd'!F62,"")))</f>
        <v/>
      </c>
      <c r="H63" s="56" t="str">
        <f>IF(OR(B63=0,B63=""),"",IF(AND($E$3="1st"),'Marks Entry 1st'!G62,IF(AND($E$3="2nd"),'Marks Entry 2nd'!G62,"")))</f>
        <v/>
      </c>
      <c r="I63" s="56" t="str">
        <f>IF(OR(B63=0,B63=""),"",IF(AND($E$3="1st"),'Marks Entry 1st'!H62,IF(AND($E$3="2nd"),'Marks Entry 2nd'!H62,"")))</f>
        <v/>
      </c>
      <c r="J63" s="245" t="str">
        <f>IF(OR(B63=0,B63=""),"",IF(AND($E$3="1st"),'Marks Entry 1st'!J62,IF(AND($E$3="2nd"),'Marks Entry 2nd'!J62,"")))</f>
        <v/>
      </c>
      <c r="K63" s="245" t="str">
        <f>IF(OR(B63=0,B63=""),"",IF(AND($E$3="1st"),'Marks Entry 1st'!K62,IF(AND($E$3="2nd"),'Marks Entry 2nd'!K62,"")))</f>
        <v/>
      </c>
      <c r="L63" s="113"/>
      <c r="M63" s="113"/>
      <c r="N63" s="113"/>
      <c r="O63" s="53"/>
      <c r="P63" s="113" t="str">
        <f>IF(OR(B63=0,B63=""),"",IF(AND($E$3="1st"),'Marks Entry 1st'!O62,IF(AND($E$3="2nd"),'Marks Entry 2nd'!O62,"")))</f>
        <v/>
      </c>
      <c r="Q63" s="113" t="str">
        <f>IF(OR(B63=0,B63=""),"",IF(AND($E$3="1st"),'Marks Entry 1st'!P62,IF(AND($E$3="2nd"),'Marks Entry 2nd'!P62,"")))</f>
        <v/>
      </c>
      <c r="R63" s="57" t="str">
        <f t="shared" si="0"/>
        <v/>
      </c>
      <c r="S63" s="53">
        <f t="shared" si="1"/>
        <v>0</v>
      </c>
      <c r="T63" s="59" t="str">
        <f>IF(OR(B63=0,B63=""),"",IF(AND($E$3="1st"),'Marks Entry 1st'!Q62,IF(AND($E$3="2nd"),'Marks Entry 2nd'!Q62,"")))</f>
        <v/>
      </c>
      <c r="U63" s="59" t="str">
        <f>IF(OR(B63=0,B63=""),"",IF(AND($E$3="1st"),'Marks Entry 1st'!R62,IF(AND($E$3="2nd"),'Marks Entry 2nd'!R62,"")))</f>
        <v/>
      </c>
      <c r="V63" s="58" t="str">
        <f t="shared" si="2"/>
        <v/>
      </c>
      <c r="W63" s="53" t="str">
        <f t="shared" si="3"/>
        <v/>
      </c>
      <c r="X63" s="94">
        <f t="shared" si="4"/>
        <v>0</v>
      </c>
      <c r="Y63" s="94" t="str">
        <f t="shared" si="5"/>
        <v/>
      </c>
      <c r="Z63" s="94" t="str">
        <f t="shared" si="6"/>
        <v/>
      </c>
      <c r="AA63" s="94" t="str">
        <f t="shared" si="7"/>
        <v/>
      </c>
      <c r="AB63" s="94" t="str">
        <f t="shared" si="8"/>
        <v/>
      </c>
      <c r="AC63" s="98" t="str">
        <f t="shared" si="9"/>
        <v/>
      </c>
      <c r="AD63" s="113"/>
      <c r="AE63" s="113"/>
      <c r="AF63" s="113"/>
      <c r="AG63" s="53"/>
      <c r="AH63" s="113" t="str">
        <f>IF(OR(B63=0,B63=""),"",IF(AND($E$3="1st"),'Marks Entry 1st'!V62,IF(AND($E$3="2nd"),'Marks Entry 2nd'!V62,"")))</f>
        <v/>
      </c>
      <c r="AI63" s="113" t="str">
        <f>IF(OR(B63=0,B63=""),"",IF(AND($E$3="1st"),'Marks Entry 1st'!W62,IF(AND($E$3="2nd"),'Marks Entry 2nd'!W62,"")))</f>
        <v/>
      </c>
      <c r="AJ63" s="57" t="str">
        <f t="shared" si="10"/>
        <v/>
      </c>
      <c r="AK63" s="53">
        <f t="shared" si="11"/>
        <v>0</v>
      </c>
      <c r="AL63" s="59" t="str">
        <f>IF(OR(B63=0,B63=""),"",IF(AND($E$3="1st"),'Marks Entry 1st'!X62,IF(AND($E$3="2nd"),'Marks Entry 2nd'!X62,"")))</f>
        <v/>
      </c>
      <c r="AM63" s="59" t="str">
        <f>IF(OR(B63=0,B63=""),"",IF(AND($E$3="1st"),'Marks Entry 1st'!Y62,IF(AND($E$3="2nd"),'Marks Entry 2nd'!Y62,"")))</f>
        <v/>
      </c>
      <c r="AN63" s="58" t="str">
        <f t="shared" si="12"/>
        <v/>
      </c>
      <c r="AO63" s="53" t="str">
        <f t="shared" si="13"/>
        <v/>
      </c>
      <c r="AP63" s="94">
        <f t="shared" si="14"/>
        <v>0</v>
      </c>
      <c r="AQ63" s="94" t="str">
        <f t="shared" si="15"/>
        <v/>
      </c>
      <c r="AR63" s="94" t="str">
        <f t="shared" si="16"/>
        <v/>
      </c>
      <c r="AS63" s="94" t="str">
        <f t="shared" si="17"/>
        <v/>
      </c>
      <c r="AT63" s="94" t="str">
        <f t="shared" si="18"/>
        <v/>
      </c>
      <c r="AU63" s="98" t="str">
        <f t="shared" si="19"/>
        <v/>
      </c>
      <c r="AV63" s="113"/>
      <c r="AW63" s="113"/>
      <c r="AX63" s="113"/>
      <c r="AY63" s="53"/>
      <c r="AZ63" s="113" t="str">
        <f>IF(OR(B63=0,B63=""),"",IF(AND($E$3="1st"),'Marks Entry 1st'!AC62,IF(AND($E$3="2nd"),'Marks Entry 2nd'!AC62,"")))</f>
        <v/>
      </c>
      <c r="BA63" s="113" t="str">
        <f>IF(OR(B63=0,B63=""),"",IF(AND($E$3="1st"),'Marks Entry 1st'!AD62,IF(AND($E$3="2nd"),'Marks Entry 2nd'!AD62,"")))</f>
        <v/>
      </c>
      <c r="BB63" s="57" t="str">
        <f t="shared" si="20"/>
        <v/>
      </c>
      <c r="BC63" s="53">
        <f t="shared" si="21"/>
        <v>0</v>
      </c>
      <c r="BD63" s="59" t="str">
        <f>IF(OR(B63=0,B63=""),"",IF(AND($E$3="1st"),'Marks Entry 1st'!AE62,IF(AND($E$3="2nd"),'Marks Entry 2nd'!AE62,"")))</f>
        <v/>
      </c>
      <c r="BE63" s="59" t="str">
        <f>IF(OR(B63=0,B63=""),"",IF(AND($E$3="1st"),'Marks Entry 1st'!AF62,IF(AND($E$3="2nd"),'Marks Entry 2nd'!AF62,"")))</f>
        <v/>
      </c>
      <c r="BF63" s="58" t="str">
        <f t="shared" si="22"/>
        <v/>
      </c>
      <c r="BG63" s="53" t="str">
        <f t="shared" si="23"/>
        <v/>
      </c>
      <c r="BH63" s="94">
        <f t="shared" si="24"/>
        <v>0</v>
      </c>
      <c r="BI63" s="94" t="str">
        <f t="shared" si="25"/>
        <v/>
      </c>
      <c r="BJ63" s="94" t="str">
        <f t="shared" si="26"/>
        <v/>
      </c>
      <c r="BK63" s="94" t="str">
        <f t="shared" si="27"/>
        <v/>
      </c>
      <c r="BL63" s="94" t="str">
        <f t="shared" si="28"/>
        <v/>
      </c>
      <c r="BM63" s="98" t="str">
        <f t="shared" si="29"/>
        <v/>
      </c>
      <c r="BN63" s="113"/>
      <c r="BO63" s="113"/>
      <c r="BP63" s="113"/>
      <c r="BQ63" s="53"/>
      <c r="BR63" s="113" t="str">
        <f>IF(OR(B63=0,B63=""),"",IF(AND('Marks Entry 1st'!AJ62="",'Marks Entry 2nd'!AJ62=""),"",IF(AND($E$3="1st"),'Marks Entry 1st'!AJ62,IF(AND($E$3="2nd"),'Marks Entry 2nd'!AJ62,""))))</f>
        <v/>
      </c>
      <c r="BS63" s="113" t="str">
        <f>IF(OR(B63=0,B63=""),"",IF(AND('Marks Entry 1st'!AK62="",'Marks Entry 2nd'!AK62=""),"",IF(AND($E$3="1st"),'Marks Entry 1st'!AK62,IF(AND($E$3="2nd"),'Marks Entry 2nd'!AK62,""))))</f>
        <v/>
      </c>
      <c r="BT63" s="57" t="str">
        <f t="shared" si="30"/>
        <v/>
      </c>
      <c r="BU63" s="53">
        <f t="shared" si="31"/>
        <v>0</v>
      </c>
      <c r="BV63" s="59" t="str">
        <f>IF(OR(B63=0,B63=""),"",IF(AND('Marks Entry 1st'!AL62="",'Marks Entry 2nd'!AL62=""),"",IF(AND($E$3="1st"),'Marks Entry 1st'!AL62,IF(AND($E$3="2nd"),'Marks Entry 2nd'!AL62,""))))</f>
        <v/>
      </c>
      <c r="BW63" s="59" t="str">
        <f>IF(OR(B63=0,B63=""),"",IF(AND('Marks Entry 1st'!AM62="",'Marks Entry 2nd'!AM62=""),"",IF(AND($E$3="1st"),'Marks Entry 1st'!AM62,IF(AND($E$3="2nd"),'Marks Entry 2nd'!AM62,""))))</f>
        <v/>
      </c>
      <c r="BX63" s="58" t="str">
        <f t="shared" si="32"/>
        <v/>
      </c>
      <c r="BY63" s="53" t="str">
        <f t="shared" si="33"/>
        <v/>
      </c>
      <c r="BZ63" s="94">
        <f t="shared" si="34"/>
        <v>0</v>
      </c>
      <c r="CA63" s="94" t="str">
        <f t="shared" si="35"/>
        <v/>
      </c>
      <c r="CB63" s="94" t="str">
        <f t="shared" si="36"/>
        <v/>
      </c>
      <c r="CC63" s="94" t="str">
        <f t="shared" si="37"/>
        <v/>
      </c>
      <c r="CD63" s="94" t="str">
        <f t="shared" si="38"/>
        <v/>
      </c>
      <c r="CE63" s="98" t="str">
        <f t="shared" si="39"/>
        <v/>
      </c>
      <c r="CF63" s="246" t="str">
        <f>IF(OR(B63=0,B63=""),"",IF(AND($E$3="1st"),'Marks Entry 1st'!AN62,IF(AND($E$3="2nd"),'Marks Entry 2nd'!AN62,"")))</f>
        <v/>
      </c>
      <c r="CG63" s="246" t="str">
        <f>IF(OR(B63=0,B63=""),"",IF(AND($E$3="1st"),'Marks Entry 1st'!AO62,IF(AND($E$3="2nd"),'Marks Entry 2nd'!AO62,"")))</f>
        <v/>
      </c>
      <c r="CH63" s="114" t="str">
        <f t="shared" si="40"/>
        <v/>
      </c>
      <c r="CI63" s="115">
        <f t="shared" si="41"/>
        <v>0</v>
      </c>
      <c r="CJ63" s="115" t="str">
        <f t="shared" si="42"/>
        <v/>
      </c>
      <c r="CK63" s="115" t="str">
        <f t="shared" si="43"/>
        <v/>
      </c>
      <c r="CL63" s="97" t="str">
        <f t="shared" si="44"/>
        <v/>
      </c>
      <c r="CM63" s="246" t="str">
        <f>IF(OR(B63=0,B63=""),"",IF(AND($E$3="1st"),'Marks Entry 1st'!AP62,IF(AND($E$3="2nd"),'Marks Entry 2nd'!AP62,"")))</f>
        <v/>
      </c>
      <c r="CN63" s="246" t="str">
        <f>IF(OR(B63=0,B63=""),"",IF(AND($E$3="1st"),'Marks Entry 1st'!AQ62,IF(AND($E$3="2nd"),'Marks Entry 2nd'!AQ62,"")))</f>
        <v/>
      </c>
      <c r="CO63" s="114" t="str">
        <f t="shared" si="45"/>
        <v/>
      </c>
      <c r="CP63" s="115">
        <f t="shared" si="46"/>
        <v>0</v>
      </c>
      <c r="CQ63" s="115" t="str">
        <f t="shared" si="47"/>
        <v/>
      </c>
      <c r="CR63" s="115" t="str">
        <f t="shared" si="48"/>
        <v/>
      </c>
      <c r="CS63" s="97" t="str">
        <f t="shared" si="49"/>
        <v/>
      </c>
      <c r="CT63" s="246" t="str">
        <f>IF(OR(B63=0,B63=""),"",IF(AND($E$3="1st"),'Marks Entry 1st'!AR62,IF(AND($E$3="2nd"),'Marks Entry 2nd'!AR62,"")))</f>
        <v/>
      </c>
      <c r="CU63" s="246" t="str">
        <f>IF(OR(B63=0,B63=""),"",IF(AND($E$3="1st"),'Marks Entry 1st'!AS62,IF(AND($E$3="2nd"),'Marks Entry 2nd'!AS62,"")))</f>
        <v/>
      </c>
      <c r="CV63" s="114" t="str">
        <f t="shared" si="50"/>
        <v/>
      </c>
      <c r="CW63" s="115">
        <f t="shared" si="51"/>
        <v>0</v>
      </c>
      <c r="CX63" s="115" t="str">
        <f t="shared" si="52"/>
        <v/>
      </c>
      <c r="CY63" s="115" t="str">
        <f t="shared" si="53"/>
        <v/>
      </c>
      <c r="CZ63" s="97" t="str">
        <f t="shared" si="54"/>
        <v/>
      </c>
      <c r="DA63" s="246" t="str">
        <f>IF(OR(B63=0,B63=""),"",IF(AND('Marks Entry 1st'!AT62="",'Marks Entry 2nd'!AT62=""),"",IF(AND($E$3="1st"),'Marks Entry 1st'!AT62,IF(AND($E$3="2nd"),'Marks Entry 2nd'!AT62,""))))</f>
        <v/>
      </c>
      <c r="DB63" s="246" t="str">
        <f>IF(OR(B63=0,B63=""),"",IF(AND('Marks Entry 1st'!AU62="",'Marks Entry 2nd'!AU62=""),"",IF(AND($E$3="1st"),'Marks Entry 1st'!AU62,IF(AND($E$3="2nd"),'Marks Entry 2nd'!AU62,""))))</f>
        <v/>
      </c>
      <c r="DC63" s="377" t="str">
        <f t="shared" si="55"/>
        <v/>
      </c>
      <c r="DD63" s="98" t="str">
        <f t="shared" si="56"/>
        <v/>
      </c>
      <c r="DE63" s="246" t="str">
        <f>IF(OR(B63=0,B63=""),"",IF(AND('Marks Entry 1st'!AV62="",'Marks Entry 2nd'!AV62=""),"",IF(AND($E$3="1st"),'Marks Entry 1st'!AV62,IF(AND($E$3="2nd"),'Marks Entry 2nd'!AV62,""))))</f>
        <v/>
      </c>
      <c r="DF63" s="246" t="str">
        <f>IF(OR(B63=0,B63=""),"",IF(AND('Marks Entry 1st'!AW62="",'Marks Entry 2nd'!AW62=""),"",IF(AND($E$3="1st"),'Marks Entry 1st'!AW62,IF(AND($E$3="2nd"),'Marks Entry 2nd'!AW62,""))))</f>
        <v/>
      </c>
      <c r="DG63" s="377" t="str">
        <f t="shared" si="57"/>
        <v/>
      </c>
      <c r="DH63" s="98" t="str">
        <f t="shared" si="58"/>
        <v/>
      </c>
      <c r="DI63" s="68" t="str">
        <f t="shared" si="62"/>
        <v/>
      </c>
      <c r="DJ63" s="379" t="str">
        <f t="shared" si="63"/>
        <v/>
      </c>
      <c r="DK63" s="72" t="str">
        <f t="shared" si="59"/>
        <v/>
      </c>
      <c r="DL63" s="73" t="str">
        <f t="shared" si="60"/>
        <v/>
      </c>
      <c r="DM63" s="413" t="str">
        <f>IF(B63="NSO","NSO",IF(OR(D63="",G63="",F63="",B63="",DI63=0),"",IF('Master sheet'!$D$11="Hindi","कक्षोंन्नति","Promoted")))</f>
        <v/>
      </c>
      <c r="DN63" s="43" t="str">
        <f>IF(OR(B63=0,B63=""),"",IF(AND($E$3="1st"),'Marks Entry 1st'!AX62,IF(AND($E$3="2nd"),'Marks Entry 2nd'!AX62,"")))</f>
        <v/>
      </c>
      <c r="DO63" s="43" t="str">
        <f>IF(OR(B63=0,B63=""),"",IF(AND($E$3="1st"),'Marks Entry 1st'!AY62,IF(AND($E$3="2nd"),'Marks Entry 2nd'!AY62,"")))</f>
        <v/>
      </c>
      <c r="DP63" s="230" t="str">
        <f t="shared" si="61"/>
        <v/>
      </c>
      <c r="DQ63" s="44"/>
      <c r="DX63" s="46">
        <f>IF(AND($E$3="1st"),'Marks Entry 1st'!I62,IF(AND($E$3="2nd"),'Marks Entry 2nd'!I62,""))</f>
        <v>0</v>
      </c>
    </row>
    <row r="64" spans="1:128" ht="18.95" customHeight="1">
      <c r="A64" s="60">
        <v>57</v>
      </c>
      <c r="B64" s="279" t="str">
        <f>IF(OR(DX64=0,DX64=""),"",IF(AND($E$3="1st"),'Marks Entry 1st'!I63,IF(AND($E$3="2nd"),'Marks Entry 2nd'!I63,"")))</f>
        <v/>
      </c>
      <c r="C64" s="61" t="str">
        <f>IF(OR(B64=0,B64=""),"",IF(AND($E$3="1st"),'Marks Entry 1st'!B63,IF(AND($E$3="2nd"),'Marks Entry 2nd'!B63,"")))</f>
        <v/>
      </c>
      <c r="D64" s="61" t="str">
        <f>IF(OR(B64=0,B64=""),"",IF(AND($E$3="1st"),'Marks Entry 1st'!C63,IF(AND($E$3="2nd"),'Marks Entry 2nd'!C63,"")))</f>
        <v/>
      </c>
      <c r="E64" s="62" t="str">
        <f>IF(OR(B64=0,B64=""),"",IF(AND($E$3="1st"),'Marks Entry 1st'!E63,IF(AND($E$3="2nd"),'Marks Entry 2nd'!E63,"")))</f>
        <v/>
      </c>
      <c r="F64" s="278" t="str">
        <f>IF(OR(B64=0,B64=""),"",IF(AND($E$3="1st"),'Marks Entry 1st'!D63,IF(AND($E$3="2nd"),'Marks Entry 2nd'!D63,"")))</f>
        <v/>
      </c>
      <c r="G64" s="56" t="str">
        <f>IF(OR(B64=0,B64=""),"",IF(AND($E$3="1st"),'Marks Entry 1st'!F63,IF(AND($E$3="2nd"),'Marks Entry 2nd'!F63,"")))</f>
        <v/>
      </c>
      <c r="H64" s="56" t="str">
        <f>IF(OR(B64=0,B64=""),"",IF(AND($E$3="1st"),'Marks Entry 1st'!G63,IF(AND($E$3="2nd"),'Marks Entry 2nd'!G63,"")))</f>
        <v/>
      </c>
      <c r="I64" s="56" t="str">
        <f>IF(OR(B64=0,B64=""),"",IF(AND($E$3="1st"),'Marks Entry 1st'!H63,IF(AND($E$3="2nd"),'Marks Entry 2nd'!H63,"")))</f>
        <v/>
      </c>
      <c r="J64" s="245" t="str">
        <f>IF(OR(B64=0,B64=""),"",IF(AND($E$3="1st"),'Marks Entry 1st'!J63,IF(AND($E$3="2nd"),'Marks Entry 2nd'!J63,"")))</f>
        <v/>
      </c>
      <c r="K64" s="245" t="str">
        <f>IF(OR(B64=0,B64=""),"",IF(AND($E$3="1st"),'Marks Entry 1st'!K63,IF(AND($E$3="2nd"),'Marks Entry 2nd'!K63,"")))</f>
        <v/>
      </c>
      <c r="L64" s="113"/>
      <c r="M64" s="113"/>
      <c r="N64" s="113"/>
      <c r="O64" s="53"/>
      <c r="P64" s="113" t="str">
        <f>IF(OR(B64=0,B64=""),"",IF(AND($E$3="1st"),'Marks Entry 1st'!O63,IF(AND($E$3="2nd"),'Marks Entry 2nd'!O63,"")))</f>
        <v/>
      </c>
      <c r="Q64" s="113" t="str">
        <f>IF(OR(B64=0,B64=""),"",IF(AND($E$3="1st"),'Marks Entry 1st'!P63,IF(AND($E$3="2nd"),'Marks Entry 2nd'!P63,"")))</f>
        <v/>
      </c>
      <c r="R64" s="57" t="str">
        <f t="shared" si="0"/>
        <v/>
      </c>
      <c r="S64" s="53">
        <f t="shared" si="1"/>
        <v>0</v>
      </c>
      <c r="T64" s="59" t="str">
        <f>IF(OR(B64=0,B64=""),"",IF(AND($E$3="1st"),'Marks Entry 1st'!Q63,IF(AND($E$3="2nd"),'Marks Entry 2nd'!Q63,"")))</f>
        <v/>
      </c>
      <c r="U64" s="59" t="str">
        <f>IF(OR(B64=0,B64=""),"",IF(AND($E$3="1st"),'Marks Entry 1st'!R63,IF(AND($E$3="2nd"),'Marks Entry 2nd'!R63,"")))</f>
        <v/>
      </c>
      <c r="V64" s="58" t="str">
        <f t="shared" si="2"/>
        <v/>
      </c>
      <c r="W64" s="53" t="str">
        <f t="shared" si="3"/>
        <v/>
      </c>
      <c r="X64" s="94">
        <f t="shared" si="4"/>
        <v>0</v>
      </c>
      <c r="Y64" s="94" t="str">
        <f t="shared" si="5"/>
        <v/>
      </c>
      <c r="Z64" s="94" t="str">
        <f t="shared" si="6"/>
        <v/>
      </c>
      <c r="AA64" s="94" t="str">
        <f t="shared" si="7"/>
        <v/>
      </c>
      <c r="AB64" s="94" t="str">
        <f t="shared" si="8"/>
        <v/>
      </c>
      <c r="AC64" s="98" t="str">
        <f t="shared" si="9"/>
        <v/>
      </c>
      <c r="AD64" s="113"/>
      <c r="AE64" s="113"/>
      <c r="AF64" s="113"/>
      <c r="AG64" s="53"/>
      <c r="AH64" s="113" t="str">
        <f>IF(OR(B64=0,B64=""),"",IF(AND($E$3="1st"),'Marks Entry 1st'!V63,IF(AND($E$3="2nd"),'Marks Entry 2nd'!V63,"")))</f>
        <v/>
      </c>
      <c r="AI64" s="113" t="str">
        <f>IF(OR(B64=0,B64=""),"",IF(AND($E$3="1st"),'Marks Entry 1st'!W63,IF(AND($E$3="2nd"),'Marks Entry 2nd'!W63,"")))</f>
        <v/>
      </c>
      <c r="AJ64" s="57" t="str">
        <f t="shared" si="10"/>
        <v/>
      </c>
      <c r="AK64" s="53">
        <f t="shared" si="11"/>
        <v>0</v>
      </c>
      <c r="AL64" s="59" t="str">
        <f>IF(OR(B64=0,B64=""),"",IF(AND($E$3="1st"),'Marks Entry 1st'!X63,IF(AND($E$3="2nd"),'Marks Entry 2nd'!X63,"")))</f>
        <v/>
      </c>
      <c r="AM64" s="59" t="str">
        <f>IF(OR(B64=0,B64=""),"",IF(AND($E$3="1st"),'Marks Entry 1st'!Y63,IF(AND($E$3="2nd"),'Marks Entry 2nd'!Y63,"")))</f>
        <v/>
      </c>
      <c r="AN64" s="58" t="str">
        <f t="shared" si="12"/>
        <v/>
      </c>
      <c r="AO64" s="53" t="str">
        <f t="shared" si="13"/>
        <v/>
      </c>
      <c r="AP64" s="94">
        <f t="shared" si="14"/>
        <v>0</v>
      </c>
      <c r="AQ64" s="94" t="str">
        <f t="shared" si="15"/>
        <v/>
      </c>
      <c r="AR64" s="94" t="str">
        <f t="shared" si="16"/>
        <v/>
      </c>
      <c r="AS64" s="94" t="str">
        <f t="shared" si="17"/>
        <v/>
      </c>
      <c r="AT64" s="94" t="str">
        <f t="shared" si="18"/>
        <v/>
      </c>
      <c r="AU64" s="98" t="str">
        <f t="shared" si="19"/>
        <v/>
      </c>
      <c r="AV64" s="113"/>
      <c r="AW64" s="113"/>
      <c r="AX64" s="113"/>
      <c r="AY64" s="53"/>
      <c r="AZ64" s="113" t="str">
        <f>IF(OR(B64=0,B64=""),"",IF(AND($E$3="1st"),'Marks Entry 1st'!AC63,IF(AND($E$3="2nd"),'Marks Entry 2nd'!AC63,"")))</f>
        <v/>
      </c>
      <c r="BA64" s="113" t="str">
        <f>IF(OR(B64=0,B64=""),"",IF(AND($E$3="1st"),'Marks Entry 1st'!AD63,IF(AND($E$3="2nd"),'Marks Entry 2nd'!AD63,"")))</f>
        <v/>
      </c>
      <c r="BB64" s="57" t="str">
        <f t="shared" si="20"/>
        <v/>
      </c>
      <c r="BC64" s="53">
        <f t="shared" si="21"/>
        <v>0</v>
      </c>
      <c r="BD64" s="59" t="str">
        <f>IF(OR(B64=0,B64=""),"",IF(AND($E$3="1st"),'Marks Entry 1st'!AE63,IF(AND($E$3="2nd"),'Marks Entry 2nd'!AE63,"")))</f>
        <v/>
      </c>
      <c r="BE64" s="59" t="str">
        <f>IF(OR(B64=0,B64=""),"",IF(AND($E$3="1st"),'Marks Entry 1st'!AF63,IF(AND($E$3="2nd"),'Marks Entry 2nd'!AF63,"")))</f>
        <v/>
      </c>
      <c r="BF64" s="58" t="str">
        <f t="shared" si="22"/>
        <v/>
      </c>
      <c r="BG64" s="53" t="str">
        <f t="shared" si="23"/>
        <v/>
      </c>
      <c r="BH64" s="94">
        <f t="shared" si="24"/>
        <v>0</v>
      </c>
      <c r="BI64" s="94" t="str">
        <f t="shared" si="25"/>
        <v/>
      </c>
      <c r="BJ64" s="94" t="str">
        <f t="shared" si="26"/>
        <v/>
      </c>
      <c r="BK64" s="94" t="str">
        <f t="shared" si="27"/>
        <v/>
      </c>
      <c r="BL64" s="94" t="str">
        <f t="shared" si="28"/>
        <v/>
      </c>
      <c r="BM64" s="98" t="str">
        <f t="shared" si="29"/>
        <v/>
      </c>
      <c r="BN64" s="113"/>
      <c r="BO64" s="113"/>
      <c r="BP64" s="113"/>
      <c r="BQ64" s="53"/>
      <c r="BR64" s="113" t="str">
        <f>IF(OR(B64=0,B64=""),"",IF(AND('Marks Entry 1st'!AJ63="",'Marks Entry 2nd'!AJ63=""),"",IF(AND($E$3="1st"),'Marks Entry 1st'!AJ63,IF(AND($E$3="2nd"),'Marks Entry 2nd'!AJ63,""))))</f>
        <v/>
      </c>
      <c r="BS64" s="113" t="str">
        <f>IF(OR(B64=0,B64=""),"",IF(AND('Marks Entry 1st'!AK63="",'Marks Entry 2nd'!AK63=""),"",IF(AND($E$3="1st"),'Marks Entry 1st'!AK63,IF(AND($E$3="2nd"),'Marks Entry 2nd'!AK63,""))))</f>
        <v/>
      </c>
      <c r="BT64" s="57" t="str">
        <f t="shared" si="30"/>
        <v/>
      </c>
      <c r="BU64" s="53">
        <f t="shared" si="31"/>
        <v>0</v>
      </c>
      <c r="BV64" s="59" t="str">
        <f>IF(OR(B64=0,B64=""),"",IF(AND('Marks Entry 1st'!AL63="",'Marks Entry 2nd'!AL63=""),"",IF(AND($E$3="1st"),'Marks Entry 1st'!AL63,IF(AND($E$3="2nd"),'Marks Entry 2nd'!AL63,""))))</f>
        <v/>
      </c>
      <c r="BW64" s="59" t="str">
        <f>IF(OR(B64=0,B64=""),"",IF(AND('Marks Entry 1st'!AM63="",'Marks Entry 2nd'!AM63=""),"",IF(AND($E$3="1st"),'Marks Entry 1st'!AM63,IF(AND($E$3="2nd"),'Marks Entry 2nd'!AM63,""))))</f>
        <v/>
      </c>
      <c r="BX64" s="58" t="str">
        <f t="shared" si="32"/>
        <v/>
      </c>
      <c r="BY64" s="53" t="str">
        <f t="shared" si="33"/>
        <v/>
      </c>
      <c r="BZ64" s="94">
        <f t="shared" si="34"/>
        <v>0</v>
      </c>
      <c r="CA64" s="94" t="str">
        <f t="shared" si="35"/>
        <v/>
      </c>
      <c r="CB64" s="94" t="str">
        <f t="shared" si="36"/>
        <v/>
      </c>
      <c r="CC64" s="94" t="str">
        <f t="shared" si="37"/>
        <v/>
      </c>
      <c r="CD64" s="94" t="str">
        <f t="shared" si="38"/>
        <v/>
      </c>
      <c r="CE64" s="98" t="str">
        <f t="shared" si="39"/>
        <v/>
      </c>
      <c r="CF64" s="246" t="str">
        <f>IF(OR(B64=0,B64=""),"",IF(AND($E$3="1st"),'Marks Entry 1st'!AN63,IF(AND($E$3="2nd"),'Marks Entry 2nd'!AN63,"")))</f>
        <v/>
      </c>
      <c r="CG64" s="246" t="str">
        <f>IF(OR(B64=0,B64=""),"",IF(AND($E$3="1st"),'Marks Entry 1st'!AO63,IF(AND($E$3="2nd"),'Marks Entry 2nd'!AO63,"")))</f>
        <v/>
      </c>
      <c r="CH64" s="114" t="str">
        <f t="shared" si="40"/>
        <v/>
      </c>
      <c r="CI64" s="115">
        <f t="shared" si="41"/>
        <v>0</v>
      </c>
      <c r="CJ64" s="115" t="str">
        <f t="shared" si="42"/>
        <v/>
      </c>
      <c r="CK64" s="115" t="str">
        <f t="shared" si="43"/>
        <v/>
      </c>
      <c r="CL64" s="97" t="str">
        <f t="shared" si="44"/>
        <v/>
      </c>
      <c r="CM64" s="246" t="str">
        <f>IF(OR(B64=0,B64=""),"",IF(AND($E$3="1st"),'Marks Entry 1st'!AP63,IF(AND($E$3="2nd"),'Marks Entry 2nd'!AP63,"")))</f>
        <v/>
      </c>
      <c r="CN64" s="246" t="str">
        <f>IF(OR(B64=0,B64=""),"",IF(AND($E$3="1st"),'Marks Entry 1st'!AQ63,IF(AND($E$3="2nd"),'Marks Entry 2nd'!AQ63,"")))</f>
        <v/>
      </c>
      <c r="CO64" s="114" t="str">
        <f t="shared" si="45"/>
        <v/>
      </c>
      <c r="CP64" s="115">
        <f t="shared" si="46"/>
        <v>0</v>
      </c>
      <c r="CQ64" s="115" t="str">
        <f t="shared" si="47"/>
        <v/>
      </c>
      <c r="CR64" s="115" t="str">
        <f t="shared" si="48"/>
        <v/>
      </c>
      <c r="CS64" s="97" t="str">
        <f t="shared" si="49"/>
        <v/>
      </c>
      <c r="CT64" s="246" t="str">
        <f>IF(OR(B64=0,B64=""),"",IF(AND($E$3="1st"),'Marks Entry 1st'!AR63,IF(AND($E$3="2nd"),'Marks Entry 2nd'!AR63,"")))</f>
        <v/>
      </c>
      <c r="CU64" s="246" t="str">
        <f>IF(OR(B64=0,B64=""),"",IF(AND($E$3="1st"),'Marks Entry 1st'!AS63,IF(AND($E$3="2nd"),'Marks Entry 2nd'!AS63,"")))</f>
        <v/>
      </c>
      <c r="CV64" s="114" t="str">
        <f t="shared" si="50"/>
        <v/>
      </c>
      <c r="CW64" s="115">
        <f t="shared" si="51"/>
        <v>0</v>
      </c>
      <c r="CX64" s="115" t="str">
        <f t="shared" si="52"/>
        <v/>
      </c>
      <c r="CY64" s="115" t="str">
        <f t="shared" si="53"/>
        <v/>
      </c>
      <c r="CZ64" s="97" t="str">
        <f t="shared" si="54"/>
        <v/>
      </c>
      <c r="DA64" s="246" t="str">
        <f>IF(OR(B64=0,B64=""),"",IF(AND('Marks Entry 1st'!AT63="",'Marks Entry 2nd'!AT63=""),"",IF(AND($E$3="1st"),'Marks Entry 1st'!AT63,IF(AND($E$3="2nd"),'Marks Entry 2nd'!AT63,""))))</f>
        <v/>
      </c>
      <c r="DB64" s="246" t="str">
        <f>IF(OR(B64=0,B64=""),"",IF(AND('Marks Entry 1st'!AU63="",'Marks Entry 2nd'!AU63=""),"",IF(AND($E$3="1st"),'Marks Entry 1st'!AU63,IF(AND($E$3="2nd"),'Marks Entry 2nd'!AU63,""))))</f>
        <v/>
      </c>
      <c r="DC64" s="377" t="str">
        <f t="shared" si="55"/>
        <v/>
      </c>
      <c r="DD64" s="98" t="str">
        <f t="shared" si="56"/>
        <v/>
      </c>
      <c r="DE64" s="246" t="str">
        <f>IF(OR(B64=0,B64=""),"",IF(AND('Marks Entry 1st'!AV63="",'Marks Entry 2nd'!AV63=""),"",IF(AND($E$3="1st"),'Marks Entry 1st'!AV63,IF(AND($E$3="2nd"),'Marks Entry 2nd'!AV63,""))))</f>
        <v/>
      </c>
      <c r="DF64" s="246" t="str">
        <f>IF(OR(B64=0,B64=""),"",IF(AND('Marks Entry 1st'!AW63="",'Marks Entry 2nd'!AW63=""),"",IF(AND($E$3="1st"),'Marks Entry 1st'!AW63,IF(AND($E$3="2nd"),'Marks Entry 2nd'!AW63,""))))</f>
        <v/>
      </c>
      <c r="DG64" s="377" t="str">
        <f t="shared" si="57"/>
        <v/>
      </c>
      <c r="DH64" s="98" t="str">
        <f t="shared" si="58"/>
        <v/>
      </c>
      <c r="DI64" s="68" t="str">
        <f t="shared" si="62"/>
        <v/>
      </c>
      <c r="DJ64" s="379" t="str">
        <f t="shared" si="63"/>
        <v/>
      </c>
      <c r="DK64" s="72" t="str">
        <f t="shared" si="59"/>
        <v/>
      </c>
      <c r="DL64" s="73" t="str">
        <f t="shared" si="60"/>
        <v/>
      </c>
      <c r="DM64" s="413" t="str">
        <f>IF(B64="NSO","NSO",IF(OR(D64="",G64="",F64="",B64="",DI64=0),"",IF('Master sheet'!$D$11="Hindi","कक्षोंन्नति","Promoted")))</f>
        <v/>
      </c>
      <c r="DN64" s="43" t="str">
        <f>IF(OR(B64=0,B64=""),"",IF(AND($E$3="1st"),'Marks Entry 1st'!AX63,IF(AND($E$3="2nd"),'Marks Entry 2nd'!AX63,"")))</f>
        <v/>
      </c>
      <c r="DO64" s="43" t="str">
        <f>IF(OR(B64=0,B64=""),"",IF(AND($E$3="1st"),'Marks Entry 1st'!AY63,IF(AND($E$3="2nd"),'Marks Entry 2nd'!AY63,"")))</f>
        <v/>
      </c>
      <c r="DP64" s="230" t="str">
        <f t="shared" si="61"/>
        <v/>
      </c>
      <c r="DQ64" s="44"/>
      <c r="DX64" s="46">
        <f>IF(AND($E$3="1st"),'Marks Entry 1st'!I63,IF(AND($E$3="2nd"),'Marks Entry 2nd'!I63,""))</f>
        <v>0</v>
      </c>
    </row>
    <row r="65" spans="1:128" ht="18.95" customHeight="1">
      <c r="A65" s="60">
        <v>58</v>
      </c>
      <c r="B65" s="279" t="str">
        <f>IF(OR(DX65=0,DX65=""),"",IF(AND($E$3="1st"),'Marks Entry 1st'!I64,IF(AND($E$3="2nd"),'Marks Entry 2nd'!I64,"")))</f>
        <v/>
      </c>
      <c r="C65" s="61" t="str">
        <f>IF(OR(B65=0,B65=""),"",IF(AND($E$3="1st"),'Marks Entry 1st'!B64,IF(AND($E$3="2nd"),'Marks Entry 2nd'!B64,"")))</f>
        <v/>
      </c>
      <c r="D65" s="61" t="str">
        <f>IF(OR(B65=0,B65=""),"",IF(AND($E$3="1st"),'Marks Entry 1st'!C64,IF(AND($E$3="2nd"),'Marks Entry 2nd'!C64,"")))</f>
        <v/>
      </c>
      <c r="E65" s="62" t="str">
        <f>IF(OR(B65=0,B65=""),"",IF(AND($E$3="1st"),'Marks Entry 1st'!E64,IF(AND($E$3="2nd"),'Marks Entry 2nd'!E64,"")))</f>
        <v/>
      </c>
      <c r="F65" s="278" t="str">
        <f>IF(OR(B65=0,B65=""),"",IF(AND($E$3="1st"),'Marks Entry 1st'!D64,IF(AND($E$3="2nd"),'Marks Entry 2nd'!D64,"")))</f>
        <v/>
      </c>
      <c r="G65" s="56" t="str">
        <f>IF(OR(B65=0,B65=""),"",IF(AND($E$3="1st"),'Marks Entry 1st'!F64,IF(AND($E$3="2nd"),'Marks Entry 2nd'!F64,"")))</f>
        <v/>
      </c>
      <c r="H65" s="56" t="str">
        <f>IF(OR(B65=0,B65=""),"",IF(AND($E$3="1st"),'Marks Entry 1st'!G64,IF(AND($E$3="2nd"),'Marks Entry 2nd'!G64,"")))</f>
        <v/>
      </c>
      <c r="I65" s="56" t="str">
        <f>IF(OR(B65=0,B65=""),"",IF(AND($E$3="1st"),'Marks Entry 1st'!H64,IF(AND($E$3="2nd"),'Marks Entry 2nd'!H64,"")))</f>
        <v/>
      </c>
      <c r="J65" s="245" t="str">
        <f>IF(OR(B65=0,B65=""),"",IF(AND($E$3="1st"),'Marks Entry 1st'!J64,IF(AND($E$3="2nd"),'Marks Entry 2nd'!J64,"")))</f>
        <v/>
      </c>
      <c r="K65" s="245" t="str">
        <f>IF(OR(B65=0,B65=""),"",IF(AND($E$3="1st"),'Marks Entry 1st'!K64,IF(AND($E$3="2nd"),'Marks Entry 2nd'!K64,"")))</f>
        <v/>
      </c>
      <c r="L65" s="113"/>
      <c r="M65" s="113"/>
      <c r="N65" s="113"/>
      <c r="O65" s="53"/>
      <c r="P65" s="113" t="str">
        <f>IF(OR(B65=0,B65=""),"",IF(AND($E$3="1st"),'Marks Entry 1st'!O64,IF(AND($E$3="2nd"),'Marks Entry 2nd'!O64,"")))</f>
        <v/>
      </c>
      <c r="Q65" s="113" t="str">
        <f>IF(OR(B65=0,B65=""),"",IF(AND($E$3="1st"),'Marks Entry 1st'!P64,IF(AND($E$3="2nd"),'Marks Entry 2nd'!P64,"")))</f>
        <v/>
      </c>
      <c r="R65" s="57" t="str">
        <f t="shared" si="0"/>
        <v/>
      </c>
      <c r="S65" s="53">
        <f t="shared" si="1"/>
        <v>0</v>
      </c>
      <c r="T65" s="59" t="str">
        <f>IF(OR(B65=0,B65=""),"",IF(AND($E$3="1st"),'Marks Entry 1st'!Q64,IF(AND($E$3="2nd"),'Marks Entry 2nd'!Q64,"")))</f>
        <v/>
      </c>
      <c r="U65" s="59" t="str">
        <f>IF(OR(B65=0,B65=""),"",IF(AND($E$3="1st"),'Marks Entry 1st'!R64,IF(AND($E$3="2nd"),'Marks Entry 2nd'!R64,"")))</f>
        <v/>
      </c>
      <c r="V65" s="58" t="str">
        <f t="shared" si="2"/>
        <v/>
      </c>
      <c r="W65" s="53" t="str">
        <f t="shared" si="3"/>
        <v/>
      </c>
      <c r="X65" s="94">
        <f t="shared" si="4"/>
        <v>0</v>
      </c>
      <c r="Y65" s="94" t="str">
        <f t="shared" si="5"/>
        <v/>
      </c>
      <c r="Z65" s="94" t="str">
        <f t="shared" si="6"/>
        <v/>
      </c>
      <c r="AA65" s="94" t="str">
        <f t="shared" si="7"/>
        <v/>
      </c>
      <c r="AB65" s="94" t="str">
        <f t="shared" si="8"/>
        <v/>
      </c>
      <c r="AC65" s="98" t="str">
        <f t="shared" si="9"/>
        <v/>
      </c>
      <c r="AD65" s="113"/>
      <c r="AE65" s="113"/>
      <c r="AF65" s="113"/>
      <c r="AG65" s="53"/>
      <c r="AH65" s="113" t="str">
        <f>IF(OR(B65=0,B65=""),"",IF(AND($E$3="1st"),'Marks Entry 1st'!V64,IF(AND($E$3="2nd"),'Marks Entry 2nd'!V64,"")))</f>
        <v/>
      </c>
      <c r="AI65" s="113" t="str">
        <f>IF(OR(B65=0,B65=""),"",IF(AND($E$3="1st"),'Marks Entry 1st'!W64,IF(AND($E$3="2nd"),'Marks Entry 2nd'!W64,"")))</f>
        <v/>
      </c>
      <c r="AJ65" s="57" t="str">
        <f t="shared" si="10"/>
        <v/>
      </c>
      <c r="AK65" s="53">
        <f t="shared" si="11"/>
        <v>0</v>
      </c>
      <c r="AL65" s="59" t="str">
        <f>IF(OR(B65=0,B65=""),"",IF(AND($E$3="1st"),'Marks Entry 1st'!X64,IF(AND($E$3="2nd"),'Marks Entry 2nd'!X64,"")))</f>
        <v/>
      </c>
      <c r="AM65" s="59" t="str">
        <f>IF(OR(B65=0,B65=""),"",IF(AND($E$3="1st"),'Marks Entry 1st'!Y64,IF(AND($E$3="2nd"),'Marks Entry 2nd'!Y64,"")))</f>
        <v/>
      </c>
      <c r="AN65" s="58" t="str">
        <f t="shared" si="12"/>
        <v/>
      </c>
      <c r="AO65" s="53" t="str">
        <f t="shared" si="13"/>
        <v/>
      </c>
      <c r="AP65" s="94">
        <f t="shared" si="14"/>
        <v>0</v>
      </c>
      <c r="AQ65" s="94" t="str">
        <f t="shared" si="15"/>
        <v/>
      </c>
      <c r="AR65" s="94" t="str">
        <f t="shared" si="16"/>
        <v/>
      </c>
      <c r="AS65" s="94" t="str">
        <f t="shared" si="17"/>
        <v/>
      </c>
      <c r="AT65" s="94" t="str">
        <f t="shared" si="18"/>
        <v/>
      </c>
      <c r="AU65" s="98" t="str">
        <f t="shared" si="19"/>
        <v/>
      </c>
      <c r="AV65" s="113"/>
      <c r="AW65" s="113"/>
      <c r="AX65" s="113"/>
      <c r="AY65" s="53"/>
      <c r="AZ65" s="113" t="str">
        <f>IF(OR(B65=0,B65=""),"",IF(AND($E$3="1st"),'Marks Entry 1st'!AC64,IF(AND($E$3="2nd"),'Marks Entry 2nd'!AC64,"")))</f>
        <v/>
      </c>
      <c r="BA65" s="113" t="str">
        <f>IF(OR(B65=0,B65=""),"",IF(AND($E$3="1st"),'Marks Entry 1st'!AD64,IF(AND($E$3="2nd"),'Marks Entry 2nd'!AD64,"")))</f>
        <v/>
      </c>
      <c r="BB65" s="57" t="str">
        <f t="shared" si="20"/>
        <v/>
      </c>
      <c r="BC65" s="53">
        <f t="shared" si="21"/>
        <v>0</v>
      </c>
      <c r="BD65" s="59" t="str">
        <f>IF(OR(B65=0,B65=""),"",IF(AND($E$3="1st"),'Marks Entry 1st'!AE64,IF(AND($E$3="2nd"),'Marks Entry 2nd'!AE64,"")))</f>
        <v/>
      </c>
      <c r="BE65" s="59" t="str">
        <f>IF(OR(B65=0,B65=""),"",IF(AND($E$3="1st"),'Marks Entry 1st'!AF64,IF(AND($E$3="2nd"),'Marks Entry 2nd'!AF64,"")))</f>
        <v/>
      </c>
      <c r="BF65" s="58" t="str">
        <f t="shared" si="22"/>
        <v/>
      </c>
      <c r="BG65" s="53" t="str">
        <f t="shared" si="23"/>
        <v/>
      </c>
      <c r="BH65" s="94">
        <f t="shared" si="24"/>
        <v>0</v>
      </c>
      <c r="BI65" s="94" t="str">
        <f t="shared" si="25"/>
        <v/>
      </c>
      <c r="BJ65" s="94" t="str">
        <f t="shared" si="26"/>
        <v/>
      </c>
      <c r="BK65" s="94" t="str">
        <f t="shared" si="27"/>
        <v/>
      </c>
      <c r="BL65" s="94" t="str">
        <f t="shared" si="28"/>
        <v/>
      </c>
      <c r="BM65" s="98" t="str">
        <f t="shared" si="29"/>
        <v/>
      </c>
      <c r="BN65" s="113"/>
      <c r="BO65" s="113"/>
      <c r="BP65" s="113"/>
      <c r="BQ65" s="53"/>
      <c r="BR65" s="113" t="str">
        <f>IF(OR(B65=0,B65=""),"",IF(AND('Marks Entry 1st'!AJ64="",'Marks Entry 2nd'!AJ64=""),"",IF(AND($E$3="1st"),'Marks Entry 1st'!AJ64,IF(AND($E$3="2nd"),'Marks Entry 2nd'!AJ64,""))))</f>
        <v/>
      </c>
      <c r="BS65" s="113" t="str">
        <f>IF(OR(B65=0,B65=""),"",IF(AND('Marks Entry 1st'!AK64="",'Marks Entry 2nd'!AK64=""),"",IF(AND($E$3="1st"),'Marks Entry 1st'!AK64,IF(AND($E$3="2nd"),'Marks Entry 2nd'!AK64,""))))</f>
        <v/>
      </c>
      <c r="BT65" s="57" t="str">
        <f t="shared" si="30"/>
        <v/>
      </c>
      <c r="BU65" s="53">
        <f t="shared" si="31"/>
        <v>0</v>
      </c>
      <c r="BV65" s="59" t="str">
        <f>IF(OR(B65=0,B65=""),"",IF(AND('Marks Entry 1st'!AL64="",'Marks Entry 2nd'!AL64=""),"",IF(AND($E$3="1st"),'Marks Entry 1st'!AL64,IF(AND($E$3="2nd"),'Marks Entry 2nd'!AL64,""))))</f>
        <v/>
      </c>
      <c r="BW65" s="59" t="str">
        <f>IF(OR(B65=0,B65=""),"",IF(AND('Marks Entry 1st'!AM64="",'Marks Entry 2nd'!AM64=""),"",IF(AND($E$3="1st"),'Marks Entry 1st'!AM64,IF(AND($E$3="2nd"),'Marks Entry 2nd'!AM64,""))))</f>
        <v/>
      </c>
      <c r="BX65" s="58" t="str">
        <f t="shared" si="32"/>
        <v/>
      </c>
      <c r="BY65" s="53" t="str">
        <f t="shared" si="33"/>
        <v/>
      </c>
      <c r="BZ65" s="94">
        <f t="shared" si="34"/>
        <v>0</v>
      </c>
      <c r="CA65" s="94" t="str">
        <f t="shared" si="35"/>
        <v/>
      </c>
      <c r="CB65" s="94" t="str">
        <f t="shared" si="36"/>
        <v/>
      </c>
      <c r="CC65" s="94" t="str">
        <f t="shared" si="37"/>
        <v/>
      </c>
      <c r="CD65" s="94" t="str">
        <f t="shared" si="38"/>
        <v/>
      </c>
      <c r="CE65" s="98" t="str">
        <f t="shared" si="39"/>
        <v/>
      </c>
      <c r="CF65" s="246" t="str">
        <f>IF(OR(B65=0,B65=""),"",IF(AND($E$3="1st"),'Marks Entry 1st'!AN64,IF(AND($E$3="2nd"),'Marks Entry 2nd'!AN64,"")))</f>
        <v/>
      </c>
      <c r="CG65" s="246" t="str">
        <f>IF(OR(B65=0,B65=""),"",IF(AND($E$3="1st"),'Marks Entry 1st'!AO64,IF(AND($E$3="2nd"),'Marks Entry 2nd'!AO64,"")))</f>
        <v/>
      </c>
      <c r="CH65" s="114" t="str">
        <f t="shared" si="40"/>
        <v/>
      </c>
      <c r="CI65" s="115">
        <f t="shared" si="41"/>
        <v>0</v>
      </c>
      <c r="CJ65" s="115" t="str">
        <f t="shared" si="42"/>
        <v/>
      </c>
      <c r="CK65" s="115" t="str">
        <f t="shared" si="43"/>
        <v/>
      </c>
      <c r="CL65" s="97" t="str">
        <f t="shared" si="44"/>
        <v/>
      </c>
      <c r="CM65" s="246" t="str">
        <f>IF(OR(B65=0,B65=""),"",IF(AND($E$3="1st"),'Marks Entry 1st'!AP64,IF(AND($E$3="2nd"),'Marks Entry 2nd'!AP64,"")))</f>
        <v/>
      </c>
      <c r="CN65" s="246" t="str">
        <f>IF(OR(B65=0,B65=""),"",IF(AND($E$3="1st"),'Marks Entry 1st'!AQ64,IF(AND($E$3="2nd"),'Marks Entry 2nd'!AQ64,"")))</f>
        <v/>
      </c>
      <c r="CO65" s="114" t="str">
        <f t="shared" si="45"/>
        <v/>
      </c>
      <c r="CP65" s="115">
        <f t="shared" si="46"/>
        <v>0</v>
      </c>
      <c r="CQ65" s="115" t="str">
        <f t="shared" si="47"/>
        <v/>
      </c>
      <c r="CR65" s="115" t="str">
        <f t="shared" si="48"/>
        <v/>
      </c>
      <c r="CS65" s="97" t="str">
        <f t="shared" si="49"/>
        <v/>
      </c>
      <c r="CT65" s="246" t="str">
        <f>IF(OR(B65=0,B65=""),"",IF(AND($E$3="1st"),'Marks Entry 1st'!AR64,IF(AND($E$3="2nd"),'Marks Entry 2nd'!AR64,"")))</f>
        <v/>
      </c>
      <c r="CU65" s="246" t="str">
        <f>IF(OR(B65=0,B65=""),"",IF(AND($E$3="1st"),'Marks Entry 1st'!AS64,IF(AND($E$3="2nd"),'Marks Entry 2nd'!AS64,"")))</f>
        <v/>
      </c>
      <c r="CV65" s="114" t="str">
        <f t="shared" si="50"/>
        <v/>
      </c>
      <c r="CW65" s="115">
        <f t="shared" si="51"/>
        <v>0</v>
      </c>
      <c r="CX65" s="115" t="str">
        <f t="shared" si="52"/>
        <v/>
      </c>
      <c r="CY65" s="115" t="str">
        <f t="shared" si="53"/>
        <v/>
      </c>
      <c r="CZ65" s="97" t="str">
        <f t="shared" si="54"/>
        <v/>
      </c>
      <c r="DA65" s="246" t="str">
        <f>IF(OR(B65=0,B65=""),"",IF(AND('Marks Entry 1st'!AT64="",'Marks Entry 2nd'!AT64=""),"",IF(AND($E$3="1st"),'Marks Entry 1st'!AT64,IF(AND($E$3="2nd"),'Marks Entry 2nd'!AT64,""))))</f>
        <v/>
      </c>
      <c r="DB65" s="246" t="str">
        <f>IF(OR(B65=0,B65=""),"",IF(AND('Marks Entry 1st'!AU64="",'Marks Entry 2nd'!AU64=""),"",IF(AND($E$3="1st"),'Marks Entry 1st'!AU64,IF(AND($E$3="2nd"),'Marks Entry 2nd'!AU64,""))))</f>
        <v/>
      </c>
      <c r="DC65" s="377" t="str">
        <f t="shared" si="55"/>
        <v/>
      </c>
      <c r="DD65" s="98" t="str">
        <f t="shared" si="56"/>
        <v/>
      </c>
      <c r="DE65" s="246" t="str">
        <f>IF(OR(B65=0,B65=""),"",IF(AND('Marks Entry 1st'!AV64="",'Marks Entry 2nd'!AV64=""),"",IF(AND($E$3="1st"),'Marks Entry 1st'!AV64,IF(AND($E$3="2nd"),'Marks Entry 2nd'!AV64,""))))</f>
        <v/>
      </c>
      <c r="DF65" s="246" t="str">
        <f>IF(OR(B65=0,B65=""),"",IF(AND('Marks Entry 1st'!AW64="",'Marks Entry 2nd'!AW64=""),"",IF(AND($E$3="1st"),'Marks Entry 1st'!AW64,IF(AND($E$3="2nd"),'Marks Entry 2nd'!AW64,""))))</f>
        <v/>
      </c>
      <c r="DG65" s="377" t="str">
        <f t="shared" si="57"/>
        <v/>
      </c>
      <c r="DH65" s="98" t="str">
        <f t="shared" si="58"/>
        <v/>
      </c>
      <c r="DI65" s="68" t="str">
        <f t="shared" si="62"/>
        <v/>
      </c>
      <c r="DJ65" s="379" t="str">
        <f t="shared" si="63"/>
        <v/>
      </c>
      <c r="DK65" s="72" t="str">
        <f t="shared" si="59"/>
        <v/>
      </c>
      <c r="DL65" s="73" t="str">
        <f t="shared" si="60"/>
        <v/>
      </c>
      <c r="DM65" s="413" t="str">
        <f>IF(B65="NSO","NSO",IF(OR(D65="",G65="",F65="",B65="",DI65=0),"",IF('Master sheet'!$D$11="Hindi","कक्षोंन्नति","Promoted")))</f>
        <v/>
      </c>
      <c r="DN65" s="43" t="str">
        <f>IF(OR(B65=0,B65=""),"",IF(AND($E$3="1st"),'Marks Entry 1st'!AX64,IF(AND($E$3="2nd"),'Marks Entry 2nd'!AX64,"")))</f>
        <v/>
      </c>
      <c r="DO65" s="43" t="str">
        <f>IF(OR(B65=0,B65=""),"",IF(AND($E$3="1st"),'Marks Entry 1st'!AY64,IF(AND($E$3="2nd"),'Marks Entry 2nd'!AY64,"")))</f>
        <v/>
      </c>
      <c r="DP65" s="230" t="str">
        <f t="shared" si="61"/>
        <v/>
      </c>
      <c r="DQ65" s="44"/>
      <c r="DX65" s="46">
        <f>IF(AND($E$3="1st"),'Marks Entry 1st'!I64,IF(AND($E$3="2nd"),'Marks Entry 2nd'!I64,""))</f>
        <v>0</v>
      </c>
    </row>
    <row r="66" spans="1:128" ht="18.95" customHeight="1">
      <c r="A66" s="60">
        <v>59</v>
      </c>
      <c r="B66" s="279" t="str">
        <f>IF(OR(DX66=0,DX66=""),"",IF(AND($E$3="1st"),'Marks Entry 1st'!I65,IF(AND($E$3="2nd"),'Marks Entry 2nd'!I65,"")))</f>
        <v/>
      </c>
      <c r="C66" s="61" t="str">
        <f>IF(OR(B66=0,B66=""),"",IF(AND($E$3="1st"),'Marks Entry 1st'!B65,IF(AND($E$3="2nd"),'Marks Entry 2nd'!B65,"")))</f>
        <v/>
      </c>
      <c r="D66" s="61" t="str">
        <f>IF(OR(B66=0,B66=""),"",IF(AND($E$3="1st"),'Marks Entry 1st'!C65,IF(AND($E$3="2nd"),'Marks Entry 2nd'!C65,"")))</f>
        <v/>
      </c>
      <c r="E66" s="62" t="str">
        <f>IF(OR(B66=0,B66=""),"",IF(AND($E$3="1st"),'Marks Entry 1st'!E65,IF(AND($E$3="2nd"),'Marks Entry 2nd'!E65,"")))</f>
        <v/>
      </c>
      <c r="F66" s="278" t="str">
        <f>IF(OR(B66=0,B66=""),"",IF(AND($E$3="1st"),'Marks Entry 1st'!D65,IF(AND($E$3="2nd"),'Marks Entry 2nd'!D65,"")))</f>
        <v/>
      </c>
      <c r="G66" s="56" t="str">
        <f>IF(OR(B66=0,B66=""),"",IF(AND($E$3="1st"),'Marks Entry 1st'!F65,IF(AND($E$3="2nd"),'Marks Entry 2nd'!F65,"")))</f>
        <v/>
      </c>
      <c r="H66" s="56" t="str">
        <f>IF(OR(B66=0,B66=""),"",IF(AND($E$3="1st"),'Marks Entry 1st'!G65,IF(AND($E$3="2nd"),'Marks Entry 2nd'!G65,"")))</f>
        <v/>
      </c>
      <c r="I66" s="56" t="str">
        <f>IF(OR(B66=0,B66=""),"",IF(AND($E$3="1st"),'Marks Entry 1st'!H65,IF(AND($E$3="2nd"),'Marks Entry 2nd'!H65,"")))</f>
        <v/>
      </c>
      <c r="J66" s="245" t="str">
        <f>IF(OR(B66=0,B66=""),"",IF(AND($E$3="1st"),'Marks Entry 1st'!J65,IF(AND($E$3="2nd"),'Marks Entry 2nd'!J65,"")))</f>
        <v/>
      </c>
      <c r="K66" s="245" t="str">
        <f>IF(OR(B66=0,B66=""),"",IF(AND($E$3="1st"),'Marks Entry 1st'!K65,IF(AND($E$3="2nd"),'Marks Entry 2nd'!K65,"")))</f>
        <v/>
      </c>
      <c r="L66" s="113"/>
      <c r="M66" s="113"/>
      <c r="N66" s="113"/>
      <c r="O66" s="53"/>
      <c r="P66" s="113" t="str">
        <f>IF(OR(B66=0,B66=""),"",IF(AND($E$3="1st"),'Marks Entry 1st'!O65,IF(AND($E$3="2nd"),'Marks Entry 2nd'!O65,"")))</f>
        <v/>
      </c>
      <c r="Q66" s="113" t="str">
        <f>IF(OR(B66=0,B66=""),"",IF(AND($E$3="1st"),'Marks Entry 1st'!P65,IF(AND($E$3="2nd"),'Marks Entry 2nd'!P65,"")))</f>
        <v/>
      </c>
      <c r="R66" s="57" t="str">
        <f t="shared" si="0"/>
        <v/>
      </c>
      <c r="S66" s="53">
        <f t="shared" si="1"/>
        <v>0</v>
      </c>
      <c r="T66" s="59" t="str">
        <f>IF(OR(B66=0,B66=""),"",IF(AND($E$3="1st"),'Marks Entry 1st'!Q65,IF(AND($E$3="2nd"),'Marks Entry 2nd'!Q65,"")))</f>
        <v/>
      </c>
      <c r="U66" s="59" t="str">
        <f>IF(OR(B66=0,B66=""),"",IF(AND($E$3="1st"),'Marks Entry 1st'!R65,IF(AND($E$3="2nd"),'Marks Entry 2nd'!R65,"")))</f>
        <v/>
      </c>
      <c r="V66" s="58" t="str">
        <f t="shared" si="2"/>
        <v/>
      </c>
      <c r="W66" s="53" t="str">
        <f t="shared" si="3"/>
        <v/>
      </c>
      <c r="X66" s="94">
        <f t="shared" si="4"/>
        <v>0</v>
      </c>
      <c r="Y66" s="94" t="str">
        <f t="shared" si="5"/>
        <v/>
      </c>
      <c r="Z66" s="94" t="str">
        <f t="shared" si="6"/>
        <v/>
      </c>
      <c r="AA66" s="94" t="str">
        <f t="shared" si="7"/>
        <v/>
      </c>
      <c r="AB66" s="94" t="str">
        <f t="shared" si="8"/>
        <v/>
      </c>
      <c r="AC66" s="98" t="str">
        <f t="shared" si="9"/>
        <v/>
      </c>
      <c r="AD66" s="113"/>
      <c r="AE66" s="113"/>
      <c r="AF66" s="113"/>
      <c r="AG66" s="53"/>
      <c r="AH66" s="113" t="str">
        <f>IF(OR(B66=0,B66=""),"",IF(AND($E$3="1st"),'Marks Entry 1st'!V65,IF(AND($E$3="2nd"),'Marks Entry 2nd'!V65,"")))</f>
        <v/>
      </c>
      <c r="AI66" s="113" t="str">
        <f>IF(OR(B66=0,B66=""),"",IF(AND($E$3="1st"),'Marks Entry 1st'!W65,IF(AND($E$3="2nd"),'Marks Entry 2nd'!W65,"")))</f>
        <v/>
      </c>
      <c r="AJ66" s="57" t="str">
        <f t="shared" si="10"/>
        <v/>
      </c>
      <c r="AK66" s="53">
        <f t="shared" si="11"/>
        <v>0</v>
      </c>
      <c r="AL66" s="59" t="str">
        <f>IF(OR(B66=0,B66=""),"",IF(AND($E$3="1st"),'Marks Entry 1st'!X65,IF(AND($E$3="2nd"),'Marks Entry 2nd'!X65,"")))</f>
        <v/>
      </c>
      <c r="AM66" s="59" t="str">
        <f>IF(OR(B66=0,B66=""),"",IF(AND($E$3="1st"),'Marks Entry 1st'!Y65,IF(AND($E$3="2nd"),'Marks Entry 2nd'!Y65,"")))</f>
        <v/>
      </c>
      <c r="AN66" s="58" t="str">
        <f t="shared" si="12"/>
        <v/>
      </c>
      <c r="AO66" s="53" t="str">
        <f t="shared" si="13"/>
        <v/>
      </c>
      <c r="AP66" s="94">
        <f t="shared" si="14"/>
        <v>0</v>
      </c>
      <c r="AQ66" s="94" t="str">
        <f t="shared" si="15"/>
        <v/>
      </c>
      <c r="AR66" s="94" t="str">
        <f t="shared" si="16"/>
        <v/>
      </c>
      <c r="AS66" s="94" t="str">
        <f t="shared" si="17"/>
        <v/>
      </c>
      <c r="AT66" s="94" t="str">
        <f t="shared" si="18"/>
        <v/>
      </c>
      <c r="AU66" s="98" t="str">
        <f t="shared" si="19"/>
        <v/>
      </c>
      <c r="AV66" s="113"/>
      <c r="AW66" s="113"/>
      <c r="AX66" s="113"/>
      <c r="AY66" s="53"/>
      <c r="AZ66" s="113" t="str">
        <f>IF(OR(B66=0,B66=""),"",IF(AND($E$3="1st"),'Marks Entry 1st'!AC65,IF(AND($E$3="2nd"),'Marks Entry 2nd'!AC65,"")))</f>
        <v/>
      </c>
      <c r="BA66" s="113" t="str">
        <f>IF(OR(B66=0,B66=""),"",IF(AND($E$3="1st"),'Marks Entry 1st'!AD65,IF(AND($E$3="2nd"),'Marks Entry 2nd'!AD65,"")))</f>
        <v/>
      </c>
      <c r="BB66" s="57" t="str">
        <f t="shared" si="20"/>
        <v/>
      </c>
      <c r="BC66" s="53">
        <f t="shared" si="21"/>
        <v>0</v>
      </c>
      <c r="BD66" s="59" t="str">
        <f>IF(OR(B66=0,B66=""),"",IF(AND($E$3="1st"),'Marks Entry 1st'!AE65,IF(AND($E$3="2nd"),'Marks Entry 2nd'!AE65,"")))</f>
        <v/>
      </c>
      <c r="BE66" s="59" t="str">
        <f>IF(OR(B66=0,B66=""),"",IF(AND($E$3="1st"),'Marks Entry 1st'!AF65,IF(AND($E$3="2nd"),'Marks Entry 2nd'!AF65,"")))</f>
        <v/>
      </c>
      <c r="BF66" s="58" t="str">
        <f t="shared" si="22"/>
        <v/>
      </c>
      <c r="BG66" s="53" t="str">
        <f t="shared" si="23"/>
        <v/>
      </c>
      <c r="BH66" s="94">
        <f t="shared" si="24"/>
        <v>0</v>
      </c>
      <c r="BI66" s="94" t="str">
        <f t="shared" si="25"/>
        <v/>
      </c>
      <c r="BJ66" s="94" t="str">
        <f t="shared" si="26"/>
        <v/>
      </c>
      <c r="BK66" s="94" t="str">
        <f t="shared" si="27"/>
        <v/>
      </c>
      <c r="BL66" s="94" t="str">
        <f t="shared" si="28"/>
        <v/>
      </c>
      <c r="BM66" s="98" t="str">
        <f t="shared" si="29"/>
        <v/>
      </c>
      <c r="BN66" s="113"/>
      <c r="BO66" s="113"/>
      <c r="BP66" s="113"/>
      <c r="BQ66" s="53"/>
      <c r="BR66" s="113" t="str">
        <f>IF(OR(B66=0,B66=""),"",IF(AND('Marks Entry 1st'!AJ65="",'Marks Entry 2nd'!AJ65=""),"",IF(AND($E$3="1st"),'Marks Entry 1st'!AJ65,IF(AND($E$3="2nd"),'Marks Entry 2nd'!AJ65,""))))</f>
        <v/>
      </c>
      <c r="BS66" s="113" t="str">
        <f>IF(OR(B66=0,B66=""),"",IF(AND('Marks Entry 1st'!AK65="",'Marks Entry 2nd'!AK65=""),"",IF(AND($E$3="1st"),'Marks Entry 1st'!AK65,IF(AND($E$3="2nd"),'Marks Entry 2nd'!AK65,""))))</f>
        <v/>
      </c>
      <c r="BT66" s="57" t="str">
        <f t="shared" si="30"/>
        <v/>
      </c>
      <c r="BU66" s="53">
        <f t="shared" si="31"/>
        <v>0</v>
      </c>
      <c r="BV66" s="59" t="str">
        <f>IF(OR(B66=0,B66=""),"",IF(AND('Marks Entry 1st'!AL65="",'Marks Entry 2nd'!AL65=""),"",IF(AND($E$3="1st"),'Marks Entry 1st'!AL65,IF(AND($E$3="2nd"),'Marks Entry 2nd'!AL65,""))))</f>
        <v/>
      </c>
      <c r="BW66" s="59" t="str">
        <f>IF(OR(B66=0,B66=""),"",IF(AND('Marks Entry 1st'!AM65="",'Marks Entry 2nd'!AM65=""),"",IF(AND($E$3="1st"),'Marks Entry 1st'!AM65,IF(AND($E$3="2nd"),'Marks Entry 2nd'!AM65,""))))</f>
        <v/>
      </c>
      <c r="BX66" s="58" t="str">
        <f t="shared" si="32"/>
        <v/>
      </c>
      <c r="BY66" s="53" t="str">
        <f t="shared" si="33"/>
        <v/>
      </c>
      <c r="BZ66" s="94">
        <f t="shared" si="34"/>
        <v>0</v>
      </c>
      <c r="CA66" s="94" t="str">
        <f t="shared" si="35"/>
        <v/>
      </c>
      <c r="CB66" s="94" t="str">
        <f t="shared" si="36"/>
        <v/>
      </c>
      <c r="CC66" s="94" t="str">
        <f t="shared" si="37"/>
        <v/>
      </c>
      <c r="CD66" s="94" t="str">
        <f t="shared" si="38"/>
        <v/>
      </c>
      <c r="CE66" s="98" t="str">
        <f t="shared" si="39"/>
        <v/>
      </c>
      <c r="CF66" s="246" t="str">
        <f>IF(OR(B66=0,B66=""),"",IF(AND($E$3="1st"),'Marks Entry 1st'!AN65,IF(AND($E$3="2nd"),'Marks Entry 2nd'!AN65,"")))</f>
        <v/>
      </c>
      <c r="CG66" s="246" t="str">
        <f>IF(OR(B66=0,B66=""),"",IF(AND($E$3="1st"),'Marks Entry 1st'!AO65,IF(AND($E$3="2nd"),'Marks Entry 2nd'!AO65,"")))</f>
        <v/>
      </c>
      <c r="CH66" s="114" t="str">
        <f t="shared" si="40"/>
        <v/>
      </c>
      <c r="CI66" s="115">
        <f t="shared" si="41"/>
        <v>0</v>
      </c>
      <c r="CJ66" s="115" t="str">
        <f t="shared" si="42"/>
        <v/>
      </c>
      <c r="CK66" s="115" t="str">
        <f t="shared" si="43"/>
        <v/>
      </c>
      <c r="CL66" s="97" t="str">
        <f t="shared" si="44"/>
        <v/>
      </c>
      <c r="CM66" s="246" t="str">
        <f>IF(OR(B66=0,B66=""),"",IF(AND($E$3="1st"),'Marks Entry 1st'!AP65,IF(AND($E$3="2nd"),'Marks Entry 2nd'!AP65,"")))</f>
        <v/>
      </c>
      <c r="CN66" s="246" t="str">
        <f>IF(OR(B66=0,B66=""),"",IF(AND($E$3="1st"),'Marks Entry 1st'!AQ65,IF(AND($E$3="2nd"),'Marks Entry 2nd'!AQ65,"")))</f>
        <v/>
      </c>
      <c r="CO66" s="114" t="str">
        <f t="shared" si="45"/>
        <v/>
      </c>
      <c r="CP66" s="115">
        <f t="shared" si="46"/>
        <v>0</v>
      </c>
      <c r="CQ66" s="115" t="str">
        <f t="shared" si="47"/>
        <v/>
      </c>
      <c r="CR66" s="115" t="str">
        <f t="shared" si="48"/>
        <v/>
      </c>
      <c r="CS66" s="97" t="str">
        <f t="shared" si="49"/>
        <v/>
      </c>
      <c r="CT66" s="246" t="str">
        <f>IF(OR(B66=0,B66=""),"",IF(AND($E$3="1st"),'Marks Entry 1st'!AR65,IF(AND($E$3="2nd"),'Marks Entry 2nd'!AR65,"")))</f>
        <v/>
      </c>
      <c r="CU66" s="246" t="str">
        <f>IF(OR(B66=0,B66=""),"",IF(AND($E$3="1st"),'Marks Entry 1st'!AS65,IF(AND($E$3="2nd"),'Marks Entry 2nd'!AS65,"")))</f>
        <v/>
      </c>
      <c r="CV66" s="114" t="str">
        <f t="shared" si="50"/>
        <v/>
      </c>
      <c r="CW66" s="115">
        <f t="shared" si="51"/>
        <v>0</v>
      </c>
      <c r="CX66" s="115" t="str">
        <f t="shared" si="52"/>
        <v/>
      </c>
      <c r="CY66" s="115" t="str">
        <f t="shared" si="53"/>
        <v/>
      </c>
      <c r="CZ66" s="97" t="str">
        <f t="shared" si="54"/>
        <v/>
      </c>
      <c r="DA66" s="246" t="str">
        <f>IF(OR(B66=0,B66=""),"",IF(AND('Marks Entry 1st'!AT65="",'Marks Entry 2nd'!AT65=""),"",IF(AND($E$3="1st"),'Marks Entry 1st'!AT65,IF(AND($E$3="2nd"),'Marks Entry 2nd'!AT65,""))))</f>
        <v/>
      </c>
      <c r="DB66" s="246" t="str">
        <f>IF(OR(B66=0,B66=""),"",IF(AND('Marks Entry 1st'!AU65="",'Marks Entry 2nd'!AU65=""),"",IF(AND($E$3="1st"),'Marks Entry 1st'!AU65,IF(AND($E$3="2nd"),'Marks Entry 2nd'!AU65,""))))</f>
        <v/>
      </c>
      <c r="DC66" s="377" t="str">
        <f t="shared" si="55"/>
        <v/>
      </c>
      <c r="DD66" s="98" t="str">
        <f t="shared" si="56"/>
        <v/>
      </c>
      <c r="DE66" s="246" t="str">
        <f>IF(OR(B66=0,B66=""),"",IF(AND('Marks Entry 1st'!AV65="",'Marks Entry 2nd'!AV65=""),"",IF(AND($E$3="1st"),'Marks Entry 1st'!AV65,IF(AND($E$3="2nd"),'Marks Entry 2nd'!AV65,""))))</f>
        <v/>
      </c>
      <c r="DF66" s="246" t="str">
        <f>IF(OR(B66=0,B66=""),"",IF(AND('Marks Entry 1st'!AW65="",'Marks Entry 2nd'!AW65=""),"",IF(AND($E$3="1st"),'Marks Entry 1st'!AW65,IF(AND($E$3="2nd"),'Marks Entry 2nd'!AW65,""))))</f>
        <v/>
      </c>
      <c r="DG66" s="377" t="str">
        <f t="shared" si="57"/>
        <v/>
      </c>
      <c r="DH66" s="98" t="str">
        <f t="shared" si="58"/>
        <v/>
      </c>
      <c r="DI66" s="68" t="str">
        <f t="shared" si="62"/>
        <v/>
      </c>
      <c r="DJ66" s="379" t="str">
        <f t="shared" si="63"/>
        <v/>
      </c>
      <c r="DK66" s="72" t="str">
        <f t="shared" si="59"/>
        <v/>
      </c>
      <c r="DL66" s="73" t="str">
        <f t="shared" si="60"/>
        <v/>
      </c>
      <c r="DM66" s="413" t="str">
        <f>IF(B66="NSO","NSO",IF(OR(D66="",G66="",F66="",B66="",DI66=0),"",IF('Master sheet'!$D$11="Hindi","कक्षोंन्नति","Promoted")))</f>
        <v/>
      </c>
      <c r="DN66" s="43" t="str">
        <f>IF(OR(B66=0,B66=""),"",IF(AND($E$3="1st"),'Marks Entry 1st'!AX65,IF(AND($E$3="2nd"),'Marks Entry 2nd'!AX65,"")))</f>
        <v/>
      </c>
      <c r="DO66" s="43" t="str">
        <f>IF(OR(B66=0,B66=""),"",IF(AND($E$3="1st"),'Marks Entry 1st'!AY65,IF(AND($E$3="2nd"),'Marks Entry 2nd'!AY65,"")))</f>
        <v/>
      </c>
      <c r="DP66" s="230" t="str">
        <f t="shared" si="61"/>
        <v/>
      </c>
      <c r="DQ66" s="44"/>
      <c r="DX66" s="46">
        <f>IF(AND($E$3="1st"),'Marks Entry 1st'!I65,IF(AND($E$3="2nd"),'Marks Entry 2nd'!I65,""))</f>
        <v>0</v>
      </c>
    </row>
    <row r="67" spans="1:128" ht="18.95" customHeight="1">
      <c r="A67" s="60">
        <v>60</v>
      </c>
      <c r="B67" s="279" t="str">
        <f>IF(OR(DX67=0,DX67=""),"",IF(AND($E$3="1st"),'Marks Entry 1st'!I66,IF(AND($E$3="2nd"),'Marks Entry 2nd'!I66,"")))</f>
        <v/>
      </c>
      <c r="C67" s="61" t="str">
        <f>IF(OR(B67=0,B67=""),"",IF(AND($E$3="1st"),'Marks Entry 1st'!B66,IF(AND($E$3="2nd"),'Marks Entry 2nd'!B66,"")))</f>
        <v/>
      </c>
      <c r="D67" s="61" t="str">
        <f>IF(OR(B67=0,B67=""),"",IF(AND($E$3="1st"),'Marks Entry 1st'!C66,IF(AND($E$3="2nd"),'Marks Entry 2nd'!C66,"")))</f>
        <v/>
      </c>
      <c r="E67" s="62" t="str">
        <f>IF(OR(B67=0,B67=""),"",IF(AND($E$3="1st"),'Marks Entry 1st'!E66,IF(AND($E$3="2nd"),'Marks Entry 2nd'!E66,"")))</f>
        <v/>
      </c>
      <c r="F67" s="278" t="str">
        <f>IF(OR(B67=0,B67=""),"",IF(AND($E$3="1st"),'Marks Entry 1st'!D66,IF(AND($E$3="2nd"),'Marks Entry 2nd'!D66,"")))</f>
        <v/>
      </c>
      <c r="G67" s="56" t="str">
        <f>IF(OR(B67=0,B67=""),"",IF(AND($E$3="1st"),'Marks Entry 1st'!F66,IF(AND($E$3="2nd"),'Marks Entry 2nd'!F66,"")))</f>
        <v/>
      </c>
      <c r="H67" s="56" t="str">
        <f>IF(OR(B67=0,B67=""),"",IF(AND($E$3="1st"),'Marks Entry 1st'!G66,IF(AND($E$3="2nd"),'Marks Entry 2nd'!G66,"")))</f>
        <v/>
      </c>
      <c r="I67" s="56" t="str">
        <f>IF(OR(B67=0,B67=""),"",IF(AND($E$3="1st"),'Marks Entry 1st'!H66,IF(AND($E$3="2nd"),'Marks Entry 2nd'!H66,"")))</f>
        <v/>
      </c>
      <c r="J67" s="245" t="str">
        <f>IF(OR(B67=0,B67=""),"",IF(AND($E$3="1st"),'Marks Entry 1st'!J66,IF(AND($E$3="2nd"),'Marks Entry 2nd'!J66,"")))</f>
        <v/>
      </c>
      <c r="K67" s="245" t="str">
        <f>IF(OR(B67=0,B67=""),"",IF(AND($E$3="1st"),'Marks Entry 1st'!K66,IF(AND($E$3="2nd"),'Marks Entry 2nd'!K66,"")))</f>
        <v/>
      </c>
      <c r="L67" s="113"/>
      <c r="M67" s="113"/>
      <c r="N67" s="113"/>
      <c r="O67" s="53"/>
      <c r="P67" s="113" t="str">
        <f>IF(OR(B67=0,B67=""),"",IF(AND($E$3="1st"),'Marks Entry 1st'!O66,IF(AND($E$3="2nd"),'Marks Entry 2nd'!O66,"")))</f>
        <v/>
      </c>
      <c r="Q67" s="113" t="str">
        <f>IF(OR(B67=0,B67=""),"",IF(AND($E$3="1st"),'Marks Entry 1st'!P66,IF(AND($E$3="2nd"),'Marks Entry 2nd'!P66,"")))</f>
        <v/>
      </c>
      <c r="R67" s="57" t="str">
        <f t="shared" si="0"/>
        <v/>
      </c>
      <c r="S67" s="53">
        <f t="shared" si="1"/>
        <v>0</v>
      </c>
      <c r="T67" s="59" t="str">
        <f>IF(OR(B67=0,B67=""),"",IF(AND($E$3="1st"),'Marks Entry 1st'!Q66,IF(AND($E$3="2nd"),'Marks Entry 2nd'!Q66,"")))</f>
        <v/>
      </c>
      <c r="U67" s="59" t="str">
        <f>IF(OR(B67=0,B67=""),"",IF(AND($E$3="1st"),'Marks Entry 1st'!R66,IF(AND($E$3="2nd"),'Marks Entry 2nd'!R66,"")))</f>
        <v/>
      </c>
      <c r="V67" s="58" t="str">
        <f t="shared" si="2"/>
        <v/>
      </c>
      <c r="W67" s="53" t="str">
        <f t="shared" si="3"/>
        <v/>
      </c>
      <c r="X67" s="94">
        <f t="shared" si="4"/>
        <v>0</v>
      </c>
      <c r="Y67" s="94" t="str">
        <f t="shared" si="5"/>
        <v/>
      </c>
      <c r="Z67" s="94" t="str">
        <f t="shared" si="6"/>
        <v/>
      </c>
      <c r="AA67" s="94" t="str">
        <f t="shared" si="7"/>
        <v/>
      </c>
      <c r="AB67" s="94" t="str">
        <f t="shared" si="8"/>
        <v/>
      </c>
      <c r="AC67" s="98" t="str">
        <f t="shared" si="9"/>
        <v/>
      </c>
      <c r="AD67" s="113"/>
      <c r="AE67" s="113"/>
      <c r="AF67" s="113"/>
      <c r="AG67" s="53"/>
      <c r="AH67" s="113" t="str">
        <f>IF(OR(B67=0,B67=""),"",IF(AND($E$3="1st"),'Marks Entry 1st'!V66,IF(AND($E$3="2nd"),'Marks Entry 2nd'!V66,"")))</f>
        <v/>
      </c>
      <c r="AI67" s="113" t="str">
        <f>IF(OR(B67=0,B67=""),"",IF(AND($E$3="1st"),'Marks Entry 1st'!W66,IF(AND($E$3="2nd"),'Marks Entry 2nd'!W66,"")))</f>
        <v/>
      </c>
      <c r="AJ67" s="57" t="str">
        <f t="shared" si="10"/>
        <v/>
      </c>
      <c r="AK67" s="53">
        <f t="shared" si="11"/>
        <v>0</v>
      </c>
      <c r="AL67" s="59" t="str">
        <f>IF(OR(B67=0,B67=""),"",IF(AND($E$3="1st"),'Marks Entry 1st'!X66,IF(AND($E$3="2nd"),'Marks Entry 2nd'!X66,"")))</f>
        <v/>
      </c>
      <c r="AM67" s="59" t="str">
        <f>IF(OR(B67=0,B67=""),"",IF(AND($E$3="1st"),'Marks Entry 1st'!Y66,IF(AND($E$3="2nd"),'Marks Entry 2nd'!Y66,"")))</f>
        <v/>
      </c>
      <c r="AN67" s="58" t="str">
        <f t="shared" si="12"/>
        <v/>
      </c>
      <c r="AO67" s="53" t="str">
        <f t="shared" si="13"/>
        <v/>
      </c>
      <c r="AP67" s="94">
        <f t="shared" si="14"/>
        <v>0</v>
      </c>
      <c r="AQ67" s="94" t="str">
        <f t="shared" si="15"/>
        <v/>
      </c>
      <c r="AR67" s="94" t="str">
        <f t="shared" si="16"/>
        <v/>
      </c>
      <c r="AS67" s="94" t="str">
        <f t="shared" si="17"/>
        <v/>
      </c>
      <c r="AT67" s="94" t="str">
        <f t="shared" si="18"/>
        <v/>
      </c>
      <c r="AU67" s="98" t="str">
        <f t="shared" si="19"/>
        <v/>
      </c>
      <c r="AV67" s="113"/>
      <c r="AW67" s="113"/>
      <c r="AX67" s="113"/>
      <c r="AY67" s="53"/>
      <c r="AZ67" s="113" t="str">
        <f>IF(OR(B67=0,B67=""),"",IF(AND($E$3="1st"),'Marks Entry 1st'!AC66,IF(AND($E$3="2nd"),'Marks Entry 2nd'!AC66,"")))</f>
        <v/>
      </c>
      <c r="BA67" s="113" t="str">
        <f>IF(OR(B67=0,B67=""),"",IF(AND($E$3="1st"),'Marks Entry 1st'!AD66,IF(AND($E$3="2nd"),'Marks Entry 2nd'!AD66,"")))</f>
        <v/>
      </c>
      <c r="BB67" s="57" t="str">
        <f t="shared" si="20"/>
        <v/>
      </c>
      <c r="BC67" s="53">
        <f t="shared" si="21"/>
        <v>0</v>
      </c>
      <c r="BD67" s="59" t="str">
        <f>IF(OR(B67=0,B67=""),"",IF(AND($E$3="1st"),'Marks Entry 1st'!AE66,IF(AND($E$3="2nd"),'Marks Entry 2nd'!AE66,"")))</f>
        <v/>
      </c>
      <c r="BE67" s="59" t="str">
        <f>IF(OR(B67=0,B67=""),"",IF(AND($E$3="1st"),'Marks Entry 1st'!AF66,IF(AND($E$3="2nd"),'Marks Entry 2nd'!AF66,"")))</f>
        <v/>
      </c>
      <c r="BF67" s="58" t="str">
        <f t="shared" si="22"/>
        <v/>
      </c>
      <c r="BG67" s="53" t="str">
        <f t="shared" si="23"/>
        <v/>
      </c>
      <c r="BH67" s="94">
        <f t="shared" si="24"/>
        <v>0</v>
      </c>
      <c r="BI67" s="94" t="str">
        <f t="shared" si="25"/>
        <v/>
      </c>
      <c r="BJ67" s="94" t="str">
        <f t="shared" si="26"/>
        <v/>
      </c>
      <c r="BK67" s="94" t="str">
        <f t="shared" si="27"/>
        <v/>
      </c>
      <c r="BL67" s="94" t="str">
        <f t="shared" si="28"/>
        <v/>
      </c>
      <c r="BM67" s="98" t="str">
        <f t="shared" si="29"/>
        <v/>
      </c>
      <c r="BN67" s="113"/>
      <c r="BO67" s="113"/>
      <c r="BP67" s="113"/>
      <c r="BQ67" s="53"/>
      <c r="BR67" s="113" t="str">
        <f>IF(OR(B67=0,B67=""),"",IF(AND('Marks Entry 1st'!AJ66="",'Marks Entry 2nd'!AJ66=""),"",IF(AND($E$3="1st"),'Marks Entry 1st'!AJ66,IF(AND($E$3="2nd"),'Marks Entry 2nd'!AJ66,""))))</f>
        <v/>
      </c>
      <c r="BS67" s="113" t="str">
        <f>IF(OR(B67=0,B67=""),"",IF(AND('Marks Entry 1st'!AK66="",'Marks Entry 2nd'!AK66=""),"",IF(AND($E$3="1st"),'Marks Entry 1st'!AK66,IF(AND($E$3="2nd"),'Marks Entry 2nd'!AK66,""))))</f>
        <v/>
      </c>
      <c r="BT67" s="57" t="str">
        <f t="shared" si="30"/>
        <v/>
      </c>
      <c r="BU67" s="53">
        <f t="shared" si="31"/>
        <v>0</v>
      </c>
      <c r="BV67" s="59" t="str">
        <f>IF(OR(B67=0,B67=""),"",IF(AND('Marks Entry 1st'!AL66="",'Marks Entry 2nd'!AL66=""),"",IF(AND($E$3="1st"),'Marks Entry 1st'!AL66,IF(AND($E$3="2nd"),'Marks Entry 2nd'!AL66,""))))</f>
        <v/>
      </c>
      <c r="BW67" s="59" t="str">
        <f>IF(OR(B67=0,B67=""),"",IF(AND('Marks Entry 1st'!AM66="",'Marks Entry 2nd'!AM66=""),"",IF(AND($E$3="1st"),'Marks Entry 1st'!AM66,IF(AND($E$3="2nd"),'Marks Entry 2nd'!AM66,""))))</f>
        <v/>
      </c>
      <c r="BX67" s="58" t="str">
        <f t="shared" si="32"/>
        <v/>
      </c>
      <c r="BY67" s="53" t="str">
        <f t="shared" si="33"/>
        <v/>
      </c>
      <c r="BZ67" s="94">
        <f t="shared" si="34"/>
        <v>0</v>
      </c>
      <c r="CA67" s="94" t="str">
        <f t="shared" si="35"/>
        <v/>
      </c>
      <c r="CB67" s="94" t="str">
        <f t="shared" si="36"/>
        <v/>
      </c>
      <c r="CC67" s="94" t="str">
        <f t="shared" si="37"/>
        <v/>
      </c>
      <c r="CD67" s="94" t="str">
        <f t="shared" si="38"/>
        <v/>
      </c>
      <c r="CE67" s="98" t="str">
        <f t="shared" si="39"/>
        <v/>
      </c>
      <c r="CF67" s="246" t="str">
        <f>IF(OR(B67=0,B67=""),"",IF(AND($E$3="1st"),'Marks Entry 1st'!AN66,IF(AND($E$3="2nd"),'Marks Entry 2nd'!AN66,"")))</f>
        <v/>
      </c>
      <c r="CG67" s="246" t="str">
        <f>IF(OR(B67=0,B67=""),"",IF(AND($E$3="1st"),'Marks Entry 1st'!AO66,IF(AND($E$3="2nd"),'Marks Entry 2nd'!AO66,"")))</f>
        <v/>
      </c>
      <c r="CH67" s="114" t="str">
        <f t="shared" si="40"/>
        <v/>
      </c>
      <c r="CI67" s="115">
        <f t="shared" si="41"/>
        <v>0</v>
      </c>
      <c r="CJ67" s="115" t="str">
        <f t="shared" si="42"/>
        <v/>
      </c>
      <c r="CK67" s="115" t="str">
        <f t="shared" si="43"/>
        <v/>
      </c>
      <c r="CL67" s="97" t="str">
        <f t="shared" si="44"/>
        <v/>
      </c>
      <c r="CM67" s="246" t="str">
        <f>IF(OR(B67=0,B67=""),"",IF(AND($E$3="1st"),'Marks Entry 1st'!AP66,IF(AND($E$3="2nd"),'Marks Entry 2nd'!AP66,"")))</f>
        <v/>
      </c>
      <c r="CN67" s="246" t="str">
        <f>IF(OR(B67=0,B67=""),"",IF(AND($E$3="1st"),'Marks Entry 1st'!AQ66,IF(AND($E$3="2nd"),'Marks Entry 2nd'!AQ66,"")))</f>
        <v/>
      </c>
      <c r="CO67" s="114" t="str">
        <f t="shared" si="45"/>
        <v/>
      </c>
      <c r="CP67" s="115">
        <f t="shared" si="46"/>
        <v>0</v>
      </c>
      <c r="CQ67" s="115" t="str">
        <f t="shared" si="47"/>
        <v/>
      </c>
      <c r="CR67" s="115" t="str">
        <f t="shared" si="48"/>
        <v/>
      </c>
      <c r="CS67" s="97" t="str">
        <f t="shared" si="49"/>
        <v/>
      </c>
      <c r="CT67" s="246" t="str">
        <f>IF(OR(B67=0,B67=""),"",IF(AND($E$3="1st"),'Marks Entry 1st'!AR66,IF(AND($E$3="2nd"),'Marks Entry 2nd'!AR66,"")))</f>
        <v/>
      </c>
      <c r="CU67" s="246" t="str">
        <f>IF(OR(B67=0,B67=""),"",IF(AND($E$3="1st"),'Marks Entry 1st'!AS66,IF(AND($E$3="2nd"),'Marks Entry 2nd'!AS66,"")))</f>
        <v/>
      </c>
      <c r="CV67" s="114" t="str">
        <f t="shared" si="50"/>
        <v/>
      </c>
      <c r="CW67" s="115">
        <f t="shared" si="51"/>
        <v>0</v>
      </c>
      <c r="CX67" s="115" t="str">
        <f t="shared" si="52"/>
        <v/>
      </c>
      <c r="CY67" s="115" t="str">
        <f t="shared" si="53"/>
        <v/>
      </c>
      <c r="CZ67" s="97" t="str">
        <f t="shared" si="54"/>
        <v/>
      </c>
      <c r="DA67" s="246" t="str">
        <f>IF(OR(B67=0,B67=""),"",IF(AND('Marks Entry 1st'!AT66="",'Marks Entry 2nd'!AT66=""),"",IF(AND($E$3="1st"),'Marks Entry 1st'!AT66,IF(AND($E$3="2nd"),'Marks Entry 2nd'!AT66,""))))</f>
        <v/>
      </c>
      <c r="DB67" s="246" t="str">
        <f>IF(OR(B67=0,B67=""),"",IF(AND('Marks Entry 1st'!AU66="",'Marks Entry 2nd'!AU66=""),"",IF(AND($E$3="1st"),'Marks Entry 1st'!AU66,IF(AND($E$3="2nd"),'Marks Entry 2nd'!AU66,""))))</f>
        <v/>
      </c>
      <c r="DC67" s="377" t="str">
        <f t="shared" si="55"/>
        <v/>
      </c>
      <c r="DD67" s="98" t="str">
        <f t="shared" si="56"/>
        <v/>
      </c>
      <c r="DE67" s="246" t="str">
        <f>IF(OR(B67=0,B67=""),"",IF(AND('Marks Entry 1st'!AV66="",'Marks Entry 2nd'!AV66=""),"",IF(AND($E$3="1st"),'Marks Entry 1st'!AV66,IF(AND($E$3="2nd"),'Marks Entry 2nd'!AV66,""))))</f>
        <v/>
      </c>
      <c r="DF67" s="246" t="str">
        <f>IF(OR(B67=0,B67=""),"",IF(AND('Marks Entry 1st'!AW66="",'Marks Entry 2nd'!AW66=""),"",IF(AND($E$3="1st"),'Marks Entry 1st'!AW66,IF(AND($E$3="2nd"),'Marks Entry 2nd'!AW66,""))))</f>
        <v/>
      </c>
      <c r="DG67" s="377" t="str">
        <f t="shared" si="57"/>
        <v/>
      </c>
      <c r="DH67" s="98" t="str">
        <f t="shared" si="58"/>
        <v/>
      </c>
      <c r="DI67" s="68" t="str">
        <f t="shared" si="62"/>
        <v/>
      </c>
      <c r="DJ67" s="379" t="str">
        <f t="shared" si="63"/>
        <v/>
      </c>
      <c r="DK67" s="72" t="str">
        <f t="shared" si="59"/>
        <v/>
      </c>
      <c r="DL67" s="73" t="str">
        <f t="shared" si="60"/>
        <v/>
      </c>
      <c r="DM67" s="413" t="str">
        <f>IF(B67="NSO","NSO",IF(OR(D67="",G67="",F67="",B67="",DI67=0),"",IF('Master sheet'!$D$11="Hindi","कक्षोंन्नति","Promoted")))</f>
        <v/>
      </c>
      <c r="DN67" s="43" t="str">
        <f>IF(OR(B67=0,B67=""),"",IF(AND($E$3="1st"),'Marks Entry 1st'!AX66,IF(AND($E$3="2nd"),'Marks Entry 2nd'!AX66,"")))</f>
        <v/>
      </c>
      <c r="DO67" s="43" t="str">
        <f>IF(OR(B67=0,B67=""),"",IF(AND($E$3="1st"),'Marks Entry 1st'!AY66,IF(AND($E$3="2nd"),'Marks Entry 2nd'!AY66,"")))</f>
        <v/>
      </c>
      <c r="DP67" s="230" t="str">
        <f t="shared" si="61"/>
        <v/>
      </c>
      <c r="DQ67" s="44"/>
      <c r="DX67" s="46">
        <f>IF(AND($E$3="1st"),'Marks Entry 1st'!I66,IF(AND($E$3="2nd"),'Marks Entry 2nd'!I66,""))</f>
        <v>0</v>
      </c>
    </row>
    <row r="68" spans="1:128" ht="18.95" customHeight="1">
      <c r="A68" s="60">
        <v>61</v>
      </c>
      <c r="B68" s="279" t="str">
        <f>IF(OR(DX68=0,DX68=""),"",IF(AND($E$3="1st"),'Marks Entry 1st'!I67,IF(AND($E$3="2nd"),'Marks Entry 2nd'!I67,"")))</f>
        <v/>
      </c>
      <c r="C68" s="61" t="str">
        <f>IF(OR(B68=0,B68=""),"",IF(AND($E$3="1st"),'Marks Entry 1st'!B67,IF(AND($E$3="2nd"),'Marks Entry 2nd'!B67,"")))</f>
        <v/>
      </c>
      <c r="D68" s="61" t="str">
        <f>IF(OR(B68=0,B68=""),"",IF(AND($E$3="1st"),'Marks Entry 1st'!C67,IF(AND($E$3="2nd"),'Marks Entry 2nd'!C67,"")))</f>
        <v/>
      </c>
      <c r="E68" s="62" t="str">
        <f>IF(OR(B68=0,B68=""),"",IF(AND($E$3="1st"),'Marks Entry 1st'!E67,IF(AND($E$3="2nd"),'Marks Entry 2nd'!E67,"")))</f>
        <v/>
      </c>
      <c r="F68" s="278" t="str">
        <f>IF(OR(B68=0,B68=""),"",IF(AND($E$3="1st"),'Marks Entry 1st'!D67,IF(AND($E$3="2nd"),'Marks Entry 2nd'!D67,"")))</f>
        <v/>
      </c>
      <c r="G68" s="56" t="str">
        <f>IF(OR(B68=0,B68=""),"",IF(AND($E$3="1st"),'Marks Entry 1st'!F67,IF(AND($E$3="2nd"),'Marks Entry 2nd'!F67,"")))</f>
        <v/>
      </c>
      <c r="H68" s="56" t="str">
        <f>IF(OR(B68=0,B68=""),"",IF(AND($E$3="1st"),'Marks Entry 1st'!G67,IF(AND($E$3="2nd"),'Marks Entry 2nd'!G67,"")))</f>
        <v/>
      </c>
      <c r="I68" s="56" t="str">
        <f>IF(OR(B68=0,B68=""),"",IF(AND($E$3="1st"),'Marks Entry 1st'!H67,IF(AND($E$3="2nd"),'Marks Entry 2nd'!H67,"")))</f>
        <v/>
      </c>
      <c r="J68" s="245" t="str">
        <f>IF(OR(B68=0,B68=""),"",IF(AND($E$3="1st"),'Marks Entry 1st'!J67,IF(AND($E$3="2nd"),'Marks Entry 2nd'!J67,"")))</f>
        <v/>
      </c>
      <c r="K68" s="245" t="str">
        <f>IF(OR(B68=0,B68=""),"",IF(AND($E$3="1st"),'Marks Entry 1st'!K67,IF(AND($E$3="2nd"),'Marks Entry 2nd'!K67,"")))</f>
        <v/>
      </c>
      <c r="L68" s="113"/>
      <c r="M68" s="113"/>
      <c r="N68" s="113"/>
      <c r="O68" s="53"/>
      <c r="P68" s="113" t="str">
        <f>IF(OR(B68=0,B68=""),"",IF(AND($E$3="1st"),'Marks Entry 1st'!O67,IF(AND($E$3="2nd"),'Marks Entry 2nd'!O67,"")))</f>
        <v/>
      </c>
      <c r="Q68" s="113" t="str">
        <f>IF(OR(B68=0,B68=""),"",IF(AND($E$3="1st"),'Marks Entry 1st'!P67,IF(AND($E$3="2nd"),'Marks Entry 2nd'!P67,"")))</f>
        <v/>
      </c>
      <c r="R68" s="57" t="str">
        <f t="shared" si="0"/>
        <v/>
      </c>
      <c r="S68" s="53">
        <f t="shared" si="1"/>
        <v>0</v>
      </c>
      <c r="T68" s="59" t="str">
        <f>IF(OR(B68=0,B68=""),"",IF(AND($E$3="1st"),'Marks Entry 1st'!Q67,IF(AND($E$3="2nd"),'Marks Entry 2nd'!Q67,"")))</f>
        <v/>
      </c>
      <c r="U68" s="59" t="str">
        <f>IF(OR(B68=0,B68=""),"",IF(AND($E$3="1st"),'Marks Entry 1st'!R67,IF(AND($E$3="2nd"),'Marks Entry 2nd'!R67,"")))</f>
        <v/>
      </c>
      <c r="V68" s="58" t="str">
        <f t="shared" si="2"/>
        <v/>
      </c>
      <c r="W68" s="53" t="str">
        <f t="shared" si="3"/>
        <v/>
      </c>
      <c r="X68" s="94">
        <f t="shared" si="4"/>
        <v>0</v>
      </c>
      <c r="Y68" s="94" t="str">
        <f t="shared" si="5"/>
        <v/>
      </c>
      <c r="Z68" s="94" t="str">
        <f t="shared" si="6"/>
        <v/>
      </c>
      <c r="AA68" s="94" t="str">
        <f t="shared" si="7"/>
        <v/>
      </c>
      <c r="AB68" s="94" t="str">
        <f t="shared" si="8"/>
        <v/>
      </c>
      <c r="AC68" s="98" t="str">
        <f t="shared" si="9"/>
        <v/>
      </c>
      <c r="AD68" s="113"/>
      <c r="AE68" s="113"/>
      <c r="AF68" s="113"/>
      <c r="AG68" s="53"/>
      <c r="AH68" s="113" t="str">
        <f>IF(OR(B68=0,B68=""),"",IF(AND($E$3="1st"),'Marks Entry 1st'!V67,IF(AND($E$3="2nd"),'Marks Entry 2nd'!V67,"")))</f>
        <v/>
      </c>
      <c r="AI68" s="113" t="str">
        <f>IF(OR(B68=0,B68=""),"",IF(AND($E$3="1st"),'Marks Entry 1st'!W67,IF(AND($E$3="2nd"),'Marks Entry 2nd'!W67,"")))</f>
        <v/>
      </c>
      <c r="AJ68" s="57" t="str">
        <f t="shared" si="10"/>
        <v/>
      </c>
      <c r="AK68" s="53">
        <f t="shared" si="11"/>
        <v>0</v>
      </c>
      <c r="AL68" s="59" t="str">
        <f>IF(OR(B68=0,B68=""),"",IF(AND($E$3="1st"),'Marks Entry 1st'!X67,IF(AND($E$3="2nd"),'Marks Entry 2nd'!X67,"")))</f>
        <v/>
      </c>
      <c r="AM68" s="59" t="str">
        <f>IF(OR(B68=0,B68=""),"",IF(AND($E$3="1st"),'Marks Entry 1st'!Y67,IF(AND($E$3="2nd"),'Marks Entry 2nd'!Y67,"")))</f>
        <v/>
      </c>
      <c r="AN68" s="58" t="str">
        <f t="shared" si="12"/>
        <v/>
      </c>
      <c r="AO68" s="53" t="str">
        <f t="shared" si="13"/>
        <v/>
      </c>
      <c r="AP68" s="94">
        <f t="shared" si="14"/>
        <v>0</v>
      </c>
      <c r="AQ68" s="94" t="str">
        <f t="shared" si="15"/>
        <v/>
      </c>
      <c r="AR68" s="94" t="str">
        <f t="shared" si="16"/>
        <v/>
      </c>
      <c r="AS68" s="94" t="str">
        <f t="shared" si="17"/>
        <v/>
      </c>
      <c r="AT68" s="94" t="str">
        <f t="shared" si="18"/>
        <v/>
      </c>
      <c r="AU68" s="98" t="str">
        <f t="shared" si="19"/>
        <v/>
      </c>
      <c r="AV68" s="113"/>
      <c r="AW68" s="113"/>
      <c r="AX68" s="113"/>
      <c r="AY68" s="53"/>
      <c r="AZ68" s="113" t="str">
        <f>IF(OR(B68=0,B68=""),"",IF(AND($E$3="1st"),'Marks Entry 1st'!AC67,IF(AND($E$3="2nd"),'Marks Entry 2nd'!AC67,"")))</f>
        <v/>
      </c>
      <c r="BA68" s="113" t="str">
        <f>IF(OR(B68=0,B68=""),"",IF(AND($E$3="1st"),'Marks Entry 1st'!AD67,IF(AND($E$3="2nd"),'Marks Entry 2nd'!AD67,"")))</f>
        <v/>
      </c>
      <c r="BB68" s="57" t="str">
        <f t="shared" si="20"/>
        <v/>
      </c>
      <c r="BC68" s="53">
        <f t="shared" si="21"/>
        <v>0</v>
      </c>
      <c r="BD68" s="59" t="str">
        <f>IF(OR(B68=0,B68=""),"",IF(AND($E$3="1st"),'Marks Entry 1st'!AE67,IF(AND($E$3="2nd"),'Marks Entry 2nd'!AE67,"")))</f>
        <v/>
      </c>
      <c r="BE68" s="59" t="str">
        <f>IF(OR(B68=0,B68=""),"",IF(AND($E$3="1st"),'Marks Entry 1st'!AF67,IF(AND($E$3="2nd"),'Marks Entry 2nd'!AF67,"")))</f>
        <v/>
      </c>
      <c r="BF68" s="58" t="str">
        <f t="shared" si="22"/>
        <v/>
      </c>
      <c r="BG68" s="53" t="str">
        <f t="shared" si="23"/>
        <v/>
      </c>
      <c r="BH68" s="94">
        <f t="shared" si="24"/>
        <v>0</v>
      </c>
      <c r="BI68" s="94" t="str">
        <f t="shared" si="25"/>
        <v/>
      </c>
      <c r="BJ68" s="94" t="str">
        <f t="shared" si="26"/>
        <v/>
      </c>
      <c r="BK68" s="94" t="str">
        <f t="shared" si="27"/>
        <v/>
      </c>
      <c r="BL68" s="94" t="str">
        <f t="shared" si="28"/>
        <v/>
      </c>
      <c r="BM68" s="98" t="str">
        <f t="shared" si="29"/>
        <v/>
      </c>
      <c r="BN68" s="113"/>
      <c r="BO68" s="113"/>
      <c r="BP68" s="113"/>
      <c r="BQ68" s="53"/>
      <c r="BR68" s="113" t="str">
        <f>IF(OR(B68=0,B68=""),"",IF(AND('Marks Entry 1st'!AJ67="",'Marks Entry 2nd'!AJ67=""),"",IF(AND($E$3="1st"),'Marks Entry 1st'!AJ67,IF(AND($E$3="2nd"),'Marks Entry 2nd'!AJ67,""))))</f>
        <v/>
      </c>
      <c r="BS68" s="113" t="str">
        <f>IF(OR(B68=0,B68=""),"",IF(AND('Marks Entry 1st'!AK67="",'Marks Entry 2nd'!AK67=""),"",IF(AND($E$3="1st"),'Marks Entry 1st'!AK67,IF(AND($E$3="2nd"),'Marks Entry 2nd'!AK67,""))))</f>
        <v/>
      </c>
      <c r="BT68" s="57" t="str">
        <f t="shared" si="30"/>
        <v/>
      </c>
      <c r="BU68" s="53">
        <f t="shared" si="31"/>
        <v>0</v>
      </c>
      <c r="BV68" s="59" t="str">
        <f>IF(OR(B68=0,B68=""),"",IF(AND('Marks Entry 1st'!AL67="",'Marks Entry 2nd'!AL67=""),"",IF(AND($E$3="1st"),'Marks Entry 1st'!AL67,IF(AND($E$3="2nd"),'Marks Entry 2nd'!AL67,""))))</f>
        <v/>
      </c>
      <c r="BW68" s="59" t="str">
        <f>IF(OR(B68=0,B68=""),"",IF(AND('Marks Entry 1st'!AM67="",'Marks Entry 2nd'!AM67=""),"",IF(AND($E$3="1st"),'Marks Entry 1st'!AM67,IF(AND($E$3="2nd"),'Marks Entry 2nd'!AM67,""))))</f>
        <v/>
      </c>
      <c r="BX68" s="58" t="str">
        <f t="shared" si="32"/>
        <v/>
      </c>
      <c r="BY68" s="53" t="str">
        <f t="shared" si="33"/>
        <v/>
      </c>
      <c r="BZ68" s="94">
        <f t="shared" si="34"/>
        <v>0</v>
      </c>
      <c r="CA68" s="94" t="str">
        <f t="shared" si="35"/>
        <v/>
      </c>
      <c r="CB68" s="94" t="str">
        <f t="shared" si="36"/>
        <v/>
      </c>
      <c r="CC68" s="94" t="str">
        <f t="shared" si="37"/>
        <v/>
      </c>
      <c r="CD68" s="94" t="str">
        <f t="shared" si="38"/>
        <v/>
      </c>
      <c r="CE68" s="98" t="str">
        <f t="shared" si="39"/>
        <v/>
      </c>
      <c r="CF68" s="246" t="str">
        <f>IF(OR(B68=0,B68=""),"",IF(AND($E$3="1st"),'Marks Entry 1st'!AN67,IF(AND($E$3="2nd"),'Marks Entry 2nd'!AN67,"")))</f>
        <v/>
      </c>
      <c r="CG68" s="246" t="str">
        <f>IF(OR(B68=0,B68=""),"",IF(AND($E$3="1st"),'Marks Entry 1st'!AO67,IF(AND($E$3="2nd"),'Marks Entry 2nd'!AO67,"")))</f>
        <v/>
      </c>
      <c r="CH68" s="114" t="str">
        <f t="shared" si="40"/>
        <v/>
      </c>
      <c r="CI68" s="115">
        <f t="shared" si="41"/>
        <v>0</v>
      </c>
      <c r="CJ68" s="115" t="str">
        <f t="shared" si="42"/>
        <v/>
      </c>
      <c r="CK68" s="115" t="str">
        <f t="shared" si="43"/>
        <v/>
      </c>
      <c r="CL68" s="97" t="str">
        <f t="shared" si="44"/>
        <v/>
      </c>
      <c r="CM68" s="246" t="str">
        <f>IF(OR(B68=0,B68=""),"",IF(AND($E$3="1st"),'Marks Entry 1st'!AP67,IF(AND($E$3="2nd"),'Marks Entry 2nd'!AP67,"")))</f>
        <v/>
      </c>
      <c r="CN68" s="246" t="str">
        <f>IF(OR(B68=0,B68=""),"",IF(AND($E$3="1st"),'Marks Entry 1st'!AQ67,IF(AND($E$3="2nd"),'Marks Entry 2nd'!AQ67,"")))</f>
        <v/>
      </c>
      <c r="CO68" s="114" t="str">
        <f t="shared" si="45"/>
        <v/>
      </c>
      <c r="CP68" s="115">
        <f t="shared" si="46"/>
        <v>0</v>
      </c>
      <c r="CQ68" s="115" t="str">
        <f t="shared" si="47"/>
        <v/>
      </c>
      <c r="CR68" s="115" t="str">
        <f t="shared" si="48"/>
        <v/>
      </c>
      <c r="CS68" s="97" t="str">
        <f t="shared" si="49"/>
        <v/>
      </c>
      <c r="CT68" s="246" t="str">
        <f>IF(OR(B68=0,B68=""),"",IF(AND($E$3="1st"),'Marks Entry 1st'!AR67,IF(AND($E$3="2nd"),'Marks Entry 2nd'!AR67,"")))</f>
        <v/>
      </c>
      <c r="CU68" s="246" t="str">
        <f>IF(OR(B68=0,B68=""),"",IF(AND($E$3="1st"),'Marks Entry 1st'!AS67,IF(AND($E$3="2nd"),'Marks Entry 2nd'!AS67,"")))</f>
        <v/>
      </c>
      <c r="CV68" s="114" t="str">
        <f t="shared" si="50"/>
        <v/>
      </c>
      <c r="CW68" s="115">
        <f t="shared" si="51"/>
        <v>0</v>
      </c>
      <c r="CX68" s="115" t="str">
        <f t="shared" si="52"/>
        <v/>
      </c>
      <c r="CY68" s="115" t="str">
        <f t="shared" si="53"/>
        <v/>
      </c>
      <c r="CZ68" s="97" t="str">
        <f t="shared" si="54"/>
        <v/>
      </c>
      <c r="DA68" s="246" t="str">
        <f>IF(OR(B68=0,B68=""),"",IF(AND('Marks Entry 1st'!AT67="",'Marks Entry 2nd'!AT67=""),"",IF(AND($E$3="1st"),'Marks Entry 1st'!AT67,IF(AND($E$3="2nd"),'Marks Entry 2nd'!AT67,""))))</f>
        <v/>
      </c>
      <c r="DB68" s="246" t="str">
        <f>IF(OR(B68=0,B68=""),"",IF(AND('Marks Entry 1st'!AU67="",'Marks Entry 2nd'!AU67=""),"",IF(AND($E$3="1st"),'Marks Entry 1st'!AU67,IF(AND($E$3="2nd"),'Marks Entry 2nd'!AU67,""))))</f>
        <v/>
      </c>
      <c r="DC68" s="377" t="str">
        <f t="shared" si="55"/>
        <v/>
      </c>
      <c r="DD68" s="98" t="str">
        <f t="shared" si="56"/>
        <v/>
      </c>
      <c r="DE68" s="246" t="str">
        <f>IF(OR(B68=0,B68=""),"",IF(AND('Marks Entry 1st'!AV67="",'Marks Entry 2nd'!AV67=""),"",IF(AND($E$3="1st"),'Marks Entry 1st'!AV67,IF(AND($E$3="2nd"),'Marks Entry 2nd'!AV67,""))))</f>
        <v/>
      </c>
      <c r="DF68" s="246" t="str">
        <f>IF(OR(B68=0,B68=""),"",IF(AND('Marks Entry 1st'!AW67="",'Marks Entry 2nd'!AW67=""),"",IF(AND($E$3="1st"),'Marks Entry 1st'!AW67,IF(AND($E$3="2nd"),'Marks Entry 2nd'!AW67,""))))</f>
        <v/>
      </c>
      <c r="DG68" s="377" t="str">
        <f t="shared" si="57"/>
        <v/>
      </c>
      <c r="DH68" s="98" t="str">
        <f t="shared" si="58"/>
        <v/>
      </c>
      <c r="DI68" s="68" t="str">
        <f t="shared" si="62"/>
        <v/>
      </c>
      <c r="DJ68" s="379" t="str">
        <f t="shared" si="63"/>
        <v/>
      </c>
      <c r="DK68" s="72" t="str">
        <f t="shared" si="59"/>
        <v/>
      </c>
      <c r="DL68" s="73" t="str">
        <f t="shared" si="60"/>
        <v/>
      </c>
      <c r="DM68" s="413" t="str">
        <f>IF(B68="NSO","NSO",IF(OR(D68="",G68="",F68="",B68="",DI68=0),"",IF('Master sheet'!$D$11="Hindi","कक्षोंन्नति","Promoted")))</f>
        <v/>
      </c>
      <c r="DN68" s="43" t="str">
        <f>IF(OR(B68=0,B68=""),"",IF(AND($E$3="1st"),'Marks Entry 1st'!AX67,IF(AND($E$3="2nd"),'Marks Entry 2nd'!AX67,"")))</f>
        <v/>
      </c>
      <c r="DO68" s="43" t="str">
        <f>IF(OR(B68=0,B68=""),"",IF(AND($E$3="1st"),'Marks Entry 1st'!AY67,IF(AND($E$3="2nd"),'Marks Entry 2nd'!AY67,"")))</f>
        <v/>
      </c>
      <c r="DP68" s="230" t="str">
        <f t="shared" si="61"/>
        <v/>
      </c>
      <c r="DQ68" s="44"/>
      <c r="DX68" s="46">
        <f>IF(AND($E$3="1st"),'Marks Entry 1st'!I67,IF(AND($E$3="2nd"),'Marks Entry 2nd'!I67,""))</f>
        <v>0</v>
      </c>
    </row>
    <row r="69" spans="1:128" ht="18.95" customHeight="1">
      <c r="A69" s="60">
        <v>62</v>
      </c>
      <c r="B69" s="279" t="str">
        <f>IF(OR(DX69=0,DX69=""),"",IF(AND($E$3="1st"),'Marks Entry 1st'!I68,IF(AND($E$3="2nd"),'Marks Entry 2nd'!I68,"")))</f>
        <v/>
      </c>
      <c r="C69" s="61" t="str">
        <f>IF(OR(B69=0,B69=""),"",IF(AND($E$3="1st"),'Marks Entry 1st'!B68,IF(AND($E$3="2nd"),'Marks Entry 2nd'!B68,"")))</f>
        <v/>
      </c>
      <c r="D69" s="61" t="str">
        <f>IF(OR(B69=0,B69=""),"",IF(AND($E$3="1st"),'Marks Entry 1st'!C68,IF(AND($E$3="2nd"),'Marks Entry 2nd'!C68,"")))</f>
        <v/>
      </c>
      <c r="E69" s="62" t="str">
        <f>IF(OR(B69=0,B69=""),"",IF(AND($E$3="1st"),'Marks Entry 1st'!E68,IF(AND($E$3="2nd"),'Marks Entry 2nd'!E68,"")))</f>
        <v/>
      </c>
      <c r="F69" s="278" t="str">
        <f>IF(OR(B69=0,B69=""),"",IF(AND($E$3="1st"),'Marks Entry 1st'!D68,IF(AND($E$3="2nd"),'Marks Entry 2nd'!D68,"")))</f>
        <v/>
      </c>
      <c r="G69" s="56" t="str">
        <f>IF(OR(B69=0,B69=""),"",IF(AND($E$3="1st"),'Marks Entry 1st'!F68,IF(AND($E$3="2nd"),'Marks Entry 2nd'!F68,"")))</f>
        <v/>
      </c>
      <c r="H69" s="56" t="str">
        <f>IF(OR(B69=0,B69=""),"",IF(AND($E$3="1st"),'Marks Entry 1st'!G68,IF(AND($E$3="2nd"),'Marks Entry 2nd'!G68,"")))</f>
        <v/>
      </c>
      <c r="I69" s="56" t="str">
        <f>IF(OR(B69=0,B69=""),"",IF(AND($E$3="1st"),'Marks Entry 1st'!H68,IF(AND($E$3="2nd"),'Marks Entry 2nd'!H68,"")))</f>
        <v/>
      </c>
      <c r="J69" s="245" t="str">
        <f>IF(OR(B69=0,B69=""),"",IF(AND($E$3="1st"),'Marks Entry 1st'!J68,IF(AND($E$3="2nd"),'Marks Entry 2nd'!J68,"")))</f>
        <v/>
      </c>
      <c r="K69" s="245" t="str">
        <f>IF(OR(B69=0,B69=""),"",IF(AND($E$3="1st"),'Marks Entry 1st'!K68,IF(AND($E$3="2nd"),'Marks Entry 2nd'!K68,"")))</f>
        <v/>
      </c>
      <c r="L69" s="113"/>
      <c r="M69" s="113"/>
      <c r="N69" s="113"/>
      <c r="O69" s="53"/>
      <c r="P69" s="113" t="str">
        <f>IF(OR(B69=0,B69=""),"",IF(AND($E$3="1st"),'Marks Entry 1st'!O68,IF(AND($E$3="2nd"),'Marks Entry 2nd'!O68,"")))</f>
        <v/>
      </c>
      <c r="Q69" s="113" t="str">
        <f>IF(OR(B69=0,B69=""),"",IF(AND($E$3="1st"),'Marks Entry 1st'!P68,IF(AND($E$3="2nd"),'Marks Entry 2nd'!P68,"")))</f>
        <v/>
      </c>
      <c r="R69" s="57" t="str">
        <f t="shared" si="0"/>
        <v/>
      </c>
      <c r="S69" s="53">
        <f t="shared" si="1"/>
        <v>0</v>
      </c>
      <c r="T69" s="59" t="str">
        <f>IF(OR(B69=0,B69=""),"",IF(AND($E$3="1st"),'Marks Entry 1st'!Q68,IF(AND($E$3="2nd"),'Marks Entry 2nd'!Q68,"")))</f>
        <v/>
      </c>
      <c r="U69" s="59" t="str">
        <f>IF(OR(B69=0,B69=""),"",IF(AND($E$3="1st"),'Marks Entry 1st'!R68,IF(AND($E$3="2nd"),'Marks Entry 2nd'!R68,"")))</f>
        <v/>
      </c>
      <c r="V69" s="58" t="str">
        <f t="shared" si="2"/>
        <v/>
      </c>
      <c r="W69" s="53" t="str">
        <f t="shared" si="3"/>
        <v/>
      </c>
      <c r="X69" s="94">
        <f t="shared" si="4"/>
        <v>0</v>
      </c>
      <c r="Y69" s="94" t="str">
        <f t="shared" si="5"/>
        <v/>
      </c>
      <c r="Z69" s="94" t="str">
        <f t="shared" si="6"/>
        <v/>
      </c>
      <c r="AA69" s="94" t="str">
        <f t="shared" si="7"/>
        <v/>
      </c>
      <c r="AB69" s="94" t="str">
        <f t="shared" si="8"/>
        <v/>
      </c>
      <c r="AC69" s="98" t="str">
        <f t="shared" si="9"/>
        <v/>
      </c>
      <c r="AD69" s="113"/>
      <c r="AE69" s="113"/>
      <c r="AF69" s="113"/>
      <c r="AG69" s="53"/>
      <c r="AH69" s="113" t="str">
        <f>IF(OR(B69=0,B69=""),"",IF(AND($E$3="1st"),'Marks Entry 1st'!V68,IF(AND($E$3="2nd"),'Marks Entry 2nd'!V68,"")))</f>
        <v/>
      </c>
      <c r="AI69" s="113" t="str">
        <f>IF(OR(B69=0,B69=""),"",IF(AND($E$3="1st"),'Marks Entry 1st'!W68,IF(AND($E$3="2nd"),'Marks Entry 2nd'!W68,"")))</f>
        <v/>
      </c>
      <c r="AJ69" s="57" t="str">
        <f t="shared" si="10"/>
        <v/>
      </c>
      <c r="AK69" s="53">
        <f t="shared" si="11"/>
        <v>0</v>
      </c>
      <c r="AL69" s="59" t="str">
        <f>IF(OR(B69=0,B69=""),"",IF(AND($E$3="1st"),'Marks Entry 1st'!X68,IF(AND($E$3="2nd"),'Marks Entry 2nd'!X68,"")))</f>
        <v/>
      </c>
      <c r="AM69" s="59" t="str">
        <f>IF(OR(B69=0,B69=""),"",IF(AND($E$3="1st"),'Marks Entry 1st'!Y68,IF(AND($E$3="2nd"),'Marks Entry 2nd'!Y68,"")))</f>
        <v/>
      </c>
      <c r="AN69" s="58" t="str">
        <f t="shared" si="12"/>
        <v/>
      </c>
      <c r="AO69" s="53" t="str">
        <f t="shared" si="13"/>
        <v/>
      </c>
      <c r="AP69" s="94">
        <f t="shared" si="14"/>
        <v>0</v>
      </c>
      <c r="AQ69" s="94" t="str">
        <f t="shared" si="15"/>
        <v/>
      </c>
      <c r="AR69" s="94" t="str">
        <f t="shared" si="16"/>
        <v/>
      </c>
      <c r="AS69" s="94" t="str">
        <f t="shared" si="17"/>
        <v/>
      </c>
      <c r="AT69" s="94" t="str">
        <f t="shared" si="18"/>
        <v/>
      </c>
      <c r="AU69" s="98" t="str">
        <f t="shared" si="19"/>
        <v/>
      </c>
      <c r="AV69" s="113"/>
      <c r="AW69" s="113"/>
      <c r="AX69" s="113"/>
      <c r="AY69" s="53"/>
      <c r="AZ69" s="113" t="str">
        <f>IF(OR(B69=0,B69=""),"",IF(AND($E$3="1st"),'Marks Entry 1st'!AC68,IF(AND($E$3="2nd"),'Marks Entry 2nd'!AC68,"")))</f>
        <v/>
      </c>
      <c r="BA69" s="113" t="str">
        <f>IF(OR(B69=0,B69=""),"",IF(AND($E$3="1st"),'Marks Entry 1st'!AD68,IF(AND($E$3="2nd"),'Marks Entry 2nd'!AD68,"")))</f>
        <v/>
      </c>
      <c r="BB69" s="57" t="str">
        <f t="shared" si="20"/>
        <v/>
      </c>
      <c r="BC69" s="53">
        <f t="shared" si="21"/>
        <v>0</v>
      </c>
      <c r="BD69" s="59" t="str">
        <f>IF(OR(B69=0,B69=""),"",IF(AND($E$3="1st"),'Marks Entry 1st'!AE68,IF(AND($E$3="2nd"),'Marks Entry 2nd'!AE68,"")))</f>
        <v/>
      </c>
      <c r="BE69" s="59" t="str">
        <f>IF(OR(B69=0,B69=""),"",IF(AND($E$3="1st"),'Marks Entry 1st'!AF68,IF(AND($E$3="2nd"),'Marks Entry 2nd'!AF68,"")))</f>
        <v/>
      </c>
      <c r="BF69" s="58" t="str">
        <f t="shared" si="22"/>
        <v/>
      </c>
      <c r="BG69" s="53" t="str">
        <f t="shared" si="23"/>
        <v/>
      </c>
      <c r="BH69" s="94">
        <f t="shared" si="24"/>
        <v>0</v>
      </c>
      <c r="BI69" s="94" t="str">
        <f t="shared" si="25"/>
        <v/>
      </c>
      <c r="BJ69" s="94" t="str">
        <f t="shared" si="26"/>
        <v/>
      </c>
      <c r="BK69" s="94" t="str">
        <f t="shared" si="27"/>
        <v/>
      </c>
      <c r="BL69" s="94" t="str">
        <f t="shared" si="28"/>
        <v/>
      </c>
      <c r="BM69" s="98" t="str">
        <f t="shared" si="29"/>
        <v/>
      </c>
      <c r="BN69" s="113"/>
      <c r="BO69" s="113"/>
      <c r="BP69" s="113"/>
      <c r="BQ69" s="53"/>
      <c r="BR69" s="113" t="str">
        <f>IF(OR(B69=0,B69=""),"",IF(AND('Marks Entry 1st'!AJ68="",'Marks Entry 2nd'!AJ68=""),"",IF(AND($E$3="1st"),'Marks Entry 1st'!AJ68,IF(AND($E$3="2nd"),'Marks Entry 2nd'!AJ68,""))))</f>
        <v/>
      </c>
      <c r="BS69" s="113" t="str">
        <f>IF(OR(B69=0,B69=""),"",IF(AND('Marks Entry 1st'!AK68="",'Marks Entry 2nd'!AK68=""),"",IF(AND($E$3="1st"),'Marks Entry 1st'!AK68,IF(AND($E$3="2nd"),'Marks Entry 2nd'!AK68,""))))</f>
        <v/>
      </c>
      <c r="BT69" s="57" t="str">
        <f t="shared" si="30"/>
        <v/>
      </c>
      <c r="BU69" s="53">
        <f t="shared" si="31"/>
        <v>0</v>
      </c>
      <c r="BV69" s="59" t="str">
        <f>IF(OR(B69=0,B69=""),"",IF(AND('Marks Entry 1st'!AL68="",'Marks Entry 2nd'!AL68=""),"",IF(AND($E$3="1st"),'Marks Entry 1st'!AL68,IF(AND($E$3="2nd"),'Marks Entry 2nd'!AL68,""))))</f>
        <v/>
      </c>
      <c r="BW69" s="59" t="str">
        <f>IF(OR(B69=0,B69=""),"",IF(AND('Marks Entry 1st'!AM68="",'Marks Entry 2nd'!AM68=""),"",IF(AND($E$3="1st"),'Marks Entry 1st'!AM68,IF(AND($E$3="2nd"),'Marks Entry 2nd'!AM68,""))))</f>
        <v/>
      </c>
      <c r="BX69" s="58" t="str">
        <f t="shared" si="32"/>
        <v/>
      </c>
      <c r="BY69" s="53" t="str">
        <f t="shared" si="33"/>
        <v/>
      </c>
      <c r="BZ69" s="94">
        <f t="shared" si="34"/>
        <v>0</v>
      </c>
      <c r="CA69" s="94" t="str">
        <f t="shared" si="35"/>
        <v/>
      </c>
      <c r="CB69" s="94" t="str">
        <f t="shared" si="36"/>
        <v/>
      </c>
      <c r="CC69" s="94" t="str">
        <f t="shared" si="37"/>
        <v/>
      </c>
      <c r="CD69" s="94" t="str">
        <f t="shared" si="38"/>
        <v/>
      </c>
      <c r="CE69" s="98" t="str">
        <f t="shared" si="39"/>
        <v/>
      </c>
      <c r="CF69" s="246" t="str">
        <f>IF(OR(B69=0,B69=""),"",IF(AND($E$3="1st"),'Marks Entry 1st'!AN68,IF(AND($E$3="2nd"),'Marks Entry 2nd'!AN68,"")))</f>
        <v/>
      </c>
      <c r="CG69" s="246" t="str">
        <f>IF(OR(B69=0,B69=""),"",IF(AND($E$3="1st"),'Marks Entry 1st'!AO68,IF(AND($E$3="2nd"),'Marks Entry 2nd'!AO68,"")))</f>
        <v/>
      </c>
      <c r="CH69" s="114" t="str">
        <f t="shared" si="40"/>
        <v/>
      </c>
      <c r="CI69" s="115">
        <f t="shared" si="41"/>
        <v>0</v>
      </c>
      <c r="CJ69" s="115" t="str">
        <f t="shared" si="42"/>
        <v/>
      </c>
      <c r="CK69" s="115" t="str">
        <f t="shared" si="43"/>
        <v/>
      </c>
      <c r="CL69" s="97" t="str">
        <f t="shared" si="44"/>
        <v/>
      </c>
      <c r="CM69" s="246" t="str">
        <f>IF(OR(B69=0,B69=""),"",IF(AND($E$3="1st"),'Marks Entry 1st'!AP68,IF(AND($E$3="2nd"),'Marks Entry 2nd'!AP68,"")))</f>
        <v/>
      </c>
      <c r="CN69" s="246" t="str">
        <f>IF(OR(B69=0,B69=""),"",IF(AND($E$3="1st"),'Marks Entry 1st'!AQ68,IF(AND($E$3="2nd"),'Marks Entry 2nd'!AQ68,"")))</f>
        <v/>
      </c>
      <c r="CO69" s="114" t="str">
        <f t="shared" si="45"/>
        <v/>
      </c>
      <c r="CP69" s="115">
        <f t="shared" si="46"/>
        <v>0</v>
      </c>
      <c r="CQ69" s="115" t="str">
        <f t="shared" si="47"/>
        <v/>
      </c>
      <c r="CR69" s="115" t="str">
        <f t="shared" si="48"/>
        <v/>
      </c>
      <c r="CS69" s="97" t="str">
        <f t="shared" si="49"/>
        <v/>
      </c>
      <c r="CT69" s="246" t="str">
        <f>IF(OR(B69=0,B69=""),"",IF(AND($E$3="1st"),'Marks Entry 1st'!AR68,IF(AND($E$3="2nd"),'Marks Entry 2nd'!AR68,"")))</f>
        <v/>
      </c>
      <c r="CU69" s="246" t="str">
        <f>IF(OR(B69=0,B69=""),"",IF(AND($E$3="1st"),'Marks Entry 1st'!AS68,IF(AND($E$3="2nd"),'Marks Entry 2nd'!AS68,"")))</f>
        <v/>
      </c>
      <c r="CV69" s="114" t="str">
        <f t="shared" si="50"/>
        <v/>
      </c>
      <c r="CW69" s="115">
        <f t="shared" si="51"/>
        <v>0</v>
      </c>
      <c r="CX69" s="115" t="str">
        <f t="shared" si="52"/>
        <v/>
      </c>
      <c r="CY69" s="115" t="str">
        <f t="shared" si="53"/>
        <v/>
      </c>
      <c r="CZ69" s="97" t="str">
        <f t="shared" si="54"/>
        <v/>
      </c>
      <c r="DA69" s="246" t="str">
        <f>IF(OR(B69=0,B69=""),"",IF(AND('Marks Entry 1st'!AT68="",'Marks Entry 2nd'!AT68=""),"",IF(AND($E$3="1st"),'Marks Entry 1st'!AT68,IF(AND($E$3="2nd"),'Marks Entry 2nd'!AT68,""))))</f>
        <v/>
      </c>
      <c r="DB69" s="246" t="str">
        <f>IF(OR(B69=0,B69=""),"",IF(AND('Marks Entry 1st'!AU68="",'Marks Entry 2nd'!AU68=""),"",IF(AND($E$3="1st"),'Marks Entry 1st'!AU68,IF(AND($E$3="2nd"),'Marks Entry 2nd'!AU68,""))))</f>
        <v/>
      </c>
      <c r="DC69" s="377" t="str">
        <f t="shared" si="55"/>
        <v/>
      </c>
      <c r="DD69" s="98" t="str">
        <f t="shared" si="56"/>
        <v/>
      </c>
      <c r="DE69" s="246" t="str">
        <f>IF(OR(B69=0,B69=""),"",IF(AND('Marks Entry 1st'!AV68="",'Marks Entry 2nd'!AV68=""),"",IF(AND($E$3="1st"),'Marks Entry 1st'!AV68,IF(AND($E$3="2nd"),'Marks Entry 2nd'!AV68,""))))</f>
        <v/>
      </c>
      <c r="DF69" s="246" t="str">
        <f>IF(OR(B69=0,B69=""),"",IF(AND('Marks Entry 1st'!AW68="",'Marks Entry 2nd'!AW68=""),"",IF(AND($E$3="1st"),'Marks Entry 1st'!AW68,IF(AND($E$3="2nd"),'Marks Entry 2nd'!AW68,""))))</f>
        <v/>
      </c>
      <c r="DG69" s="377" t="str">
        <f t="shared" si="57"/>
        <v/>
      </c>
      <c r="DH69" s="98" t="str">
        <f t="shared" si="58"/>
        <v/>
      </c>
      <c r="DI69" s="68" t="str">
        <f t="shared" si="62"/>
        <v/>
      </c>
      <c r="DJ69" s="379" t="str">
        <f t="shared" si="63"/>
        <v/>
      </c>
      <c r="DK69" s="72" t="str">
        <f t="shared" si="59"/>
        <v/>
      </c>
      <c r="DL69" s="73" t="str">
        <f t="shared" si="60"/>
        <v/>
      </c>
      <c r="DM69" s="413" t="str">
        <f>IF(B69="NSO","NSO",IF(OR(D69="",G69="",F69="",B69="",DI69=0),"",IF('Master sheet'!$D$11="Hindi","कक्षोंन्नति","Promoted")))</f>
        <v/>
      </c>
      <c r="DN69" s="43" t="str">
        <f>IF(OR(B69=0,B69=""),"",IF(AND($E$3="1st"),'Marks Entry 1st'!AX68,IF(AND($E$3="2nd"),'Marks Entry 2nd'!AX68,"")))</f>
        <v/>
      </c>
      <c r="DO69" s="43" t="str">
        <f>IF(OR(B69=0,B69=""),"",IF(AND($E$3="1st"),'Marks Entry 1st'!AY68,IF(AND($E$3="2nd"),'Marks Entry 2nd'!AY68,"")))</f>
        <v/>
      </c>
      <c r="DP69" s="230" t="str">
        <f t="shared" si="61"/>
        <v/>
      </c>
      <c r="DQ69" s="44"/>
      <c r="DX69" s="46">
        <f>IF(AND($E$3="1st"),'Marks Entry 1st'!I68,IF(AND($E$3="2nd"),'Marks Entry 2nd'!I68,""))</f>
        <v>0</v>
      </c>
    </row>
    <row r="70" spans="1:128" ht="18.95" customHeight="1">
      <c r="A70" s="60">
        <v>63</v>
      </c>
      <c r="B70" s="279" t="str">
        <f>IF(OR(DX70=0,DX70=""),"",IF(AND($E$3="1st"),'Marks Entry 1st'!I69,IF(AND($E$3="2nd"),'Marks Entry 2nd'!I69,"")))</f>
        <v/>
      </c>
      <c r="C70" s="61" t="str">
        <f>IF(OR(B70=0,B70=""),"",IF(AND($E$3="1st"),'Marks Entry 1st'!B69,IF(AND($E$3="2nd"),'Marks Entry 2nd'!B69,"")))</f>
        <v/>
      </c>
      <c r="D70" s="61" t="str">
        <f>IF(OR(B70=0,B70=""),"",IF(AND($E$3="1st"),'Marks Entry 1st'!C69,IF(AND($E$3="2nd"),'Marks Entry 2nd'!C69,"")))</f>
        <v/>
      </c>
      <c r="E70" s="62" t="str">
        <f>IF(OR(B70=0,B70=""),"",IF(AND($E$3="1st"),'Marks Entry 1st'!E69,IF(AND($E$3="2nd"),'Marks Entry 2nd'!E69,"")))</f>
        <v/>
      </c>
      <c r="F70" s="278" t="str">
        <f>IF(OR(B70=0,B70=""),"",IF(AND($E$3="1st"),'Marks Entry 1st'!D69,IF(AND($E$3="2nd"),'Marks Entry 2nd'!D69,"")))</f>
        <v/>
      </c>
      <c r="G70" s="56" t="str">
        <f>IF(OR(B70=0,B70=""),"",IF(AND($E$3="1st"),'Marks Entry 1st'!F69,IF(AND($E$3="2nd"),'Marks Entry 2nd'!F69,"")))</f>
        <v/>
      </c>
      <c r="H70" s="56" t="str">
        <f>IF(OR(B70=0,B70=""),"",IF(AND($E$3="1st"),'Marks Entry 1st'!G69,IF(AND($E$3="2nd"),'Marks Entry 2nd'!G69,"")))</f>
        <v/>
      </c>
      <c r="I70" s="56" t="str">
        <f>IF(OR(B70=0,B70=""),"",IF(AND($E$3="1st"),'Marks Entry 1st'!H69,IF(AND($E$3="2nd"),'Marks Entry 2nd'!H69,"")))</f>
        <v/>
      </c>
      <c r="J70" s="245" t="str">
        <f>IF(OR(B70=0,B70=""),"",IF(AND($E$3="1st"),'Marks Entry 1st'!J69,IF(AND($E$3="2nd"),'Marks Entry 2nd'!J69,"")))</f>
        <v/>
      </c>
      <c r="K70" s="245" t="str">
        <f>IF(OR(B70=0,B70=""),"",IF(AND($E$3="1st"),'Marks Entry 1st'!K69,IF(AND($E$3="2nd"),'Marks Entry 2nd'!K69,"")))</f>
        <v/>
      </c>
      <c r="L70" s="113"/>
      <c r="M70" s="113"/>
      <c r="N70" s="113"/>
      <c r="O70" s="53"/>
      <c r="P70" s="113" t="str">
        <f>IF(OR(B70=0,B70=""),"",IF(AND($E$3="1st"),'Marks Entry 1st'!O69,IF(AND($E$3="2nd"),'Marks Entry 2nd'!O69,"")))</f>
        <v/>
      </c>
      <c r="Q70" s="113" t="str">
        <f>IF(OR(B70=0,B70=""),"",IF(AND($E$3="1st"),'Marks Entry 1st'!P69,IF(AND($E$3="2nd"),'Marks Entry 2nd'!P69,"")))</f>
        <v/>
      </c>
      <c r="R70" s="57" t="str">
        <f t="shared" si="0"/>
        <v/>
      </c>
      <c r="S70" s="53">
        <f t="shared" si="1"/>
        <v>0</v>
      </c>
      <c r="T70" s="59" t="str">
        <f>IF(OR(B70=0,B70=""),"",IF(AND($E$3="1st"),'Marks Entry 1st'!Q69,IF(AND($E$3="2nd"),'Marks Entry 2nd'!Q69,"")))</f>
        <v/>
      </c>
      <c r="U70" s="59" t="str">
        <f>IF(OR(B70=0,B70=""),"",IF(AND($E$3="1st"),'Marks Entry 1st'!R69,IF(AND($E$3="2nd"),'Marks Entry 2nd'!R69,"")))</f>
        <v/>
      </c>
      <c r="V70" s="58" t="str">
        <f t="shared" si="2"/>
        <v/>
      </c>
      <c r="W70" s="53" t="str">
        <f t="shared" si="3"/>
        <v/>
      </c>
      <c r="X70" s="94">
        <f t="shared" si="4"/>
        <v>0</v>
      </c>
      <c r="Y70" s="94" t="str">
        <f t="shared" si="5"/>
        <v/>
      </c>
      <c r="Z70" s="94" t="str">
        <f t="shared" si="6"/>
        <v/>
      </c>
      <c r="AA70" s="94" t="str">
        <f t="shared" si="7"/>
        <v/>
      </c>
      <c r="AB70" s="94" t="str">
        <f t="shared" si="8"/>
        <v/>
      </c>
      <c r="AC70" s="98" t="str">
        <f t="shared" si="9"/>
        <v/>
      </c>
      <c r="AD70" s="113"/>
      <c r="AE70" s="113"/>
      <c r="AF70" s="113"/>
      <c r="AG70" s="53"/>
      <c r="AH70" s="113" t="str">
        <f>IF(OR(B70=0,B70=""),"",IF(AND($E$3="1st"),'Marks Entry 1st'!V69,IF(AND($E$3="2nd"),'Marks Entry 2nd'!V69,"")))</f>
        <v/>
      </c>
      <c r="AI70" s="113" t="str">
        <f>IF(OR(B70=0,B70=""),"",IF(AND($E$3="1st"),'Marks Entry 1st'!W69,IF(AND($E$3="2nd"),'Marks Entry 2nd'!W69,"")))</f>
        <v/>
      </c>
      <c r="AJ70" s="57" t="str">
        <f t="shared" si="10"/>
        <v/>
      </c>
      <c r="AK70" s="53">
        <f t="shared" si="11"/>
        <v>0</v>
      </c>
      <c r="AL70" s="59" t="str">
        <f>IF(OR(B70=0,B70=""),"",IF(AND($E$3="1st"),'Marks Entry 1st'!X69,IF(AND($E$3="2nd"),'Marks Entry 2nd'!X69,"")))</f>
        <v/>
      </c>
      <c r="AM70" s="59" t="str">
        <f>IF(OR(B70=0,B70=""),"",IF(AND($E$3="1st"),'Marks Entry 1st'!Y69,IF(AND($E$3="2nd"),'Marks Entry 2nd'!Y69,"")))</f>
        <v/>
      </c>
      <c r="AN70" s="58" t="str">
        <f t="shared" si="12"/>
        <v/>
      </c>
      <c r="AO70" s="53" t="str">
        <f t="shared" si="13"/>
        <v/>
      </c>
      <c r="AP70" s="94">
        <f t="shared" si="14"/>
        <v>0</v>
      </c>
      <c r="AQ70" s="94" t="str">
        <f t="shared" si="15"/>
        <v/>
      </c>
      <c r="AR70" s="94" t="str">
        <f t="shared" si="16"/>
        <v/>
      </c>
      <c r="AS70" s="94" t="str">
        <f t="shared" si="17"/>
        <v/>
      </c>
      <c r="AT70" s="94" t="str">
        <f t="shared" si="18"/>
        <v/>
      </c>
      <c r="AU70" s="98" t="str">
        <f t="shared" si="19"/>
        <v/>
      </c>
      <c r="AV70" s="113"/>
      <c r="AW70" s="113"/>
      <c r="AX70" s="113"/>
      <c r="AY70" s="53"/>
      <c r="AZ70" s="113" t="str">
        <f>IF(OR(B70=0,B70=""),"",IF(AND($E$3="1st"),'Marks Entry 1st'!AC69,IF(AND($E$3="2nd"),'Marks Entry 2nd'!AC69,"")))</f>
        <v/>
      </c>
      <c r="BA70" s="113" t="str">
        <f>IF(OR(B70=0,B70=""),"",IF(AND($E$3="1st"),'Marks Entry 1st'!AD69,IF(AND($E$3="2nd"),'Marks Entry 2nd'!AD69,"")))</f>
        <v/>
      </c>
      <c r="BB70" s="57" t="str">
        <f t="shared" si="20"/>
        <v/>
      </c>
      <c r="BC70" s="53">
        <f t="shared" si="21"/>
        <v>0</v>
      </c>
      <c r="BD70" s="59" t="str">
        <f>IF(OR(B70=0,B70=""),"",IF(AND($E$3="1st"),'Marks Entry 1st'!AE69,IF(AND($E$3="2nd"),'Marks Entry 2nd'!AE69,"")))</f>
        <v/>
      </c>
      <c r="BE70" s="59" t="str">
        <f>IF(OR(B70=0,B70=""),"",IF(AND($E$3="1st"),'Marks Entry 1st'!AF69,IF(AND($E$3="2nd"),'Marks Entry 2nd'!AF69,"")))</f>
        <v/>
      </c>
      <c r="BF70" s="58" t="str">
        <f t="shared" si="22"/>
        <v/>
      </c>
      <c r="BG70" s="53" t="str">
        <f t="shared" si="23"/>
        <v/>
      </c>
      <c r="BH70" s="94">
        <f t="shared" si="24"/>
        <v>0</v>
      </c>
      <c r="BI70" s="94" t="str">
        <f t="shared" si="25"/>
        <v/>
      </c>
      <c r="BJ70" s="94" t="str">
        <f t="shared" si="26"/>
        <v/>
      </c>
      <c r="BK70" s="94" t="str">
        <f t="shared" si="27"/>
        <v/>
      </c>
      <c r="BL70" s="94" t="str">
        <f t="shared" si="28"/>
        <v/>
      </c>
      <c r="BM70" s="98" t="str">
        <f t="shared" si="29"/>
        <v/>
      </c>
      <c r="BN70" s="113"/>
      <c r="BO70" s="113"/>
      <c r="BP70" s="113"/>
      <c r="BQ70" s="53"/>
      <c r="BR70" s="113" t="str">
        <f>IF(OR(B70=0,B70=""),"",IF(AND('Marks Entry 1st'!AJ69="",'Marks Entry 2nd'!AJ69=""),"",IF(AND($E$3="1st"),'Marks Entry 1st'!AJ69,IF(AND($E$3="2nd"),'Marks Entry 2nd'!AJ69,""))))</f>
        <v/>
      </c>
      <c r="BS70" s="113" t="str">
        <f>IF(OR(B70=0,B70=""),"",IF(AND('Marks Entry 1st'!AK69="",'Marks Entry 2nd'!AK69=""),"",IF(AND($E$3="1st"),'Marks Entry 1st'!AK69,IF(AND($E$3="2nd"),'Marks Entry 2nd'!AK69,""))))</f>
        <v/>
      </c>
      <c r="BT70" s="57" t="str">
        <f t="shared" si="30"/>
        <v/>
      </c>
      <c r="BU70" s="53">
        <f t="shared" si="31"/>
        <v>0</v>
      </c>
      <c r="BV70" s="59" t="str">
        <f>IF(OR(B70=0,B70=""),"",IF(AND('Marks Entry 1st'!AL69="",'Marks Entry 2nd'!AL69=""),"",IF(AND($E$3="1st"),'Marks Entry 1st'!AL69,IF(AND($E$3="2nd"),'Marks Entry 2nd'!AL69,""))))</f>
        <v/>
      </c>
      <c r="BW70" s="59" t="str">
        <f>IF(OR(B70=0,B70=""),"",IF(AND('Marks Entry 1st'!AM69="",'Marks Entry 2nd'!AM69=""),"",IF(AND($E$3="1st"),'Marks Entry 1st'!AM69,IF(AND($E$3="2nd"),'Marks Entry 2nd'!AM69,""))))</f>
        <v/>
      </c>
      <c r="BX70" s="58" t="str">
        <f t="shared" si="32"/>
        <v/>
      </c>
      <c r="BY70" s="53" t="str">
        <f t="shared" si="33"/>
        <v/>
      </c>
      <c r="BZ70" s="94">
        <f t="shared" si="34"/>
        <v>0</v>
      </c>
      <c r="CA70" s="94" t="str">
        <f t="shared" si="35"/>
        <v/>
      </c>
      <c r="CB70" s="94" t="str">
        <f t="shared" si="36"/>
        <v/>
      </c>
      <c r="CC70" s="94" t="str">
        <f t="shared" si="37"/>
        <v/>
      </c>
      <c r="CD70" s="94" t="str">
        <f t="shared" si="38"/>
        <v/>
      </c>
      <c r="CE70" s="98" t="str">
        <f t="shared" si="39"/>
        <v/>
      </c>
      <c r="CF70" s="246" t="str">
        <f>IF(OR(B70=0,B70=""),"",IF(AND($E$3="1st"),'Marks Entry 1st'!AN69,IF(AND($E$3="2nd"),'Marks Entry 2nd'!AN69,"")))</f>
        <v/>
      </c>
      <c r="CG70" s="246" t="str">
        <f>IF(OR(B70=0,B70=""),"",IF(AND($E$3="1st"),'Marks Entry 1st'!AO69,IF(AND($E$3="2nd"),'Marks Entry 2nd'!AO69,"")))</f>
        <v/>
      </c>
      <c r="CH70" s="114" t="str">
        <f t="shared" si="40"/>
        <v/>
      </c>
      <c r="CI70" s="115">
        <f t="shared" si="41"/>
        <v>0</v>
      </c>
      <c r="CJ70" s="115" t="str">
        <f t="shared" si="42"/>
        <v/>
      </c>
      <c r="CK70" s="115" t="str">
        <f t="shared" si="43"/>
        <v/>
      </c>
      <c r="CL70" s="97" t="str">
        <f t="shared" si="44"/>
        <v/>
      </c>
      <c r="CM70" s="246" t="str">
        <f>IF(OR(B70=0,B70=""),"",IF(AND($E$3="1st"),'Marks Entry 1st'!AP69,IF(AND($E$3="2nd"),'Marks Entry 2nd'!AP69,"")))</f>
        <v/>
      </c>
      <c r="CN70" s="246" t="str">
        <f>IF(OR(B70=0,B70=""),"",IF(AND($E$3="1st"),'Marks Entry 1st'!AQ69,IF(AND($E$3="2nd"),'Marks Entry 2nd'!AQ69,"")))</f>
        <v/>
      </c>
      <c r="CO70" s="114" t="str">
        <f t="shared" si="45"/>
        <v/>
      </c>
      <c r="CP70" s="115">
        <f t="shared" si="46"/>
        <v>0</v>
      </c>
      <c r="CQ70" s="115" t="str">
        <f t="shared" si="47"/>
        <v/>
      </c>
      <c r="CR70" s="115" t="str">
        <f t="shared" si="48"/>
        <v/>
      </c>
      <c r="CS70" s="97" t="str">
        <f t="shared" si="49"/>
        <v/>
      </c>
      <c r="CT70" s="246" t="str">
        <f>IF(OR(B70=0,B70=""),"",IF(AND($E$3="1st"),'Marks Entry 1st'!AR69,IF(AND($E$3="2nd"),'Marks Entry 2nd'!AR69,"")))</f>
        <v/>
      </c>
      <c r="CU70" s="246" t="str">
        <f>IF(OR(B70=0,B70=""),"",IF(AND($E$3="1st"),'Marks Entry 1st'!AS69,IF(AND($E$3="2nd"),'Marks Entry 2nd'!AS69,"")))</f>
        <v/>
      </c>
      <c r="CV70" s="114" t="str">
        <f t="shared" si="50"/>
        <v/>
      </c>
      <c r="CW70" s="115">
        <f t="shared" si="51"/>
        <v>0</v>
      </c>
      <c r="CX70" s="115" t="str">
        <f t="shared" si="52"/>
        <v/>
      </c>
      <c r="CY70" s="115" t="str">
        <f t="shared" si="53"/>
        <v/>
      </c>
      <c r="CZ70" s="97" t="str">
        <f t="shared" si="54"/>
        <v/>
      </c>
      <c r="DA70" s="246" t="str">
        <f>IF(OR(B70=0,B70=""),"",IF(AND('Marks Entry 1st'!AT69="",'Marks Entry 2nd'!AT69=""),"",IF(AND($E$3="1st"),'Marks Entry 1st'!AT69,IF(AND($E$3="2nd"),'Marks Entry 2nd'!AT69,""))))</f>
        <v/>
      </c>
      <c r="DB70" s="246" t="str">
        <f>IF(OR(B70=0,B70=""),"",IF(AND('Marks Entry 1st'!AU69="",'Marks Entry 2nd'!AU69=""),"",IF(AND($E$3="1st"),'Marks Entry 1st'!AU69,IF(AND($E$3="2nd"),'Marks Entry 2nd'!AU69,""))))</f>
        <v/>
      </c>
      <c r="DC70" s="377" t="str">
        <f t="shared" si="55"/>
        <v/>
      </c>
      <c r="DD70" s="98" t="str">
        <f t="shared" si="56"/>
        <v/>
      </c>
      <c r="DE70" s="246" t="str">
        <f>IF(OR(B70=0,B70=""),"",IF(AND('Marks Entry 1st'!AV69="",'Marks Entry 2nd'!AV69=""),"",IF(AND($E$3="1st"),'Marks Entry 1st'!AV69,IF(AND($E$3="2nd"),'Marks Entry 2nd'!AV69,""))))</f>
        <v/>
      </c>
      <c r="DF70" s="246" t="str">
        <f>IF(OR(B70=0,B70=""),"",IF(AND('Marks Entry 1st'!AW69="",'Marks Entry 2nd'!AW69=""),"",IF(AND($E$3="1st"),'Marks Entry 1st'!AW69,IF(AND($E$3="2nd"),'Marks Entry 2nd'!AW69,""))))</f>
        <v/>
      </c>
      <c r="DG70" s="377" t="str">
        <f t="shared" si="57"/>
        <v/>
      </c>
      <c r="DH70" s="98" t="str">
        <f t="shared" si="58"/>
        <v/>
      </c>
      <c r="DI70" s="68" t="str">
        <f t="shared" si="62"/>
        <v/>
      </c>
      <c r="DJ70" s="379" t="str">
        <f t="shared" si="63"/>
        <v/>
      </c>
      <c r="DK70" s="72" t="str">
        <f t="shared" si="59"/>
        <v/>
      </c>
      <c r="DL70" s="73" t="str">
        <f t="shared" si="60"/>
        <v/>
      </c>
      <c r="DM70" s="413" t="str">
        <f>IF(B70="NSO","NSO",IF(OR(D70="",G70="",F70="",B70="",DI70=0),"",IF('Master sheet'!$D$11="Hindi","कक्षोंन्नति","Promoted")))</f>
        <v/>
      </c>
      <c r="DN70" s="43" t="str">
        <f>IF(OR(B70=0,B70=""),"",IF(AND($E$3="1st"),'Marks Entry 1st'!AX69,IF(AND($E$3="2nd"),'Marks Entry 2nd'!AX69,"")))</f>
        <v/>
      </c>
      <c r="DO70" s="43" t="str">
        <f>IF(OR(B70=0,B70=""),"",IF(AND($E$3="1st"),'Marks Entry 1st'!AY69,IF(AND($E$3="2nd"),'Marks Entry 2nd'!AY69,"")))</f>
        <v/>
      </c>
      <c r="DP70" s="230" t="str">
        <f t="shared" si="61"/>
        <v/>
      </c>
      <c r="DQ70" s="44"/>
      <c r="DX70" s="46">
        <f>IF(AND($E$3="1st"),'Marks Entry 1st'!I69,IF(AND($E$3="2nd"),'Marks Entry 2nd'!I69,""))</f>
        <v>0</v>
      </c>
    </row>
    <row r="71" spans="1:128" ht="18.95" customHeight="1">
      <c r="A71" s="60">
        <v>64</v>
      </c>
      <c r="B71" s="279" t="str">
        <f>IF(OR(DX71=0,DX71=""),"",IF(AND($E$3="1st"),'Marks Entry 1st'!I70,IF(AND($E$3="2nd"),'Marks Entry 2nd'!I70,"")))</f>
        <v/>
      </c>
      <c r="C71" s="61" t="str">
        <f>IF(OR(B71=0,B71=""),"",IF(AND($E$3="1st"),'Marks Entry 1st'!B70,IF(AND($E$3="2nd"),'Marks Entry 2nd'!B70,"")))</f>
        <v/>
      </c>
      <c r="D71" s="61" t="str">
        <f>IF(OR(B71=0,B71=""),"",IF(AND($E$3="1st"),'Marks Entry 1st'!C70,IF(AND($E$3="2nd"),'Marks Entry 2nd'!C70,"")))</f>
        <v/>
      </c>
      <c r="E71" s="62" t="str">
        <f>IF(OR(B71=0,B71=""),"",IF(AND($E$3="1st"),'Marks Entry 1st'!E70,IF(AND($E$3="2nd"),'Marks Entry 2nd'!E70,"")))</f>
        <v/>
      </c>
      <c r="F71" s="278" t="str">
        <f>IF(OR(B71=0,B71=""),"",IF(AND($E$3="1st"),'Marks Entry 1st'!D70,IF(AND($E$3="2nd"),'Marks Entry 2nd'!D70,"")))</f>
        <v/>
      </c>
      <c r="G71" s="56" t="str">
        <f>IF(OR(B71=0,B71=""),"",IF(AND($E$3="1st"),'Marks Entry 1st'!F70,IF(AND($E$3="2nd"),'Marks Entry 2nd'!F70,"")))</f>
        <v/>
      </c>
      <c r="H71" s="56" t="str">
        <f>IF(OR(B71=0,B71=""),"",IF(AND($E$3="1st"),'Marks Entry 1st'!G70,IF(AND($E$3="2nd"),'Marks Entry 2nd'!G70,"")))</f>
        <v/>
      </c>
      <c r="I71" s="56" t="str">
        <f>IF(OR(B71=0,B71=""),"",IF(AND($E$3="1st"),'Marks Entry 1st'!H70,IF(AND($E$3="2nd"),'Marks Entry 2nd'!H70,"")))</f>
        <v/>
      </c>
      <c r="J71" s="245" t="str">
        <f>IF(OR(B71=0,B71=""),"",IF(AND($E$3="1st"),'Marks Entry 1st'!J70,IF(AND($E$3="2nd"),'Marks Entry 2nd'!J70,"")))</f>
        <v/>
      </c>
      <c r="K71" s="245" t="str">
        <f>IF(OR(B71=0,B71=""),"",IF(AND($E$3="1st"),'Marks Entry 1st'!K70,IF(AND($E$3="2nd"),'Marks Entry 2nd'!K70,"")))</f>
        <v/>
      </c>
      <c r="L71" s="113"/>
      <c r="M71" s="113"/>
      <c r="N71" s="113"/>
      <c r="O71" s="53"/>
      <c r="P71" s="113" t="str">
        <f>IF(OR(B71=0,B71=""),"",IF(AND($E$3="1st"),'Marks Entry 1st'!O70,IF(AND($E$3="2nd"),'Marks Entry 2nd'!O70,"")))</f>
        <v/>
      </c>
      <c r="Q71" s="113" t="str">
        <f>IF(OR(B71=0,B71=""),"",IF(AND($E$3="1st"),'Marks Entry 1st'!P70,IF(AND($E$3="2nd"),'Marks Entry 2nd'!P70,"")))</f>
        <v/>
      </c>
      <c r="R71" s="57" t="str">
        <f t="shared" si="0"/>
        <v/>
      </c>
      <c r="S71" s="53">
        <f t="shared" si="1"/>
        <v>0</v>
      </c>
      <c r="T71" s="59" t="str">
        <f>IF(OR(B71=0,B71=""),"",IF(AND($E$3="1st"),'Marks Entry 1st'!Q70,IF(AND($E$3="2nd"),'Marks Entry 2nd'!Q70,"")))</f>
        <v/>
      </c>
      <c r="U71" s="59" t="str">
        <f>IF(OR(B71=0,B71=""),"",IF(AND($E$3="1st"),'Marks Entry 1st'!R70,IF(AND($E$3="2nd"),'Marks Entry 2nd'!R70,"")))</f>
        <v/>
      </c>
      <c r="V71" s="58" t="str">
        <f t="shared" si="2"/>
        <v/>
      </c>
      <c r="W71" s="53" t="str">
        <f t="shared" si="3"/>
        <v/>
      </c>
      <c r="X71" s="94">
        <f t="shared" si="4"/>
        <v>0</v>
      </c>
      <c r="Y71" s="94" t="str">
        <f t="shared" si="5"/>
        <v/>
      </c>
      <c r="Z71" s="94" t="str">
        <f t="shared" si="6"/>
        <v/>
      </c>
      <c r="AA71" s="94" t="str">
        <f t="shared" si="7"/>
        <v/>
      </c>
      <c r="AB71" s="94" t="str">
        <f t="shared" si="8"/>
        <v/>
      </c>
      <c r="AC71" s="98" t="str">
        <f t="shared" si="9"/>
        <v/>
      </c>
      <c r="AD71" s="113"/>
      <c r="AE71" s="113"/>
      <c r="AF71" s="113"/>
      <c r="AG71" s="53"/>
      <c r="AH71" s="113" t="str">
        <f>IF(OR(B71=0,B71=""),"",IF(AND($E$3="1st"),'Marks Entry 1st'!V70,IF(AND($E$3="2nd"),'Marks Entry 2nd'!V70,"")))</f>
        <v/>
      </c>
      <c r="AI71" s="113" t="str">
        <f>IF(OR(B71=0,B71=""),"",IF(AND($E$3="1st"),'Marks Entry 1st'!W70,IF(AND($E$3="2nd"),'Marks Entry 2nd'!W70,"")))</f>
        <v/>
      </c>
      <c r="AJ71" s="57" t="str">
        <f t="shared" si="10"/>
        <v/>
      </c>
      <c r="AK71" s="53">
        <f t="shared" si="11"/>
        <v>0</v>
      </c>
      <c r="AL71" s="59" t="str">
        <f>IF(OR(B71=0,B71=""),"",IF(AND($E$3="1st"),'Marks Entry 1st'!X70,IF(AND($E$3="2nd"),'Marks Entry 2nd'!X70,"")))</f>
        <v/>
      </c>
      <c r="AM71" s="59" t="str">
        <f>IF(OR(B71=0,B71=""),"",IF(AND($E$3="1st"),'Marks Entry 1st'!Y70,IF(AND($E$3="2nd"),'Marks Entry 2nd'!Y70,"")))</f>
        <v/>
      </c>
      <c r="AN71" s="58" t="str">
        <f t="shared" si="12"/>
        <v/>
      </c>
      <c r="AO71" s="53" t="str">
        <f t="shared" si="13"/>
        <v/>
      </c>
      <c r="AP71" s="94">
        <f t="shared" si="14"/>
        <v>0</v>
      </c>
      <c r="AQ71" s="94" t="str">
        <f t="shared" si="15"/>
        <v/>
      </c>
      <c r="AR71" s="94" t="str">
        <f t="shared" si="16"/>
        <v/>
      </c>
      <c r="AS71" s="94" t="str">
        <f t="shared" si="17"/>
        <v/>
      </c>
      <c r="AT71" s="94" t="str">
        <f t="shared" si="18"/>
        <v/>
      </c>
      <c r="AU71" s="98" t="str">
        <f t="shared" si="19"/>
        <v/>
      </c>
      <c r="AV71" s="113"/>
      <c r="AW71" s="113"/>
      <c r="AX71" s="113"/>
      <c r="AY71" s="53"/>
      <c r="AZ71" s="113" t="str">
        <f>IF(OR(B71=0,B71=""),"",IF(AND($E$3="1st"),'Marks Entry 1st'!AC70,IF(AND($E$3="2nd"),'Marks Entry 2nd'!AC70,"")))</f>
        <v/>
      </c>
      <c r="BA71" s="113" t="str">
        <f>IF(OR(B71=0,B71=""),"",IF(AND($E$3="1st"),'Marks Entry 1st'!AD70,IF(AND($E$3="2nd"),'Marks Entry 2nd'!AD70,"")))</f>
        <v/>
      </c>
      <c r="BB71" s="57" t="str">
        <f t="shared" si="20"/>
        <v/>
      </c>
      <c r="BC71" s="53">
        <f t="shared" si="21"/>
        <v>0</v>
      </c>
      <c r="BD71" s="59" t="str">
        <f>IF(OR(B71=0,B71=""),"",IF(AND($E$3="1st"),'Marks Entry 1st'!AE70,IF(AND($E$3="2nd"),'Marks Entry 2nd'!AE70,"")))</f>
        <v/>
      </c>
      <c r="BE71" s="59" t="str">
        <f>IF(OR(B71=0,B71=""),"",IF(AND($E$3="1st"),'Marks Entry 1st'!AF70,IF(AND($E$3="2nd"),'Marks Entry 2nd'!AF70,"")))</f>
        <v/>
      </c>
      <c r="BF71" s="58" t="str">
        <f t="shared" si="22"/>
        <v/>
      </c>
      <c r="BG71" s="53" t="str">
        <f t="shared" si="23"/>
        <v/>
      </c>
      <c r="BH71" s="94">
        <f t="shared" si="24"/>
        <v>0</v>
      </c>
      <c r="BI71" s="94" t="str">
        <f t="shared" si="25"/>
        <v/>
      </c>
      <c r="BJ71" s="94" t="str">
        <f t="shared" si="26"/>
        <v/>
      </c>
      <c r="BK71" s="94" t="str">
        <f t="shared" si="27"/>
        <v/>
      </c>
      <c r="BL71" s="94" t="str">
        <f t="shared" si="28"/>
        <v/>
      </c>
      <c r="BM71" s="98" t="str">
        <f t="shared" si="29"/>
        <v/>
      </c>
      <c r="BN71" s="113"/>
      <c r="BO71" s="113"/>
      <c r="BP71" s="113"/>
      <c r="BQ71" s="53"/>
      <c r="BR71" s="113" t="str">
        <f>IF(OR(B71=0,B71=""),"",IF(AND('Marks Entry 1st'!AJ70="",'Marks Entry 2nd'!AJ70=""),"",IF(AND($E$3="1st"),'Marks Entry 1st'!AJ70,IF(AND($E$3="2nd"),'Marks Entry 2nd'!AJ70,""))))</f>
        <v/>
      </c>
      <c r="BS71" s="113" t="str">
        <f>IF(OR(B71=0,B71=""),"",IF(AND('Marks Entry 1st'!AK70="",'Marks Entry 2nd'!AK70=""),"",IF(AND($E$3="1st"),'Marks Entry 1st'!AK70,IF(AND($E$3="2nd"),'Marks Entry 2nd'!AK70,""))))</f>
        <v/>
      </c>
      <c r="BT71" s="57" t="str">
        <f t="shared" si="30"/>
        <v/>
      </c>
      <c r="BU71" s="53">
        <f t="shared" si="31"/>
        <v>0</v>
      </c>
      <c r="BV71" s="59" t="str">
        <f>IF(OR(B71=0,B71=""),"",IF(AND('Marks Entry 1st'!AL70="",'Marks Entry 2nd'!AL70=""),"",IF(AND($E$3="1st"),'Marks Entry 1st'!AL70,IF(AND($E$3="2nd"),'Marks Entry 2nd'!AL70,""))))</f>
        <v/>
      </c>
      <c r="BW71" s="59" t="str">
        <f>IF(OR(B71=0,B71=""),"",IF(AND('Marks Entry 1st'!AM70="",'Marks Entry 2nd'!AM70=""),"",IF(AND($E$3="1st"),'Marks Entry 1st'!AM70,IF(AND($E$3="2nd"),'Marks Entry 2nd'!AM70,""))))</f>
        <v/>
      </c>
      <c r="BX71" s="58" t="str">
        <f t="shared" si="32"/>
        <v/>
      </c>
      <c r="BY71" s="53" t="str">
        <f t="shared" si="33"/>
        <v/>
      </c>
      <c r="BZ71" s="94">
        <f t="shared" si="34"/>
        <v>0</v>
      </c>
      <c r="CA71" s="94" t="str">
        <f t="shared" si="35"/>
        <v/>
      </c>
      <c r="CB71" s="94" t="str">
        <f t="shared" si="36"/>
        <v/>
      </c>
      <c r="CC71" s="94" t="str">
        <f t="shared" si="37"/>
        <v/>
      </c>
      <c r="CD71" s="94" t="str">
        <f t="shared" si="38"/>
        <v/>
      </c>
      <c r="CE71" s="98" t="str">
        <f t="shared" si="39"/>
        <v/>
      </c>
      <c r="CF71" s="246" t="str">
        <f>IF(OR(B71=0,B71=""),"",IF(AND($E$3="1st"),'Marks Entry 1st'!AN70,IF(AND($E$3="2nd"),'Marks Entry 2nd'!AN70,"")))</f>
        <v/>
      </c>
      <c r="CG71" s="246" t="str">
        <f>IF(OR(B71=0,B71=""),"",IF(AND($E$3="1st"),'Marks Entry 1st'!AO70,IF(AND($E$3="2nd"),'Marks Entry 2nd'!AO70,"")))</f>
        <v/>
      </c>
      <c r="CH71" s="114" t="str">
        <f t="shared" si="40"/>
        <v/>
      </c>
      <c r="CI71" s="115">
        <f t="shared" si="41"/>
        <v>0</v>
      </c>
      <c r="CJ71" s="115" t="str">
        <f t="shared" si="42"/>
        <v/>
      </c>
      <c r="CK71" s="115" t="str">
        <f t="shared" si="43"/>
        <v/>
      </c>
      <c r="CL71" s="97" t="str">
        <f t="shared" si="44"/>
        <v/>
      </c>
      <c r="CM71" s="246" t="str">
        <f>IF(OR(B71=0,B71=""),"",IF(AND($E$3="1st"),'Marks Entry 1st'!AP70,IF(AND($E$3="2nd"),'Marks Entry 2nd'!AP70,"")))</f>
        <v/>
      </c>
      <c r="CN71" s="246" t="str">
        <f>IF(OR(B71=0,B71=""),"",IF(AND($E$3="1st"),'Marks Entry 1st'!AQ70,IF(AND($E$3="2nd"),'Marks Entry 2nd'!AQ70,"")))</f>
        <v/>
      </c>
      <c r="CO71" s="114" t="str">
        <f t="shared" si="45"/>
        <v/>
      </c>
      <c r="CP71" s="115">
        <f t="shared" si="46"/>
        <v>0</v>
      </c>
      <c r="CQ71" s="115" t="str">
        <f t="shared" si="47"/>
        <v/>
      </c>
      <c r="CR71" s="115" t="str">
        <f t="shared" si="48"/>
        <v/>
      </c>
      <c r="CS71" s="97" t="str">
        <f t="shared" si="49"/>
        <v/>
      </c>
      <c r="CT71" s="246" t="str">
        <f>IF(OR(B71=0,B71=""),"",IF(AND($E$3="1st"),'Marks Entry 1st'!AR70,IF(AND($E$3="2nd"),'Marks Entry 2nd'!AR70,"")))</f>
        <v/>
      </c>
      <c r="CU71" s="246" t="str">
        <f>IF(OR(B71=0,B71=""),"",IF(AND($E$3="1st"),'Marks Entry 1st'!AS70,IF(AND($E$3="2nd"),'Marks Entry 2nd'!AS70,"")))</f>
        <v/>
      </c>
      <c r="CV71" s="114" t="str">
        <f t="shared" si="50"/>
        <v/>
      </c>
      <c r="CW71" s="115">
        <f t="shared" si="51"/>
        <v>0</v>
      </c>
      <c r="CX71" s="115" t="str">
        <f t="shared" si="52"/>
        <v/>
      </c>
      <c r="CY71" s="115" t="str">
        <f t="shared" si="53"/>
        <v/>
      </c>
      <c r="CZ71" s="97" t="str">
        <f t="shared" si="54"/>
        <v/>
      </c>
      <c r="DA71" s="246" t="str">
        <f>IF(OR(B71=0,B71=""),"",IF(AND('Marks Entry 1st'!AT70="",'Marks Entry 2nd'!AT70=""),"",IF(AND($E$3="1st"),'Marks Entry 1st'!AT70,IF(AND($E$3="2nd"),'Marks Entry 2nd'!AT70,""))))</f>
        <v/>
      </c>
      <c r="DB71" s="246" t="str">
        <f>IF(OR(B71=0,B71=""),"",IF(AND('Marks Entry 1st'!AU70="",'Marks Entry 2nd'!AU70=""),"",IF(AND($E$3="1st"),'Marks Entry 1st'!AU70,IF(AND($E$3="2nd"),'Marks Entry 2nd'!AU70,""))))</f>
        <v/>
      </c>
      <c r="DC71" s="377" t="str">
        <f t="shared" si="55"/>
        <v/>
      </c>
      <c r="DD71" s="98" t="str">
        <f t="shared" si="56"/>
        <v/>
      </c>
      <c r="DE71" s="246" t="str">
        <f>IF(OR(B71=0,B71=""),"",IF(AND('Marks Entry 1st'!AV70="",'Marks Entry 2nd'!AV70=""),"",IF(AND($E$3="1st"),'Marks Entry 1st'!AV70,IF(AND($E$3="2nd"),'Marks Entry 2nd'!AV70,""))))</f>
        <v/>
      </c>
      <c r="DF71" s="246" t="str">
        <f>IF(OR(B71=0,B71=""),"",IF(AND('Marks Entry 1st'!AW70="",'Marks Entry 2nd'!AW70=""),"",IF(AND($E$3="1st"),'Marks Entry 1st'!AW70,IF(AND($E$3="2nd"),'Marks Entry 2nd'!AW70,""))))</f>
        <v/>
      </c>
      <c r="DG71" s="377" t="str">
        <f t="shared" si="57"/>
        <v/>
      </c>
      <c r="DH71" s="98" t="str">
        <f t="shared" si="58"/>
        <v/>
      </c>
      <c r="DI71" s="68" t="str">
        <f t="shared" si="62"/>
        <v/>
      </c>
      <c r="DJ71" s="379" t="str">
        <f t="shared" si="63"/>
        <v/>
      </c>
      <c r="DK71" s="72" t="str">
        <f t="shared" si="59"/>
        <v/>
      </c>
      <c r="DL71" s="73" t="str">
        <f t="shared" si="60"/>
        <v/>
      </c>
      <c r="DM71" s="413" t="str">
        <f>IF(B71="NSO","NSO",IF(OR(D71="",G71="",F71="",B71="",DI71=0),"",IF('Master sheet'!$D$11="Hindi","कक्षोंन्नति","Promoted")))</f>
        <v/>
      </c>
      <c r="DN71" s="43" t="str">
        <f>IF(OR(B71=0,B71=""),"",IF(AND($E$3="1st"),'Marks Entry 1st'!AX70,IF(AND($E$3="2nd"),'Marks Entry 2nd'!AX70,"")))</f>
        <v/>
      </c>
      <c r="DO71" s="43" t="str">
        <f>IF(OR(B71=0,B71=""),"",IF(AND($E$3="1st"),'Marks Entry 1st'!AY70,IF(AND($E$3="2nd"),'Marks Entry 2nd'!AY70,"")))</f>
        <v/>
      </c>
      <c r="DP71" s="230" t="str">
        <f t="shared" si="61"/>
        <v/>
      </c>
      <c r="DQ71" s="44"/>
      <c r="DX71" s="46">
        <f>IF(AND($E$3="1st"),'Marks Entry 1st'!I70,IF(AND($E$3="2nd"),'Marks Entry 2nd'!I70,""))</f>
        <v>0</v>
      </c>
    </row>
    <row r="72" spans="1:128" ht="18.95" customHeight="1">
      <c r="A72" s="60">
        <v>65</v>
      </c>
      <c r="B72" s="279" t="str">
        <f>IF(OR(DX72=0,DX72=""),"",IF(AND($E$3="1st"),'Marks Entry 1st'!I71,IF(AND($E$3="2nd"),'Marks Entry 2nd'!I71,"")))</f>
        <v/>
      </c>
      <c r="C72" s="61" t="str">
        <f>IF(OR(B72=0,B72=""),"",IF(AND($E$3="1st"),'Marks Entry 1st'!B71,IF(AND($E$3="2nd"),'Marks Entry 2nd'!B71,"")))</f>
        <v/>
      </c>
      <c r="D72" s="61" t="str">
        <f>IF(OR(B72=0,B72=""),"",IF(AND($E$3="1st"),'Marks Entry 1st'!C71,IF(AND($E$3="2nd"),'Marks Entry 2nd'!C71,"")))</f>
        <v/>
      </c>
      <c r="E72" s="62" t="str">
        <f>IF(OR(B72=0,B72=""),"",IF(AND($E$3="1st"),'Marks Entry 1st'!E71,IF(AND($E$3="2nd"),'Marks Entry 2nd'!E71,"")))</f>
        <v/>
      </c>
      <c r="F72" s="278" t="str">
        <f>IF(OR(B72=0,B72=""),"",IF(AND($E$3="1st"),'Marks Entry 1st'!D71,IF(AND($E$3="2nd"),'Marks Entry 2nd'!D71,"")))</f>
        <v/>
      </c>
      <c r="G72" s="56" t="str">
        <f>IF(OR(B72=0,B72=""),"",IF(AND($E$3="1st"),'Marks Entry 1st'!F71,IF(AND($E$3="2nd"),'Marks Entry 2nd'!F71,"")))</f>
        <v/>
      </c>
      <c r="H72" s="56" t="str">
        <f>IF(OR(B72=0,B72=""),"",IF(AND($E$3="1st"),'Marks Entry 1st'!G71,IF(AND($E$3="2nd"),'Marks Entry 2nd'!G71,"")))</f>
        <v/>
      </c>
      <c r="I72" s="56" t="str">
        <f>IF(OR(B72=0,B72=""),"",IF(AND($E$3="1st"),'Marks Entry 1st'!H71,IF(AND($E$3="2nd"),'Marks Entry 2nd'!H71,"")))</f>
        <v/>
      </c>
      <c r="J72" s="245" t="str">
        <f>IF(OR(B72=0,B72=""),"",IF(AND($E$3="1st"),'Marks Entry 1st'!J71,IF(AND($E$3="2nd"),'Marks Entry 2nd'!J71,"")))</f>
        <v/>
      </c>
      <c r="K72" s="245" t="str">
        <f>IF(OR(B72=0,B72=""),"",IF(AND($E$3="1st"),'Marks Entry 1st'!K71,IF(AND($E$3="2nd"),'Marks Entry 2nd'!K71,"")))</f>
        <v/>
      </c>
      <c r="L72" s="113"/>
      <c r="M72" s="113"/>
      <c r="N72" s="113"/>
      <c r="O72" s="53"/>
      <c r="P72" s="113" t="str">
        <f>IF(OR(B72=0,B72=""),"",IF(AND($E$3="1st"),'Marks Entry 1st'!O71,IF(AND($E$3="2nd"),'Marks Entry 2nd'!O71,"")))</f>
        <v/>
      </c>
      <c r="Q72" s="113" t="str">
        <f>IF(OR(B72=0,B72=""),"",IF(AND($E$3="1st"),'Marks Entry 1st'!P71,IF(AND($E$3="2nd"),'Marks Entry 2nd'!P71,"")))</f>
        <v/>
      </c>
      <c r="R72" s="57" t="str">
        <f t="shared" si="0"/>
        <v/>
      </c>
      <c r="S72" s="53">
        <f t="shared" si="1"/>
        <v>0</v>
      </c>
      <c r="T72" s="59" t="str">
        <f>IF(OR(B72=0,B72=""),"",IF(AND($E$3="1st"),'Marks Entry 1st'!Q71,IF(AND($E$3="2nd"),'Marks Entry 2nd'!Q71,"")))</f>
        <v/>
      </c>
      <c r="U72" s="59" t="str">
        <f>IF(OR(B72=0,B72=""),"",IF(AND($E$3="1st"),'Marks Entry 1st'!R71,IF(AND($E$3="2nd"),'Marks Entry 2nd'!R71,"")))</f>
        <v/>
      </c>
      <c r="V72" s="58" t="str">
        <f t="shared" si="2"/>
        <v/>
      </c>
      <c r="W72" s="53" t="str">
        <f t="shared" si="3"/>
        <v/>
      </c>
      <c r="X72" s="94">
        <f t="shared" si="4"/>
        <v>0</v>
      </c>
      <c r="Y72" s="94" t="str">
        <f t="shared" si="5"/>
        <v/>
      </c>
      <c r="Z72" s="94" t="str">
        <f t="shared" si="6"/>
        <v/>
      </c>
      <c r="AA72" s="94" t="str">
        <f t="shared" si="7"/>
        <v/>
      </c>
      <c r="AB72" s="94" t="str">
        <f t="shared" si="8"/>
        <v/>
      </c>
      <c r="AC72" s="98" t="str">
        <f t="shared" si="9"/>
        <v/>
      </c>
      <c r="AD72" s="113"/>
      <c r="AE72" s="113"/>
      <c r="AF72" s="113"/>
      <c r="AG72" s="53"/>
      <c r="AH72" s="113" t="str">
        <f>IF(OR(B72=0,B72=""),"",IF(AND($E$3="1st"),'Marks Entry 1st'!V71,IF(AND($E$3="2nd"),'Marks Entry 2nd'!V71,"")))</f>
        <v/>
      </c>
      <c r="AI72" s="113" t="str">
        <f>IF(OR(B72=0,B72=""),"",IF(AND($E$3="1st"),'Marks Entry 1st'!W71,IF(AND($E$3="2nd"),'Marks Entry 2nd'!W71,"")))</f>
        <v/>
      </c>
      <c r="AJ72" s="57" t="str">
        <f t="shared" si="10"/>
        <v/>
      </c>
      <c r="AK72" s="53">
        <f t="shared" si="11"/>
        <v>0</v>
      </c>
      <c r="AL72" s="59" t="str">
        <f>IF(OR(B72=0,B72=""),"",IF(AND($E$3="1st"),'Marks Entry 1st'!X71,IF(AND($E$3="2nd"),'Marks Entry 2nd'!X71,"")))</f>
        <v/>
      </c>
      <c r="AM72" s="59" t="str">
        <f>IF(OR(B72=0,B72=""),"",IF(AND($E$3="1st"),'Marks Entry 1st'!Y71,IF(AND($E$3="2nd"),'Marks Entry 2nd'!Y71,"")))</f>
        <v/>
      </c>
      <c r="AN72" s="58" t="str">
        <f t="shared" si="12"/>
        <v/>
      </c>
      <c r="AO72" s="53" t="str">
        <f t="shared" si="13"/>
        <v/>
      </c>
      <c r="AP72" s="94">
        <f t="shared" si="14"/>
        <v>0</v>
      </c>
      <c r="AQ72" s="94" t="str">
        <f t="shared" si="15"/>
        <v/>
      </c>
      <c r="AR72" s="94" t="str">
        <f t="shared" si="16"/>
        <v/>
      </c>
      <c r="AS72" s="94" t="str">
        <f t="shared" si="17"/>
        <v/>
      </c>
      <c r="AT72" s="94" t="str">
        <f t="shared" si="18"/>
        <v/>
      </c>
      <c r="AU72" s="98" t="str">
        <f t="shared" si="19"/>
        <v/>
      </c>
      <c r="AV72" s="113"/>
      <c r="AW72" s="113"/>
      <c r="AX72" s="113"/>
      <c r="AY72" s="53"/>
      <c r="AZ72" s="113" t="str">
        <f>IF(OR(B72=0,B72=""),"",IF(AND($E$3="1st"),'Marks Entry 1st'!AC71,IF(AND($E$3="2nd"),'Marks Entry 2nd'!AC71,"")))</f>
        <v/>
      </c>
      <c r="BA72" s="113" t="str">
        <f>IF(OR(B72=0,B72=""),"",IF(AND($E$3="1st"),'Marks Entry 1st'!AD71,IF(AND($E$3="2nd"),'Marks Entry 2nd'!AD71,"")))</f>
        <v/>
      </c>
      <c r="BB72" s="57" t="str">
        <f t="shared" si="20"/>
        <v/>
      </c>
      <c r="BC72" s="53">
        <f t="shared" si="21"/>
        <v>0</v>
      </c>
      <c r="BD72" s="59" t="str">
        <f>IF(OR(B72=0,B72=""),"",IF(AND($E$3="1st"),'Marks Entry 1st'!AE71,IF(AND($E$3="2nd"),'Marks Entry 2nd'!AE71,"")))</f>
        <v/>
      </c>
      <c r="BE72" s="59" t="str">
        <f>IF(OR(B72=0,B72=""),"",IF(AND($E$3="1st"),'Marks Entry 1st'!AF71,IF(AND($E$3="2nd"),'Marks Entry 2nd'!AF71,"")))</f>
        <v/>
      </c>
      <c r="BF72" s="58" t="str">
        <f t="shared" si="22"/>
        <v/>
      </c>
      <c r="BG72" s="53" t="str">
        <f t="shared" si="23"/>
        <v/>
      </c>
      <c r="BH72" s="94">
        <f t="shared" si="24"/>
        <v>0</v>
      </c>
      <c r="BI72" s="94" t="str">
        <f t="shared" si="25"/>
        <v/>
      </c>
      <c r="BJ72" s="94" t="str">
        <f t="shared" si="26"/>
        <v/>
      </c>
      <c r="BK72" s="94" t="str">
        <f t="shared" si="27"/>
        <v/>
      </c>
      <c r="BL72" s="94" t="str">
        <f t="shared" si="28"/>
        <v/>
      </c>
      <c r="BM72" s="98" t="str">
        <f t="shared" si="29"/>
        <v/>
      </c>
      <c r="BN72" s="113"/>
      <c r="BO72" s="113"/>
      <c r="BP72" s="113"/>
      <c r="BQ72" s="53"/>
      <c r="BR72" s="113" t="str">
        <f>IF(OR(B72=0,B72=""),"",IF(AND('Marks Entry 1st'!AJ71="",'Marks Entry 2nd'!AJ71=""),"",IF(AND($E$3="1st"),'Marks Entry 1st'!AJ71,IF(AND($E$3="2nd"),'Marks Entry 2nd'!AJ71,""))))</f>
        <v/>
      </c>
      <c r="BS72" s="113" t="str">
        <f>IF(OR(B72=0,B72=""),"",IF(AND('Marks Entry 1st'!AK71="",'Marks Entry 2nd'!AK71=""),"",IF(AND($E$3="1st"),'Marks Entry 1st'!AK71,IF(AND($E$3="2nd"),'Marks Entry 2nd'!AK71,""))))</f>
        <v/>
      </c>
      <c r="BT72" s="57" t="str">
        <f t="shared" si="30"/>
        <v/>
      </c>
      <c r="BU72" s="53">
        <f t="shared" si="31"/>
        <v>0</v>
      </c>
      <c r="BV72" s="59" t="str">
        <f>IF(OR(B72=0,B72=""),"",IF(AND('Marks Entry 1st'!AL71="",'Marks Entry 2nd'!AL71=""),"",IF(AND($E$3="1st"),'Marks Entry 1st'!AL71,IF(AND($E$3="2nd"),'Marks Entry 2nd'!AL71,""))))</f>
        <v/>
      </c>
      <c r="BW72" s="59" t="str">
        <f>IF(OR(B72=0,B72=""),"",IF(AND('Marks Entry 1st'!AM71="",'Marks Entry 2nd'!AM71=""),"",IF(AND($E$3="1st"),'Marks Entry 1st'!AM71,IF(AND($E$3="2nd"),'Marks Entry 2nd'!AM71,""))))</f>
        <v/>
      </c>
      <c r="BX72" s="58" t="str">
        <f t="shared" si="32"/>
        <v/>
      </c>
      <c r="BY72" s="53" t="str">
        <f t="shared" si="33"/>
        <v/>
      </c>
      <c r="BZ72" s="94">
        <f t="shared" si="34"/>
        <v>0</v>
      </c>
      <c r="CA72" s="94" t="str">
        <f t="shared" si="35"/>
        <v/>
      </c>
      <c r="CB72" s="94" t="str">
        <f t="shared" si="36"/>
        <v/>
      </c>
      <c r="CC72" s="94" t="str">
        <f t="shared" si="37"/>
        <v/>
      </c>
      <c r="CD72" s="94" t="str">
        <f t="shared" si="38"/>
        <v/>
      </c>
      <c r="CE72" s="98" t="str">
        <f t="shared" si="39"/>
        <v/>
      </c>
      <c r="CF72" s="246" t="str">
        <f>IF(OR(B72=0,B72=""),"",IF(AND($E$3="1st"),'Marks Entry 1st'!AN71,IF(AND($E$3="2nd"),'Marks Entry 2nd'!AN71,"")))</f>
        <v/>
      </c>
      <c r="CG72" s="246" t="str">
        <f>IF(OR(B72=0,B72=""),"",IF(AND($E$3="1st"),'Marks Entry 1st'!AO71,IF(AND($E$3="2nd"),'Marks Entry 2nd'!AO71,"")))</f>
        <v/>
      </c>
      <c r="CH72" s="114" t="str">
        <f t="shared" si="40"/>
        <v/>
      </c>
      <c r="CI72" s="115">
        <f t="shared" si="41"/>
        <v>0</v>
      </c>
      <c r="CJ72" s="115" t="str">
        <f t="shared" si="42"/>
        <v/>
      </c>
      <c r="CK72" s="115" t="str">
        <f t="shared" si="43"/>
        <v/>
      </c>
      <c r="CL72" s="97" t="str">
        <f t="shared" si="44"/>
        <v/>
      </c>
      <c r="CM72" s="246" t="str">
        <f>IF(OR(B72=0,B72=""),"",IF(AND($E$3="1st"),'Marks Entry 1st'!AP71,IF(AND($E$3="2nd"),'Marks Entry 2nd'!AP71,"")))</f>
        <v/>
      </c>
      <c r="CN72" s="246" t="str">
        <f>IF(OR(B72=0,B72=""),"",IF(AND($E$3="1st"),'Marks Entry 1st'!AQ71,IF(AND($E$3="2nd"),'Marks Entry 2nd'!AQ71,"")))</f>
        <v/>
      </c>
      <c r="CO72" s="114" t="str">
        <f t="shared" si="45"/>
        <v/>
      </c>
      <c r="CP72" s="115">
        <f t="shared" si="46"/>
        <v>0</v>
      </c>
      <c r="CQ72" s="115" t="str">
        <f t="shared" si="47"/>
        <v/>
      </c>
      <c r="CR72" s="115" t="str">
        <f t="shared" si="48"/>
        <v/>
      </c>
      <c r="CS72" s="97" t="str">
        <f t="shared" si="49"/>
        <v/>
      </c>
      <c r="CT72" s="246" t="str">
        <f>IF(OR(B72=0,B72=""),"",IF(AND($E$3="1st"),'Marks Entry 1st'!AR71,IF(AND($E$3="2nd"),'Marks Entry 2nd'!AR71,"")))</f>
        <v/>
      </c>
      <c r="CU72" s="246" t="str">
        <f>IF(OR(B72=0,B72=""),"",IF(AND($E$3="1st"),'Marks Entry 1st'!AS71,IF(AND($E$3="2nd"),'Marks Entry 2nd'!AS71,"")))</f>
        <v/>
      </c>
      <c r="CV72" s="114" t="str">
        <f t="shared" si="50"/>
        <v/>
      </c>
      <c r="CW72" s="115">
        <f t="shared" si="51"/>
        <v>0</v>
      </c>
      <c r="CX72" s="115" t="str">
        <f t="shared" si="52"/>
        <v/>
      </c>
      <c r="CY72" s="115" t="str">
        <f t="shared" si="53"/>
        <v/>
      </c>
      <c r="CZ72" s="97" t="str">
        <f t="shared" si="54"/>
        <v/>
      </c>
      <c r="DA72" s="246" t="str">
        <f>IF(OR(B72=0,B72=""),"",IF(AND('Marks Entry 1st'!AT71="",'Marks Entry 2nd'!AT71=""),"",IF(AND($E$3="1st"),'Marks Entry 1st'!AT71,IF(AND($E$3="2nd"),'Marks Entry 2nd'!AT71,""))))</f>
        <v/>
      </c>
      <c r="DB72" s="246" t="str">
        <f>IF(OR(B72=0,B72=""),"",IF(AND('Marks Entry 1st'!AU71="",'Marks Entry 2nd'!AU71=""),"",IF(AND($E$3="1st"),'Marks Entry 1st'!AU71,IF(AND($E$3="2nd"),'Marks Entry 2nd'!AU71,""))))</f>
        <v/>
      </c>
      <c r="DC72" s="377" t="str">
        <f t="shared" si="55"/>
        <v/>
      </c>
      <c r="DD72" s="98" t="str">
        <f t="shared" si="56"/>
        <v/>
      </c>
      <c r="DE72" s="246" t="str">
        <f>IF(OR(B72=0,B72=""),"",IF(AND('Marks Entry 1st'!AV71="",'Marks Entry 2nd'!AV71=""),"",IF(AND($E$3="1st"),'Marks Entry 1st'!AV71,IF(AND($E$3="2nd"),'Marks Entry 2nd'!AV71,""))))</f>
        <v/>
      </c>
      <c r="DF72" s="246" t="str">
        <f>IF(OR(B72=0,B72=""),"",IF(AND('Marks Entry 1st'!AW71="",'Marks Entry 2nd'!AW71=""),"",IF(AND($E$3="1st"),'Marks Entry 1st'!AW71,IF(AND($E$3="2nd"),'Marks Entry 2nd'!AW71,""))))</f>
        <v/>
      </c>
      <c r="DG72" s="377" t="str">
        <f t="shared" si="57"/>
        <v/>
      </c>
      <c r="DH72" s="98" t="str">
        <f t="shared" si="58"/>
        <v/>
      </c>
      <c r="DI72" s="68" t="str">
        <f t="shared" si="62"/>
        <v/>
      </c>
      <c r="DJ72" s="379" t="str">
        <f t="shared" si="63"/>
        <v/>
      </c>
      <c r="DK72" s="72" t="str">
        <f t="shared" si="59"/>
        <v/>
      </c>
      <c r="DL72" s="73" t="str">
        <f t="shared" si="60"/>
        <v/>
      </c>
      <c r="DM72" s="413" t="str">
        <f>IF(B72="NSO","NSO",IF(OR(D72="",G72="",F72="",B72="",DI72=0),"",IF('Master sheet'!$D$11="Hindi","कक्षोंन्नति","Promoted")))</f>
        <v/>
      </c>
      <c r="DN72" s="43" t="str">
        <f>IF(OR(B72=0,B72=""),"",IF(AND($E$3="1st"),'Marks Entry 1st'!AX71,IF(AND($E$3="2nd"),'Marks Entry 2nd'!AX71,"")))</f>
        <v/>
      </c>
      <c r="DO72" s="43" t="str">
        <f>IF(OR(B72=0,B72=""),"",IF(AND($E$3="1st"),'Marks Entry 1st'!AY71,IF(AND($E$3="2nd"),'Marks Entry 2nd'!AY71,"")))</f>
        <v/>
      </c>
      <c r="DP72" s="230" t="str">
        <f t="shared" si="61"/>
        <v/>
      </c>
      <c r="DQ72" s="44"/>
      <c r="DX72" s="46">
        <f>IF(AND($E$3="1st"),'Marks Entry 1st'!I71,IF(AND($E$3="2nd"),'Marks Entry 2nd'!I71,""))</f>
        <v>0</v>
      </c>
    </row>
    <row r="73" spans="1:128" ht="18.95" customHeight="1">
      <c r="A73" s="60">
        <v>66</v>
      </c>
      <c r="B73" s="279" t="str">
        <f>IF(OR(DX73=0,DX73=""),"",IF(AND($E$3="1st"),'Marks Entry 1st'!I72,IF(AND($E$3="2nd"),'Marks Entry 2nd'!I72,"")))</f>
        <v/>
      </c>
      <c r="C73" s="61" t="str">
        <f>IF(OR(B73=0,B73=""),"",IF(AND($E$3="1st"),'Marks Entry 1st'!B72,IF(AND($E$3="2nd"),'Marks Entry 2nd'!B72,"")))</f>
        <v/>
      </c>
      <c r="D73" s="61" t="str">
        <f>IF(OR(B73=0,B73=""),"",IF(AND($E$3="1st"),'Marks Entry 1st'!C72,IF(AND($E$3="2nd"),'Marks Entry 2nd'!C72,"")))</f>
        <v/>
      </c>
      <c r="E73" s="62" t="str">
        <f>IF(OR(B73=0,B73=""),"",IF(AND($E$3="1st"),'Marks Entry 1st'!E72,IF(AND($E$3="2nd"),'Marks Entry 2nd'!E72,"")))</f>
        <v/>
      </c>
      <c r="F73" s="278" t="str">
        <f>IF(OR(B73=0,B73=""),"",IF(AND($E$3="1st"),'Marks Entry 1st'!D72,IF(AND($E$3="2nd"),'Marks Entry 2nd'!D72,"")))</f>
        <v/>
      </c>
      <c r="G73" s="56" t="str">
        <f>IF(OR(B73=0,B73=""),"",IF(AND($E$3="1st"),'Marks Entry 1st'!F72,IF(AND($E$3="2nd"),'Marks Entry 2nd'!F72,"")))</f>
        <v/>
      </c>
      <c r="H73" s="56" t="str">
        <f>IF(OR(B73=0,B73=""),"",IF(AND($E$3="1st"),'Marks Entry 1st'!G72,IF(AND($E$3="2nd"),'Marks Entry 2nd'!G72,"")))</f>
        <v/>
      </c>
      <c r="I73" s="56" t="str">
        <f>IF(OR(B73=0,B73=""),"",IF(AND($E$3="1st"),'Marks Entry 1st'!H72,IF(AND($E$3="2nd"),'Marks Entry 2nd'!H72,"")))</f>
        <v/>
      </c>
      <c r="J73" s="245" t="str">
        <f>IF(OR(B73=0,B73=""),"",IF(AND($E$3="1st"),'Marks Entry 1st'!J72,IF(AND($E$3="2nd"),'Marks Entry 2nd'!J72,"")))</f>
        <v/>
      </c>
      <c r="K73" s="245" t="str">
        <f>IF(OR(B73=0,B73=""),"",IF(AND($E$3="1st"),'Marks Entry 1st'!K72,IF(AND($E$3="2nd"),'Marks Entry 2nd'!K72,"")))</f>
        <v/>
      </c>
      <c r="L73" s="113"/>
      <c r="M73" s="113"/>
      <c r="N73" s="113"/>
      <c r="O73" s="53"/>
      <c r="P73" s="113" t="str">
        <f>IF(OR(B73=0,B73=""),"",IF(AND($E$3="1st"),'Marks Entry 1st'!O72,IF(AND($E$3="2nd"),'Marks Entry 2nd'!O72,"")))</f>
        <v/>
      </c>
      <c r="Q73" s="113" t="str">
        <f>IF(OR(B73=0,B73=""),"",IF(AND($E$3="1st"),'Marks Entry 1st'!P72,IF(AND($E$3="2nd"),'Marks Entry 2nd'!P72,"")))</f>
        <v/>
      </c>
      <c r="R73" s="57" t="str">
        <f t="shared" ref="R73:R136" si="64">IF(AND(P73="",Q73=""),"",IF(AND(P73="NA",Q73="NA"),"NA",IF(AND(P73="AB",Q73="AB"),"AB",SUM(P73:Q73))))</f>
        <v/>
      </c>
      <c r="S73" s="53">
        <f t="shared" ref="S73:S136" si="65">IF(AND(O73="NA",R73="NA"),"NA",IF(AND(O73="AB",R73="AB"),"AB",SUM(O73,R73)))</f>
        <v>0</v>
      </c>
      <c r="T73" s="59" t="str">
        <f>IF(OR(B73=0,B73=""),"",IF(AND($E$3="1st"),'Marks Entry 1st'!Q72,IF(AND($E$3="2nd"),'Marks Entry 2nd'!Q72,"")))</f>
        <v/>
      </c>
      <c r="U73" s="59" t="str">
        <f>IF(OR(B73=0,B73=""),"",IF(AND($E$3="1st"),'Marks Entry 1st'!R72,IF(AND($E$3="2nd"),'Marks Entry 2nd'!R72,"")))</f>
        <v/>
      </c>
      <c r="V73" s="58" t="str">
        <f t="shared" ref="V73:V136" si="66">IF(AND(T73="",U73=""),"",IF(AND(T73="AB",U73="AB"),"AB",SUM(T73:U73)))</f>
        <v/>
      </c>
      <c r="W73" s="53" t="str">
        <f t="shared" ref="W73:W136" si="67">IF(V73="","",IF(AND(S73="AB",V73="AB"),"AB",SUM(S73,V73)))</f>
        <v/>
      </c>
      <c r="X73" s="94">
        <f t="shared" ref="X73:X136" si="68">COUNTIF(L73:N73,"NA")*10+(COUNTIF(L73:N73,"ML")*10)+(COUNTIF(P73,"ML")*50)+(COUNTIF(Q73,"ML")*20)+(COUNTIF(T73,"ML")*70)+(COUNTIF(U73,"ML")*30)</f>
        <v>0</v>
      </c>
      <c r="Y73" s="94" t="str">
        <f t="shared" ref="Y73:Y136" si="69">IF(OR(B73="NSO",B73=0,B73=""),"",IF(AND(P73="",T73=""),"",IF(AND(P73="",Q73=""),70-X73,IF(AND(T73="",U73=""),100-X73,200-X73))))</f>
        <v/>
      </c>
      <c r="Z73" s="94" t="str">
        <f t="shared" ref="Z73:Z136" si="70">IF(AND(OR(L73="ab",L73="ml"),OR(M73="ab",M73="ml"),OR(P73="ab",P73="ml")),"AB",IF(AND(OR(L73="ab",L73="ml"),OR(P73="ab",P73="ml"),OR(T73="ab",T73="ml")),"AB",IF(AND(OR(M73="ab",M73="ml"),OR(N73="ab",N73="ml"),OR(P73="ab",P73="ml")),"AB",IF(AND(OR(M73="ab",M73="ml"),OR(N73="ab",N73="ml"),OR(T73="ab",T73="ml")),"AB",""))))</f>
        <v/>
      </c>
      <c r="AA73" s="94" t="str">
        <f t="shared" ref="AA73:AA136" si="71">IF(OR(B73="NSO",B73="",T73=""),"",IF(OR(Z73="AB",T73="ab"),"AB",IF(T73="ML","RE",IF(AND(W73&gt;=36%*Y73,T73&gt;=14),"P",IF(AND(W73&gt;=34%*Y73,T73&gt;=14),"G2",IF(AND(W73&gt;=31%*Y73,T73&gt;=14),"G1",IF(AND(W73&gt;=25%*Y73,T73&gt;=14),"S","F")))))))</f>
        <v/>
      </c>
      <c r="AB73" s="94" t="str">
        <f t="shared" ref="AB73:AB136" si="72">IF(OR(AA73="",AA73=0,AA73="S",AA73="RE",AA73="F",AA73="AB"),"",IF(W73&gt;=75%*Y73,"D",IF(W73&gt;=60%*Y73,"I",IF(W73&gt;=48%*Y73,"II",IF(W73&gt;=36%*Y73,"III","")))))</f>
        <v/>
      </c>
      <c r="AC73" s="98" t="str">
        <f t="shared" ref="AC73:AC136" si="73">IF(W73="","",IF(OR(AA73="",AA73=0,AA73="RE",AA73="AB"),"",IF(W73&gt;85%*Y73,"A",IF(W73&gt;70%*Y73,"B",IF(W73&gt;=50%*Y73,"C",IF(W73&gt;=30%*Y73,"D","E"))))))</f>
        <v/>
      </c>
      <c r="AD73" s="113"/>
      <c r="AE73" s="113"/>
      <c r="AF73" s="113"/>
      <c r="AG73" s="53"/>
      <c r="AH73" s="113" t="str">
        <f>IF(OR(B73=0,B73=""),"",IF(AND($E$3="1st"),'Marks Entry 1st'!V72,IF(AND($E$3="2nd"),'Marks Entry 2nd'!V72,"")))</f>
        <v/>
      </c>
      <c r="AI73" s="113" t="str">
        <f>IF(OR(B73=0,B73=""),"",IF(AND($E$3="1st"),'Marks Entry 1st'!W72,IF(AND($E$3="2nd"),'Marks Entry 2nd'!W72,"")))</f>
        <v/>
      </c>
      <c r="AJ73" s="57" t="str">
        <f t="shared" ref="AJ73:AJ136" si="74">IF(AND(AH73="",AI73=""),"",IF(AND(AH73="NA",AI73="NA"),"NA",IF(AND(AH73="AB",AI73="AB"),"AB",SUM(AH73:AI73))))</f>
        <v/>
      </c>
      <c r="AK73" s="53">
        <f t="shared" ref="AK73:AK136" si="75">IF(AND(AG73="NA",AJ73="NA"),"NA",IF(AND(AG73="AB",AJ73="AB"),"AB",SUM(AG73,AJ73)))</f>
        <v>0</v>
      </c>
      <c r="AL73" s="59" t="str">
        <f>IF(OR(B73=0,B73=""),"",IF(AND($E$3="1st"),'Marks Entry 1st'!X72,IF(AND($E$3="2nd"),'Marks Entry 2nd'!X72,"")))</f>
        <v/>
      </c>
      <c r="AM73" s="59" t="str">
        <f>IF(OR(B73=0,B73=""),"",IF(AND($E$3="1st"),'Marks Entry 1st'!Y72,IF(AND($E$3="2nd"),'Marks Entry 2nd'!Y72,"")))</f>
        <v/>
      </c>
      <c r="AN73" s="58" t="str">
        <f t="shared" ref="AN73:AN136" si="76">IF(AND(AL73="",AM73=""),"",IF(AND(AL73="AB",AM73="AB"),"AB",SUM(AL73:AM73)))</f>
        <v/>
      </c>
      <c r="AO73" s="53" t="str">
        <f t="shared" ref="AO73:AO136" si="77">IF(AN73="","",IF(AND(AK73="AB",AN73="AB"),"AB",SUM(AK73,AN73)))</f>
        <v/>
      </c>
      <c r="AP73" s="94">
        <f t="shared" ref="AP73:AP136" si="78">COUNTIF(AD73:AF73,"NA")*10+(COUNTIF(AD73:AF73,"ML")*10)+(COUNTIF(AH73,"ML")*50)+(COUNTIF(AI73,"ML")*20)+(COUNTIF(AL73,"ML")*70)+(COUNTIF(AM73,"ML")*30)</f>
        <v>0</v>
      </c>
      <c r="AQ73" s="94" t="str">
        <f t="shared" ref="AQ73:AQ136" si="79">IF(OR(B73="NSO",B73=0,B73=""),"",IF(AND(AH73="",AL73=""),"",IF(AND(AH73="",AI73=""),500-AP73,IF(AND(AL73="",AM73=""),50-AP73,100-AP73))))</f>
        <v/>
      </c>
      <c r="AR73" s="94" t="str">
        <f t="shared" ref="AR73:AR136" si="80">IF(AND(OR(AD73="ab",AD73="ml"),OR(AE73="ab",AE73="ml"),OR(AH73="ab",AH73="ml")),"AB",IF(AND(OR(AD73="ab",AD73="ml"),OR(AH73="ab",AH73="ml"),OR(AL73="ab",AL73="ml")),"AB",IF(AND(OR(AE73="ab",AE73="ml"),OR(AF73="ab",AF73="ml"),OR(AH73="ab",AH73="ml")),"AB",IF(AND(OR(AE73="ab",AE73="ml"),OR(AF73="ab",AF73="ml"),OR(AL73="ab",AL73="ml")),"AB",""))))</f>
        <v/>
      </c>
      <c r="AS73" s="94" t="str">
        <f t="shared" ref="AS73:AS136" si="81">IF(OR(B73="NSO",B73="",AL73=""),"",IF(OR(AR73="AB",AL73="ab"),"AB",IF(AL73="ML","RE",IF(AND(AO73&gt;=36%*AQ73,AL73&gt;=$AL$7*20%),"P",IF(AND(AO73&gt;=34%*AQ73,AL73&gt;=$AL$7*20%),"G2",IF(AND(AO73&gt;=31%*AQ73,AL73&gt;=$AL$7*20%),"G1",IF(AND(AO73&gt;=25%*AQ73,AL73&gt;=$AL$7*20%),"S","F")))))))</f>
        <v/>
      </c>
      <c r="AT73" s="94" t="str">
        <f t="shared" ref="AT73:AT136" si="82">IF(OR(AS73="",AS73=0,AS73="S",AS73="RE",AS73="F",AS73="AB"),"",IF(AO73&gt;=75%*AQ73,"D",IF(AO73&gt;=60%*AQ73,"I",IF(AO73&gt;=48%*AQ73,"II",IF(AO73&gt;=36%*AQ73,"III","")))))</f>
        <v/>
      </c>
      <c r="AU73" s="98" t="str">
        <f t="shared" ref="AU73:AU136" si="83">IF(AO73="","",IF(OR(AS73="",AS73=0,AS73="RE",AS73="AB"),"",IF(AO73&gt;85%*AQ73,"A",IF(AO73&gt;70%*AQ73,"B",IF(AO73&gt;=50%*AQ73,"C",IF(AO73&gt;=30%*AQ73,"D","E"))))))</f>
        <v/>
      </c>
      <c r="AV73" s="113"/>
      <c r="AW73" s="113"/>
      <c r="AX73" s="113"/>
      <c r="AY73" s="53"/>
      <c r="AZ73" s="113" t="str">
        <f>IF(OR(B73=0,B73=""),"",IF(AND($E$3="1st"),'Marks Entry 1st'!AC72,IF(AND($E$3="2nd"),'Marks Entry 2nd'!AC72,"")))</f>
        <v/>
      </c>
      <c r="BA73" s="113" t="str">
        <f>IF(OR(B73=0,B73=""),"",IF(AND($E$3="1st"),'Marks Entry 1st'!AD72,IF(AND($E$3="2nd"),'Marks Entry 2nd'!AD72,"")))</f>
        <v/>
      </c>
      <c r="BB73" s="57" t="str">
        <f t="shared" ref="BB73:BB136" si="84">IF(AND(AZ73="",BA73=""),"",IF(AND(AZ73="NA",BA73="NA"),"NA",IF(AND(AZ73="AB",BA73="AB"),"AB",SUM(AZ73:BA73))))</f>
        <v/>
      </c>
      <c r="BC73" s="53">
        <f t="shared" ref="BC73:BC136" si="85">IF(AND(AY73="NA",BB73="NA"),"NA",IF(AND(AY73="AB",BB73="AB"),"AB",SUM(AY73,BB73)))</f>
        <v>0</v>
      </c>
      <c r="BD73" s="59" t="str">
        <f>IF(OR(B73=0,B73=""),"",IF(AND($E$3="1st"),'Marks Entry 1st'!AE72,IF(AND($E$3="2nd"),'Marks Entry 2nd'!AE72,"")))</f>
        <v/>
      </c>
      <c r="BE73" s="59" t="str">
        <f>IF(OR(B73=0,B73=""),"",IF(AND($E$3="1st"),'Marks Entry 1st'!AF72,IF(AND($E$3="2nd"),'Marks Entry 2nd'!AF72,"")))</f>
        <v/>
      </c>
      <c r="BF73" s="58" t="str">
        <f t="shared" ref="BF73:BF136" si="86">IF(AND(BD73="",BE73=""),"",IF(AND(BD73="AB",BE73="AB"),"AB",SUM(BD73:BE73)))</f>
        <v/>
      </c>
      <c r="BG73" s="53" t="str">
        <f t="shared" ref="BG73:BG136" si="87">IF(BF73="","",IF(AND(BC73="AB",BF73="AB"),"AB",SUM(BC73,BF73)))</f>
        <v/>
      </c>
      <c r="BH73" s="94">
        <f t="shared" ref="BH73:BH136" si="88">COUNTIF(AV73:AX73,"NA")*10+(COUNTIF(AV73:AX73,"ML")*10)+(COUNTIF(AZ73,"ML")*50)+(COUNTIF(BA73,"ML")*20)+(COUNTIF(BD73,"ML")*70)+(COUNTIF(BE73,"ML")*30)</f>
        <v>0</v>
      </c>
      <c r="BI73" s="94" t="str">
        <f t="shared" ref="BI73:BI136" si="89">IF(OR(B73="NSO",B73=0,B73=""),"",IF(AND(AZ73="",BD73=""),"",IF(AND(AZ73="",BA73=""),70-BH73,IF(AND(BD73="",BE73=""),100-BH73,200-BH73))))</f>
        <v/>
      </c>
      <c r="BJ73" s="94" t="str">
        <f t="shared" ref="BJ73:BJ136" si="90">IF(AND(OR(AV73="ab",AV73="ml"),OR(AW73="ab",AW73="ml"),OR(AZ73="ab",AZ73="ml")),"AB",IF(AND(OR(AV73="ab",AV73="ml"),OR(AZ73="ab",AZ73="ml"),OR(BD73="ab",BD73="ml")),"AB",IF(AND(OR(AW73="ab",AW73="ml"),OR(AX73="ab",AX73="ml"),OR(AZ73="ab",AZ73="ml")),"AB",IF(AND(OR(AW73="ab",AW73="ml"),OR(AX73="ab",AX73="ml"),OR(BD73="ab",BD73="ml")),"AB",""))))</f>
        <v/>
      </c>
      <c r="BK73" s="94" t="str">
        <f t="shared" ref="BK73:BK136" si="91">IF(OR(B73="NSO",B73="",BD73=""),"",IF(OR(BJ73="AB",BD73="ab"),"AB",IF(BD73="ML","RE",IF(AND(BG73&gt;=36%*BI73,BD73&gt;=14),"P",IF(AND(BG73&gt;=34%*BI73,BD73&gt;=14),"G2",IF(AND(BG73&gt;=31%*BI73,BD73&gt;=14),"G1",IF(AND(BG73&gt;=25%*BI73,BD73&gt;=14),"S","F")))))))</f>
        <v/>
      </c>
      <c r="BL73" s="94" t="str">
        <f t="shared" ref="BL73:BL136" si="92">IF(OR(BK73="",BK73=0,BK73="S",BK73="RE",BK73="F",BK73="AB"),"",IF(BG73&gt;=75%*BI73,"D",IF(BG73&gt;=60%*BI73,"I",IF(BG73&gt;=48%*BI73,"II",IF(BG73&gt;=36%*BI73,"III","")))))</f>
        <v/>
      </c>
      <c r="BM73" s="98" t="str">
        <f t="shared" ref="BM73:BM136" si="93">IF(BG73="","",IF(OR(BK73="",BK73=0,BK73="RE",BK73="AB"),"",IF(BG73&gt;85%*BI73,"A",IF(BG73&gt;70%*BI73,"B",IF(BG73&gt;=50%*BI73,"C",IF(BG73&gt;=30%*BI73,"D","E"))))))</f>
        <v/>
      </c>
      <c r="BN73" s="113"/>
      <c r="BO73" s="113"/>
      <c r="BP73" s="113"/>
      <c r="BQ73" s="53"/>
      <c r="BR73" s="113" t="str">
        <f>IF(OR(B73=0,B73=""),"",IF(AND('Marks Entry 1st'!AJ72="",'Marks Entry 2nd'!AJ72=""),"",IF(AND($E$3="1st"),'Marks Entry 1st'!AJ72,IF(AND($E$3="2nd"),'Marks Entry 2nd'!AJ72,""))))</f>
        <v/>
      </c>
      <c r="BS73" s="113" t="str">
        <f>IF(OR(B73=0,B73=""),"",IF(AND('Marks Entry 1st'!AK72="",'Marks Entry 2nd'!AK72=""),"",IF(AND($E$3="1st"),'Marks Entry 1st'!AK72,IF(AND($E$3="2nd"),'Marks Entry 2nd'!AK72,""))))</f>
        <v/>
      </c>
      <c r="BT73" s="57" t="str">
        <f t="shared" ref="BT73:BT136" si="94">IF(AND(BR73="",BS73=""),"",IF(AND(BR73="NA",BS73="NA"),"NA",IF(AND(BR73="AB",BS73="AB"),"AB",SUM(BR73:BS73))))</f>
        <v/>
      </c>
      <c r="BU73" s="53">
        <f t="shared" ref="BU73:BU136" si="95">IF(AND(BQ73="NA",BT73="NA"),"NA",IF(AND(BQ73="AB",BT73="AB"),"AB",SUM(BQ73,BT73)))</f>
        <v>0</v>
      </c>
      <c r="BV73" s="59" t="str">
        <f>IF(OR(B73=0,B73=""),"",IF(AND('Marks Entry 1st'!AL72="",'Marks Entry 2nd'!AL72=""),"",IF(AND($E$3="1st"),'Marks Entry 1st'!AL72,IF(AND($E$3="2nd"),'Marks Entry 2nd'!AL72,""))))</f>
        <v/>
      </c>
      <c r="BW73" s="59" t="str">
        <f>IF(OR(B73=0,B73=""),"",IF(AND('Marks Entry 1st'!AM72="",'Marks Entry 2nd'!AM72=""),"",IF(AND($E$3="1st"),'Marks Entry 1st'!AM72,IF(AND($E$3="2nd"),'Marks Entry 2nd'!AM72,""))))</f>
        <v/>
      </c>
      <c r="BX73" s="58" t="str">
        <f t="shared" ref="BX73:BX136" si="96">IF(AND(BV73="",BW73=""),"",IF(AND(BV73="AB",BW73="AB"),"AB",SUM(BV73:BW73)))</f>
        <v/>
      </c>
      <c r="BY73" s="53" t="str">
        <f t="shared" ref="BY73:BY136" si="97">IF(BX73="","",IF(AND(BU73="AB",BX73="AB"),"AB",SUM(BU73,BX73)))</f>
        <v/>
      </c>
      <c r="BZ73" s="94">
        <f t="shared" ref="BZ73:BZ136" si="98">COUNTIF(BN73:BP73,"NA")*10+(COUNTIF(BN73:BP73,"ML")*10)+(COUNTIF(BR73,"ML")*50)+(COUNTIF(BS73,"ML")*20)+(COUNTIF(BV73,"ML")*70)+(COUNTIF(BW73,"ML")*30)</f>
        <v>0</v>
      </c>
      <c r="CA73" s="94" t="str">
        <f t="shared" ref="CA73:CA136" si="99">IF(OR(B73="NSO",B73=0,B73=""),"",IF(AND(BR73="",BV73=""),"",IF(AND(BR73="",BS73=""),50-BZ73,IF(AND(BV73="",BW73=""),50-BZ73,100-BZ73))))</f>
        <v/>
      </c>
      <c r="CB73" s="94" t="str">
        <f t="shared" ref="CB73:CB136" si="100">IF(AND(OR(BN73="ab",BN73="ml"),OR(BO73="ab",BO73="ml"),OR(BR73="ab",BR73="ml")),"AB",IF(AND(OR(BN73="ab",BN73="ml"),OR(BR73="ab",BR73="ml"),OR(BV73="ab",BV73="ml")),"AB",IF(AND(OR(BO73="ab",BO73="ml"),OR(BP73="ab",BP73="ml"),OR(BR73="ab",BR73="ml")),"AB",IF(AND(OR(BO73="ab",BO73="ml"),OR(BP73="ab",BP73="ml"),OR(BV73="ab",BV73="ml")),"AB",""))))</f>
        <v/>
      </c>
      <c r="CC73" s="94" t="str">
        <f t="shared" ref="CC73:CC136" si="101">IF(OR(B73="NSO",B73="",BV73=""),"",IF(OR(CB73="AB",BV73="ab"),"AB",IF(BV73="ML","RE",IF(AND(BY73&gt;=36%*CA73,BV73&gt;=14),"P",IF(AND(BY73&gt;=34%*CA73,BV73&gt;=14),"G2",IF(AND(BY73&gt;=31%*CA73,BV73&gt;=14),"G1",IF(AND(BY73&gt;=25%*CA73,BV73&gt;=14),"S","F")))))))</f>
        <v/>
      </c>
      <c r="CD73" s="94" t="str">
        <f t="shared" ref="CD73:CD136" si="102">IF(OR(CC73="",CC73=0,CC73="S",CC73="RE",CC73="F",CC73="AB"),"",IF(BY73&gt;=75%*CA73,"D",IF(BY73&gt;=60%*CA73,"I",IF(BY73&gt;=48%*CA73,"II",IF(BY73&gt;=36%*CA73,"III","")))))</f>
        <v/>
      </c>
      <c r="CE73" s="98" t="str">
        <f t="shared" ref="CE73:CE136" si="103">IF(BY73="","",IF(OR(CC73="",CC73=0,CC73="RE",CC73="AB"),"",IF(BY73&gt;85%*CA73,"A",IF(BY73&gt;70%*CA73,"B",IF(BY73&gt;=50%*CA73,"C",IF(BY73&gt;=30%*CA73,"D","E"))))))</f>
        <v/>
      </c>
      <c r="CF73" s="246" t="str">
        <f>IF(OR(B73=0,B73=""),"",IF(AND($E$3="1st"),'Marks Entry 1st'!AN72,IF(AND($E$3="2nd"),'Marks Entry 2nd'!AN72,"")))</f>
        <v/>
      </c>
      <c r="CG73" s="246" t="str">
        <f>IF(OR(B73=0,B73=""),"",IF(AND($E$3="1st"),'Marks Entry 1st'!AO72,IF(AND($E$3="2nd"),'Marks Entry 2nd'!AO72,"")))</f>
        <v/>
      </c>
      <c r="CH73" s="114" t="str">
        <f t="shared" ref="CH73:CH136" si="104">IF(AND(CF73="",CG73=""),"",IF(AND(CF73="AB",CG73="AB"),"AB",SUM(CF73:CG73)))</f>
        <v/>
      </c>
      <c r="CI73" s="115">
        <f t="shared" ref="CI73:CI136" si="105">COUNTIF(CF73,"ML")*$CF$7+COUNTIF(CG73,"ML")*$CG$7</f>
        <v>0</v>
      </c>
      <c r="CJ73" s="115" t="str">
        <f t="shared" ref="CJ73:CJ136" si="106">IF(OR(B73="NSO",B73="",CH73="",CH73=0),"",IF(AND(CF73="",CG73=""),"",IF(AND(CF73=""),$CF$7-CI73,IF(CG73="",($CF$7+$CG$7)-CI73,$CH$7-CI73))))</f>
        <v/>
      </c>
      <c r="CK73" s="115" t="str">
        <f t="shared" ref="CK73:CK136" si="107">IF(OR(B73="NSO",B73="",CH73="",CH73=0),"",IF(OR(CF73="AB",CG73="AB"),"AB",IF(CH73&gt;=36%*CJ73,"P","S")))</f>
        <v/>
      </c>
      <c r="CL73" s="97" t="str">
        <f t="shared" ref="CL73:CL136" si="108">IF(CH73="","",IF(OR(CK73="",CK73=0,CK73="S",CK73="RE",CK73="F",CK73="AB"),"",IF(CH73&gt;90%*CJ73,"A+",IF(CH73&gt;75%*CJ73,"A",IF(CH73&gt;60%*CJ73,"B",IF(CH73&gt;40%*CJ73,"C","D"))))))</f>
        <v/>
      </c>
      <c r="CM73" s="246" t="str">
        <f>IF(OR(B73=0,B73=""),"",IF(AND($E$3="1st"),'Marks Entry 1st'!AP72,IF(AND($E$3="2nd"),'Marks Entry 2nd'!AP72,"")))</f>
        <v/>
      </c>
      <c r="CN73" s="246" t="str">
        <f>IF(OR(B73=0,B73=""),"",IF(AND($E$3="1st"),'Marks Entry 1st'!AQ72,IF(AND($E$3="2nd"),'Marks Entry 2nd'!AQ72,"")))</f>
        <v/>
      </c>
      <c r="CO73" s="114" t="str">
        <f t="shared" ref="CO73:CO136" si="109">IF(AND(CM73="",CN73=""),"",IF(AND(CM73="AB",CN73="AB"),"AB",SUM(CM73:CN73)))</f>
        <v/>
      </c>
      <c r="CP73" s="115">
        <f t="shared" ref="CP73:CP136" si="110">COUNTIF(CM73,"ML")*$CM$7+COUNTIF(CN73,"ML")*$CN$7</f>
        <v>0</v>
      </c>
      <c r="CQ73" s="115" t="str">
        <f t="shared" ref="CQ73:CQ136" si="111">IF(OR(B73="NSO",B73="",CO73="",CO73=0),"",IF(AND(CM73="",CN73=""),"",IF(AND(CM73=""),$CM$7-CP73,IF(CN73="",($CM$7+$CN$7)-CP73,$CO$7-CP73))))</f>
        <v/>
      </c>
      <c r="CR73" s="115" t="str">
        <f t="shared" ref="CR73:CR136" si="112">IF(OR(B73="NSO",B73="",CO73="",CO73=0),"",IF(OR(CM73="AB",CN73="AB"),"AB",IF(CO73&gt;=36%*CQ73,"P","S")))</f>
        <v/>
      </c>
      <c r="CS73" s="97" t="str">
        <f t="shared" ref="CS73:CS136" si="113">IF(CO73="","",IF(OR(CR73="",CR73=0,CR73="S",CR73="RE",CR73="F",CR73="AB"),"",IF(CO73&gt;90%*CQ73,"A+",IF(CO73&gt;75%*CQ73,"A",IF(CO73&gt;60%*CQ73,"B",IF(CO73&gt;40%*CQ73,"C","D"))))))</f>
        <v/>
      </c>
      <c r="CT73" s="246" t="str">
        <f>IF(OR(B73=0,B73=""),"",IF(AND($E$3="1st"),'Marks Entry 1st'!AR72,IF(AND($E$3="2nd"),'Marks Entry 2nd'!AR72,"")))</f>
        <v/>
      </c>
      <c r="CU73" s="246" t="str">
        <f>IF(OR(B73=0,B73=""),"",IF(AND($E$3="1st"),'Marks Entry 1st'!AS72,IF(AND($E$3="2nd"),'Marks Entry 2nd'!AS72,"")))</f>
        <v/>
      </c>
      <c r="CV73" s="114" t="str">
        <f t="shared" ref="CV73:CV136" si="114">IF(AND(CT73="",CU73=""),"",IF(AND(CT73="AB",CU73="AB"),"AB",SUM(CT73:CU73)))</f>
        <v/>
      </c>
      <c r="CW73" s="115">
        <f t="shared" ref="CW73:CW136" si="115">COUNTIF(CT73,"ML")*$CT$7+COUNTIF(CU73,"ML")*$CU$7</f>
        <v>0</v>
      </c>
      <c r="CX73" s="115" t="str">
        <f t="shared" ref="CX73:CX136" si="116">IF(OR(B73="NSO",B73="",CV73="",CV73=0),"",IF(AND(CT73="",CU73=""),"",IF(AND(CT73=""),$CT$7-CW73,IF(CU73="",($CT$7+$CU$7)-CW73,$CV$7-CW73))))</f>
        <v/>
      </c>
      <c r="CY73" s="115" t="str">
        <f t="shared" ref="CY73:CY136" si="117">IF(OR(B73="NSO",B73="",CV73="",CV73=0),"",IF(OR(CT73="AB",CU73="AB"),"AB",IF(CV73&gt;=36%*CX73,"P","S")))</f>
        <v/>
      </c>
      <c r="CZ73" s="97" t="str">
        <f t="shared" ref="CZ73:CZ136" si="118">IF(CV73="","",IF(OR(CY73="",CY73=0,CY73="S",CY73="RE",CY73="F",CY73="AB"),"",IF(CV73&gt;90%*CX73,"A+",IF(CV73&gt;75%*CX73,"A",IF(CV73&gt;60%*CX73,"B",IF(CV73&gt;40%*CX73,"C","D"))))))</f>
        <v/>
      </c>
      <c r="DA73" s="246" t="str">
        <f>IF(OR(B73=0,B73=""),"",IF(AND('Marks Entry 1st'!AT72="",'Marks Entry 2nd'!AT72=""),"",IF(AND($E$3="1st"),'Marks Entry 1st'!AT72,IF(AND($E$3="2nd"),'Marks Entry 2nd'!AT72,""))))</f>
        <v/>
      </c>
      <c r="DB73" s="246" t="str">
        <f>IF(OR(B73=0,B73=""),"",IF(AND('Marks Entry 1st'!AU72="",'Marks Entry 2nd'!AU72=""),"",IF(AND($E$3="1st"),'Marks Entry 1st'!AU72,IF(AND($E$3="2nd"),'Marks Entry 2nd'!AU72,""))))</f>
        <v/>
      </c>
      <c r="DC73" s="377" t="str">
        <f t="shared" ref="DC73:DC136" si="119">IF(AND(DA73="",DB73=""),"",SUM(DA73:DB73))</f>
        <v/>
      </c>
      <c r="DD73" s="98" t="str">
        <f t="shared" ref="DD73:DD136" si="120">IF(DC73="","",IF(OR(DC73="",DC73=0,DC73="RE",DC73="AB"),"",IF(DC73&gt;85%*$DC$7,"A",IF(DC73&gt;70%*$DC$7,"B",IF(DC73&gt;=50%*$DC$7,"C",IF(DC73&gt;=30%*$DC$7,"D","E"))))))</f>
        <v/>
      </c>
      <c r="DE73" s="246" t="str">
        <f>IF(OR(B73=0,B73=""),"",IF(AND('Marks Entry 1st'!AV72="",'Marks Entry 2nd'!AV72=""),"",IF(AND($E$3="1st"),'Marks Entry 1st'!AV72,IF(AND($E$3="2nd"),'Marks Entry 2nd'!AV72,""))))</f>
        <v/>
      </c>
      <c r="DF73" s="246" t="str">
        <f>IF(OR(B73=0,B73=""),"",IF(AND('Marks Entry 1st'!AW72="",'Marks Entry 2nd'!AW72=""),"",IF(AND($E$3="1st"),'Marks Entry 1st'!AW72,IF(AND($E$3="2nd"),'Marks Entry 2nd'!AW72,""))))</f>
        <v/>
      </c>
      <c r="DG73" s="377" t="str">
        <f t="shared" ref="DG73:DG136" si="121">IF(AND(DE73="",DF73=""),"",SUM(DE73:DF73))</f>
        <v/>
      </c>
      <c r="DH73" s="98" t="str">
        <f t="shared" ref="DH73:DH136" si="122">IF(DG73="","",IF(OR(DG73="",DG73=0,DG73="RE",DG73="AB"),"",IF(DG73&gt;85%*$DG$7,"A",IF(DG73&gt;70%*$DG$7,"B",IF(DG73&gt;=50%*$DG$7,"C",IF(DG73&gt;=30%*$DG$7,"D","E"))))))</f>
        <v/>
      </c>
      <c r="DI73" s="68" t="str">
        <f t="shared" si="62"/>
        <v/>
      </c>
      <c r="DJ73" s="379" t="str">
        <f t="shared" ref="DJ73:DJ136" si="123">IF(OR(DI73="",DI73=0),"",DI73*100/(Y73+AQ73+BI73))</f>
        <v/>
      </c>
      <c r="DK73" s="72" t="str">
        <f t="shared" ref="DK73:DK136" si="124">IF(OR(DJ73="",B73="NSO"),"",IF(AND(DJ73&gt;=60),"I",IF(AND(DJ73&gt;=48),"II",IF(AND(DJ73&gt;=36),"III",""))))</f>
        <v/>
      </c>
      <c r="DL73" s="73" t="str">
        <f t="shared" ref="DL73:DL136" si="125">IF(OR(DJ73="",B73="NSO",DI73=0),"",SUMPRODUCT((DJ73&lt;$DJ$8:$DJ$207)/COUNTIF($DJ$8:$DJ$207,$DJ$8:$DJ$207)))</f>
        <v/>
      </c>
      <c r="DM73" s="413" t="str">
        <f>IF(B73="NSO","NSO",IF(OR(D73="",G73="",F73="",B73="",DI73=0),"",IF('Master sheet'!$D$11="Hindi","कक्षोंन्नति","Promoted")))</f>
        <v/>
      </c>
      <c r="DN73" s="43" t="str">
        <f>IF(OR(B73=0,B73=""),"",IF(AND($E$3="1st"),'Marks Entry 1st'!AX72,IF(AND($E$3="2nd"),'Marks Entry 2nd'!AX72,"")))</f>
        <v/>
      </c>
      <c r="DO73" s="43" t="str">
        <f>IF(OR(B73=0,B73=""),"",IF(AND($E$3="1st"),'Marks Entry 1st'!AY72,IF(AND($E$3="2nd"),'Marks Entry 2nd'!AY72,"")))</f>
        <v/>
      </c>
      <c r="DP73" s="230" t="str">
        <f t="shared" ref="DP73:DP136" si="126">IF(OR(B73="",G73="",DI73="",B73="NSO"),"",IF(DI73&gt;85%*(Y73+AQ73+BI73),"A",IF(DI73&gt;70%*(Y73+AQ73+BI73),"B",IF(DI73&gt;50%*(Y73+AQ73+BI73),"C",IF(DI73&gt;30%*(Y73+AQ73+BI73),"D","E")))))</f>
        <v/>
      </c>
      <c r="DQ73" s="44"/>
      <c r="DX73" s="46">
        <f>IF(AND($E$3="1st"),'Marks Entry 1st'!I72,IF(AND($E$3="2nd"),'Marks Entry 2nd'!I72,""))</f>
        <v>0</v>
      </c>
    </row>
    <row r="74" spans="1:128" ht="18.95" customHeight="1">
      <c r="A74" s="60">
        <v>67</v>
      </c>
      <c r="B74" s="279" t="str">
        <f>IF(OR(DX74=0,DX74=""),"",IF(AND($E$3="1st"),'Marks Entry 1st'!I73,IF(AND($E$3="2nd"),'Marks Entry 2nd'!I73,"")))</f>
        <v/>
      </c>
      <c r="C74" s="61" t="str">
        <f>IF(OR(B74=0,B74=""),"",IF(AND($E$3="1st"),'Marks Entry 1st'!B73,IF(AND($E$3="2nd"),'Marks Entry 2nd'!B73,"")))</f>
        <v/>
      </c>
      <c r="D74" s="61" t="str">
        <f>IF(OR(B74=0,B74=""),"",IF(AND($E$3="1st"),'Marks Entry 1st'!C73,IF(AND($E$3="2nd"),'Marks Entry 2nd'!C73,"")))</f>
        <v/>
      </c>
      <c r="E74" s="62" t="str">
        <f>IF(OR(B74=0,B74=""),"",IF(AND($E$3="1st"),'Marks Entry 1st'!E73,IF(AND($E$3="2nd"),'Marks Entry 2nd'!E73,"")))</f>
        <v/>
      </c>
      <c r="F74" s="278" t="str">
        <f>IF(OR(B74=0,B74=""),"",IF(AND($E$3="1st"),'Marks Entry 1st'!D73,IF(AND($E$3="2nd"),'Marks Entry 2nd'!D73,"")))</f>
        <v/>
      </c>
      <c r="G74" s="56" t="str">
        <f>IF(OR(B74=0,B74=""),"",IF(AND($E$3="1st"),'Marks Entry 1st'!F73,IF(AND($E$3="2nd"),'Marks Entry 2nd'!F73,"")))</f>
        <v/>
      </c>
      <c r="H74" s="56" t="str">
        <f>IF(OR(B74=0,B74=""),"",IF(AND($E$3="1st"),'Marks Entry 1st'!G73,IF(AND($E$3="2nd"),'Marks Entry 2nd'!G73,"")))</f>
        <v/>
      </c>
      <c r="I74" s="56" t="str">
        <f>IF(OR(B74=0,B74=""),"",IF(AND($E$3="1st"),'Marks Entry 1st'!H73,IF(AND($E$3="2nd"),'Marks Entry 2nd'!H73,"")))</f>
        <v/>
      </c>
      <c r="J74" s="245" t="str">
        <f>IF(OR(B74=0,B74=""),"",IF(AND($E$3="1st"),'Marks Entry 1st'!J73,IF(AND($E$3="2nd"),'Marks Entry 2nd'!J73,"")))</f>
        <v/>
      </c>
      <c r="K74" s="245" t="str">
        <f>IF(OR(B74=0,B74=""),"",IF(AND($E$3="1st"),'Marks Entry 1st'!K73,IF(AND($E$3="2nd"),'Marks Entry 2nd'!K73,"")))</f>
        <v/>
      </c>
      <c r="L74" s="113"/>
      <c r="M74" s="113"/>
      <c r="N74" s="113"/>
      <c r="O74" s="53"/>
      <c r="P74" s="113" t="str">
        <f>IF(OR(B74=0,B74=""),"",IF(AND($E$3="1st"),'Marks Entry 1st'!O73,IF(AND($E$3="2nd"),'Marks Entry 2nd'!O73,"")))</f>
        <v/>
      </c>
      <c r="Q74" s="113" t="str">
        <f>IF(OR(B74=0,B74=""),"",IF(AND($E$3="1st"),'Marks Entry 1st'!P73,IF(AND($E$3="2nd"),'Marks Entry 2nd'!P73,"")))</f>
        <v/>
      </c>
      <c r="R74" s="57" t="str">
        <f t="shared" si="64"/>
        <v/>
      </c>
      <c r="S74" s="53">
        <f t="shared" si="65"/>
        <v>0</v>
      </c>
      <c r="T74" s="59" t="str">
        <f>IF(OR(B74=0,B74=""),"",IF(AND($E$3="1st"),'Marks Entry 1st'!Q73,IF(AND($E$3="2nd"),'Marks Entry 2nd'!Q73,"")))</f>
        <v/>
      </c>
      <c r="U74" s="59" t="str">
        <f>IF(OR(B74=0,B74=""),"",IF(AND($E$3="1st"),'Marks Entry 1st'!R73,IF(AND($E$3="2nd"),'Marks Entry 2nd'!R73,"")))</f>
        <v/>
      </c>
      <c r="V74" s="58" t="str">
        <f t="shared" si="66"/>
        <v/>
      </c>
      <c r="W74" s="53" t="str">
        <f t="shared" si="67"/>
        <v/>
      </c>
      <c r="X74" s="94">
        <f t="shared" si="68"/>
        <v>0</v>
      </c>
      <c r="Y74" s="94" t="str">
        <f t="shared" si="69"/>
        <v/>
      </c>
      <c r="Z74" s="94" t="str">
        <f t="shared" si="70"/>
        <v/>
      </c>
      <c r="AA74" s="94" t="str">
        <f t="shared" si="71"/>
        <v/>
      </c>
      <c r="AB74" s="94" t="str">
        <f t="shared" si="72"/>
        <v/>
      </c>
      <c r="AC74" s="98" t="str">
        <f t="shared" si="73"/>
        <v/>
      </c>
      <c r="AD74" s="113"/>
      <c r="AE74" s="113"/>
      <c r="AF74" s="113"/>
      <c r="AG74" s="53"/>
      <c r="AH74" s="113" t="str">
        <f>IF(OR(B74=0,B74=""),"",IF(AND($E$3="1st"),'Marks Entry 1st'!V73,IF(AND($E$3="2nd"),'Marks Entry 2nd'!V73,"")))</f>
        <v/>
      </c>
      <c r="AI74" s="113" t="str">
        <f>IF(OR(B74=0,B74=""),"",IF(AND($E$3="1st"),'Marks Entry 1st'!W73,IF(AND($E$3="2nd"),'Marks Entry 2nd'!W73,"")))</f>
        <v/>
      </c>
      <c r="AJ74" s="57" t="str">
        <f t="shared" si="74"/>
        <v/>
      </c>
      <c r="AK74" s="53">
        <f t="shared" si="75"/>
        <v>0</v>
      </c>
      <c r="AL74" s="59" t="str">
        <f>IF(OR(B74=0,B74=""),"",IF(AND($E$3="1st"),'Marks Entry 1st'!X73,IF(AND($E$3="2nd"),'Marks Entry 2nd'!X73,"")))</f>
        <v/>
      </c>
      <c r="AM74" s="59" t="str">
        <f>IF(OR(B74=0,B74=""),"",IF(AND($E$3="1st"),'Marks Entry 1st'!Y73,IF(AND($E$3="2nd"),'Marks Entry 2nd'!Y73,"")))</f>
        <v/>
      </c>
      <c r="AN74" s="58" t="str">
        <f t="shared" si="76"/>
        <v/>
      </c>
      <c r="AO74" s="53" t="str">
        <f t="shared" si="77"/>
        <v/>
      </c>
      <c r="AP74" s="94">
        <f t="shared" si="78"/>
        <v>0</v>
      </c>
      <c r="AQ74" s="94" t="str">
        <f t="shared" si="79"/>
        <v/>
      </c>
      <c r="AR74" s="94" t="str">
        <f t="shared" si="80"/>
        <v/>
      </c>
      <c r="AS74" s="94" t="str">
        <f t="shared" si="81"/>
        <v/>
      </c>
      <c r="AT74" s="94" t="str">
        <f t="shared" si="82"/>
        <v/>
      </c>
      <c r="AU74" s="98" t="str">
        <f t="shared" si="83"/>
        <v/>
      </c>
      <c r="AV74" s="113"/>
      <c r="AW74" s="113"/>
      <c r="AX74" s="113"/>
      <c r="AY74" s="53"/>
      <c r="AZ74" s="113" t="str">
        <f>IF(OR(B74=0,B74=""),"",IF(AND($E$3="1st"),'Marks Entry 1st'!AC73,IF(AND($E$3="2nd"),'Marks Entry 2nd'!AC73,"")))</f>
        <v/>
      </c>
      <c r="BA74" s="113" t="str">
        <f>IF(OR(B74=0,B74=""),"",IF(AND($E$3="1st"),'Marks Entry 1st'!AD73,IF(AND($E$3="2nd"),'Marks Entry 2nd'!AD73,"")))</f>
        <v/>
      </c>
      <c r="BB74" s="57" t="str">
        <f t="shared" si="84"/>
        <v/>
      </c>
      <c r="BC74" s="53">
        <f t="shared" si="85"/>
        <v>0</v>
      </c>
      <c r="BD74" s="59" t="str">
        <f>IF(OR(B74=0,B74=""),"",IF(AND($E$3="1st"),'Marks Entry 1st'!AE73,IF(AND($E$3="2nd"),'Marks Entry 2nd'!AE73,"")))</f>
        <v/>
      </c>
      <c r="BE74" s="59" t="str">
        <f>IF(OR(B74=0,B74=""),"",IF(AND($E$3="1st"),'Marks Entry 1st'!AF73,IF(AND($E$3="2nd"),'Marks Entry 2nd'!AF73,"")))</f>
        <v/>
      </c>
      <c r="BF74" s="58" t="str">
        <f t="shared" si="86"/>
        <v/>
      </c>
      <c r="BG74" s="53" t="str">
        <f t="shared" si="87"/>
        <v/>
      </c>
      <c r="BH74" s="94">
        <f t="shared" si="88"/>
        <v>0</v>
      </c>
      <c r="BI74" s="94" t="str">
        <f t="shared" si="89"/>
        <v/>
      </c>
      <c r="BJ74" s="94" t="str">
        <f t="shared" si="90"/>
        <v/>
      </c>
      <c r="BK74" s="94" t="str">
        <f t="shared" si="91"/>
        <v/>
      </c>
      <c r="BL74" s="94" t="str">
        <f t="shared" si="92"/>
        <v/>
      </c>
      <c r="BM74" s="98" t="str">
        <f t="shared" si="93"/>
        <v/>
      </c>
      <c r="BN74" s="113"/>
      <c r="BO74" s="113"/>
      <c r="BP74" s="113"/>
      <c r="BQ74" s="53"/>
      <c r="BR74" s="113" t="str">
        <f>IF(OR(B74=0,B74=""),"",IF(AND('Marks Entry 1st'!AJ73="",'Marks Entry 2nd'!AJ73=""),"",IF(AND($E$3="1st"),'Marks Entry 1st'!AJ73,IF(AND($E$3="2nd"),'Marks Entry 2nd'!AJ73,""))))</f>
        <v/>
      </c>
      <c r="BS74" s="113" t="str">
        <f>IF(OR(B74=0,B74=""),"",IF(AND('Marks Entry 1st'!AK73="",'Marks Entry 2nd'!AK73=""),"",IF(AND($E$3="1st"),'Marks Entry 1st'!AK73,IF(AND($E$3="2nd"),'Marks Entry 2nd'!AK73,""))))</f>
        <v/>
      </c>
      <c r="BT74" s="57" t="str">
        <f t="shared" si="94"/>
        <v/>
      </c>
      <c r="BU74" s="53">
        <f t="shared" si="95"/>
        <v>0</v>
      </c>
      <c r="BV74" s="59" t="str">
        <f>IF(OR(B74=0,B74=""),"",IF(AND('Marks Entry 1st'!AL73="",'Marks Entry 2nd'!AL73=""),"",IF(AND($E$3="1st"),'Marks Entry 1st'!AL73,IF(AND($E$3="2nd"),'Marks Entry 2nd'!AL73,""))))</f>
        <v/>
      </c>
      <c r="BW74" s="59" t="str">
        <f>IF(OR(B74=0,B74=""),"",IF(AND('Marks Entry 1st'!AM73="",'Marks Entry 2nd'!AM73=""),"",IF(AND($E$3="1st"),'Marks Entry 1st'!AM73,IF(AND($E$3="2nd"),'Marks Entry 2nd'!AM73,""))))</f>
        <v/>
      </c>
      <c r="BX74" s="58" t="str">
        <f t="shared" si="96"/>
        <v/>
      </c>
      <c r="BY74" s="53" t="str">
        <f t="shared" si="97"/>
        <v/>
      </c>
      <c r="BZ74" s="94">
        <f t="shared" si="98"/>
        <v>0</v>
      </c>
      <c r="CA74" s="94" t="str">
        <f t="shared" si="99"/>
        <v/>
      </c>
      <c r="CB74" s="94" t="str">
        <f t="shared" si="100"/>
        <v/>
      </c>
      <c r="CC74" s="94" t="str">
        <f t="shared" si="101"/>
        <v/>
      </c>
      <c r="CD74" s="94" t="str">
        <f t="shared" si="102"/>
        <v/>
      </c>
      <c r="CE74" s="98" t="str">
        <f t="shared" si="103"/>
        <v/>
      </c>
      <c r="CF74" s="246" t="str">
        <f>IF(OR(B74=0,B74=""),"",IF(AND($E$3="1st"),'Marks Entry 1st'!AN73,IF(AND($E$3="2nd"),'Marks Entry 2nd'!AN73,"")))</f>
        <v/>
      </c>
      <c r="CG74" s="246" t="str">
        <f>IF(OR(B74=0,B74=""),"",IF(AND($E$3="1st"),'Marks Entry 1st'!AO73,IF(AND($E$3="2nd"),'Marks Entry 2nd'!AO73,"")))</f>
        <v/>
      </c>
      <c r="CH74" s="114" t="str">
        <f t="shared" si="104"/>
        <v/>
      </c>
      <c r="CI74" s="115">
        <f t="shared" si="105"/>
        <v>0</v>
      </c>
      <c r="CJ74" s="115" t="str">
        <f t="shared" si="106"/>
        <v/>
      </c>
      <c r="CK74" s="115" t="str">
        <f t="shared" si="107"/>
        <v/>
      </c>
      <c r="CL74" s="97" t="str">
        <f t="shared" si="108"/>
        <v/>
      </c>
      <c r="CM74" s="246" t="str">
        <f>IF(OR(B74=0,B74=""),"",IF(AND($E$3="1st"),'Marks Entry 1st'!AP73,IF(AND($E$3="2nd"),'Marks Entry 2nd'!AP73,"")))</f>
        <v/>
      </c>
      <c r="CN74" s="246" t="str">
        <f>IF(OR(B74=0,B74=""),"",IF(AND($E$3="1st"),'Marks Entry 1st'!AQ73,IF(AND($E$3="2nd"),'Marks Entry 2nd'!AQ73,"")))</f>
        <v/>
      </c>
      <c r="CO74" s="114" t="str">
        <f t="shared" si="109"/>
        <v/>
      </c>
      <c r="CP74" s="115">
        <f t="shared" si="110"/>
        <v>0</v>
      </c>
      <c r="CQ74" s="115" t="str">
        <f t="shared" si="111"/>
        <v/>
      </c>
      <c r="CR74" s="115" t="str">
        <f t="shared" si="112"/>
        <v/>
      </c>
      <c r="CS74" s="97" t="str">
        <f t="shared" si="113"/>
        <v/>
      </c>
      <c r="CT74" s="246" t="str">
        <f>IF(OR(B74=0,B74=""),"",IF(AND($E$3="1st"),'Marks Entry 1st'!AR73,IF(AND($E$3="2nd"),'Marks Entry 2nd'!AR73,"")))</f>
        <v/>
      </c>
      <c r="CU74" s="246" t="str">
        <f>IF(OR(B74=0,B74=""),"",IF(AND($E$3="1st"),'Marks Entry 1st'!AS73,IF(AND($E$3="2nd"),'Marks Entry 2nd'!AS73,"")))</f>
        <v/>
      </c>
      <c r="CV74" s="114" t="str">
        <f t="shared" si="114"/>
        <v/>
      </c>
      <c r="CW74" s="115">
        <f t="shared" si="115"/>
        <v>0</v>
      </c>
      <c r="CX74" s="115" t="str">
        <f t="shared" si="116"/>
        <v/>
      </c>
      <c r="CY74" s="115" t="str">
        <f t="shared" si="117"/>
        <v/>
      </c>
      <c r="CZ74" s="97" t="str">
        <f t="shared" si="118"/>
        <v/>
      </c>
      <c r="DA74" s="246" t="str">
        <f>IF(OR(B74=0,B74=""),"",IF(AND('Marks Entry 1st'!AT73="",'Marks Entry 2nd'!AT73=""),"",IF(AND($E$3="1st"),'Marks Entry 1st'!AT73,IF(AND($E$3="2nd"),'Marks Entry 2nd'!AT73,""))))</f>
        <v/>
      </c>
      <c r="DB74" s="246" t="str">
        <f>IF(OR(B74=0,B74=""),"",IF(AND('Marks Entry 1st'!AU73="",'Marks Entry 2nd'!AU73=""),"",IF(AND($E$3="1st"),'Marks Entry 1st'!AU73,IF(AND($E$3="2nd"),'Marks Entry 2nd'!AU73,""))))</f>
        <v/>
      </c>
      <c r="DC74" s="377" t="str">
        <f t="shared" si="119"/>
        <v/>
      </c>
      <c r="DD74" s="98" t="str">
        <f t="shared" si="120"/>
        <v/>
      </c>
      <c r="DE74" s="246" t="str">
        <f>IF(OR(B74=0,B74=""),"",IF(AND('Marks Entry 1st'!AV73="",'Marks Entry 2nd'!AV73=""),"",IF(AND($E$3="1st"),'Marks Entry 1st'!AV73,IF(AND($E$3="2nd"),'Marks Entry 2nd'!AV73,""))))</f>
        <v/>
      </c>
      <c r="DF74" s="246" t="str">
        <f>IF(OR(B74=0,B74=""),"",IF(AND('Marks Entry 1st'!AW73="",'Marks Entry 2nd'!AW73=""),"",IF(AND($E$3="1st"),'Marks Entry 1st'!AW73,IF(AND($E$3="2nd"),'Marks Entry 2nd'!AW73,""))))</f>
        <v/>
      </c>
      <c r="DG74" s="377" t="str">
        <f t="shared" si="121"/>
        <v/>
      </c>
      <c r="DH74" s="98" t="str">
        <f t="shared" si="122"/>
        <v/>
      </c>
      <c r="DI74" s="68" t="str">
        <f t="shared" ref="DI74:DI137" si="127">IF($E$3="","",IF(OR(B74="",G74="",C74=""),"",SUM(W74,AO74,BG74)))</f>
        <v/>
      </c>
      <c r="DJ74" s="379" t="str">
        <f t="shared" si="123"/>
        <v/>
      </c>
      <c r="DK74" s="72" t="str">
        <f t="shared" si="124"/>
        <v/>
      </c>
      <c r="DL74" s="73" t="str">
        <f t="shared" si="125"/>
        <v/>
      </c>
      <c r="DM74" s="413" t="str">
        <f>IF(B74="NSO","NSO",IF(OR(D74="",G74="",F74="",B74="",DI74=0),"",IF('Master sheet'!$D$11="Hindi","कक्षोंन्नति","Promoted")))</f>
        <v/>
      </c>
      <c r="DN74" s="43" t="str">
        <f>IF(OR(B74=0,B74=""),"",IF(AND($E$3="1st"),'Marks Entry 1st'!AX73,IF(AND($E$3="2nd"),'Marks Entry 2nd'!AX73,"")))</f>
        <v/>
      </c>
      <c r="DO74" s="43" t="str">
        <f>IF(OR(B74=0,B74=""),"",IF(AND($E$3="1st"),'Marks Entry 1st'!AY73,IF(AND($E$3="2nd"),'Marks Entry 2nd'!AY73,"")))</f>
        <v/>
      </c>
      <c r="DP74" s="230" t="str">
        <f t="shared" si="126"/>
        <v/>
      </c>
      <c r="DQ74" s="44"/>
      <c r="DX74" s="46">
        <f>IF(AND($E$3="1st"),'Marks Entry 1st'!I73,IF(AND($E$3="2nd"),'Marks Entry 2nd'!I73,""))</f>
        <v>0</v>
      </c>
    </row>
    <row r="75" spans="1:128" ht="18.95" customHeight="1">
      <c r="A75" s="60">
        <v>68</v>
      </c>
      <c r="B75" s="279" t="str">
        <f>IF(OR(DX75=0,DX75=""),"",IF(AND($E$3="1st"),'Marks Entry 1st'!I74,IF(AND($E$3="2nd"),'Marks Entry 2nd'!I74,"")))</f>
        <v/>
      </c>
      <c r="C75" s="61" t="str">
        <f>IF(OR(B75=0,B75=""),"",IF(AND($E$3="1st"),'Marks Entry 1st'!B74,IF(AND($E$3="2nd"),'Marks Entry 2nd'!B74,"")))</f>
        <v/>
      </c>
      <c r="D75" s="61" t="str">
        <f>IF(OR(B75=0,B75=""),"",IF(AND($E$3="1st"),'Marks Entry 1st'!C74,IF(AND($E$3="2nd"),'Marks Entry 2nd'!C74,"")))</f>
        <v/>
      </c>
      <c r="E75" s="62" t="str">
        <f>IF(OR(B75=0,B75=""),"",IF(AND($E$3="1st"),'Marks Entry 1st'!E74,IF(AND($E$3="2nd"),'Marks Entry 2nd'!E74,"")))</f>
        <v/>
      </c>
      <c r="F75" s="278" t="str">
        <f>IF(OR(B75=0,B75=""),"",IF(AND($E$3="1st"),'Marks Entry 1st'!D74,IF(AND($E$3="2nd"),'Marks Entry 2nd'!D74,"")))</f>
        <v/>
      </c>
      <c r="G75" s="56" t="str">
        <f>IF(OR(B75=0,B75=""),"",IF(AND($E$3="1st"),'Marks Entry 1st'!F74,IF(AND($E$3="2nd"),'Marks Entry 2nd'!F74,"")))</f>
        <v/>
      </c>
      <c r="H75" s="56" t="str">
        <f>IF(OR(B75=0,B75=""),"",IF(AND($E$3="1st"),'Marks Entry 1st'!G74,IF(AND($E$3="2nd"),'Marks Entry 2nd'!G74,"")))</f>
        <v/>
      </c>
      <c r="I75" s="56" t="str">
        <f>IF(OR(B75=0,B75=""),"",IF(AND($E$3="1st"),'Marks Entry 1st'!H74,IF(AND($E$3="2nd"),'Marks Entry 2nd'!H74,"")))</f>
        <v/>
      </c>
      <c r="J75" s="245" t="str">
        <f>IF(OR(B75=0,B75=""),"",IF(AND($E$3="1st"),'Marks Entry 1st'!J74,IF(AND($E$3="2nd"),'Marks Entry 2nd'!J74,"")))</f>
        <v/>
      </c>
      <c r="K75" s="245" t="str">
        <f>IF(OR(B75=0,B75=""),"",IF(AND($E$3="1st"),'Marks Entry 1st'!K74,IF(AND($E$3="2nd"),'Marks Entry 2nd'!K74,"")))</f>
        <v/>
      </c>
      <c r="L75" s="113"/>
      <c r="M75" s="113"/>
      <c r="N75" s="113"/>
      <c r="O75" s="53"/>
      <c r="P75" s="113" t="str">
        <f>IF(OR(B75=0,B75=""),"",IF(AND($E$3="1st"),'Marks Entry 1st'!O74,IF(AND($E$3="2nd"),'Marks Entry 2nd'!O74,"")))</f>
        <v/>
      </c>
      <c r="Q75" s="113" t="str">
        <f>IF(OR(B75=0,B75=""),"",IF(AND($E$3="1st"),'Marks Entry 1st'!P74,IF(AND($E$3="2nd"),'Marks Entry 2nd'!P74,"")))</f>
        <v/>
      </c>
      <c r="R75" s="57" t="str">
        <f t="shared" si="64"/>
        <v/>
      </c>
      <c r="S75" s="53">
        <f t="shared" si="65"/>
        <v>0</v>
      </c>
      <c r="T75" s="59" t="str">
        <f>IF(OR(B75=0,B75=""),"",IF(AND($E$3="1st"),'Marks Entry 1st'!Q74,IF(AND($E$3="2nd"),'Marks Entry 2nd'!Q74,"")))</f>
        <v/>
      </c>
      <c r="U75" s="59" t="str">
        <f>IF(OR(B75=0,B75=""),"",IF(AND($E$3="1st"),'Marks Entry 1st'!R74,IF(AND($E$3="2nd"),'Marks Entry 2nd'!R74,"")))</f>
        <v/>
      </c>
      <c r="V75" s="58" t="str">
        <f t="shared" si="66"/>
        <v/>
      </c>
      <c r="W75" s="53" t="str">
        <f t="shared" si="67"/>
        <v/>
      </c>
      <c r="X75" s="94">
        <f t="shared" si="68"/>
        <v>0</v>
      </c>
      <c r="Y75" s="94" t="str">
        <f t="shared" si="69"/>
        <v/>
      </c>
      <c r="Z75" s="94" t="str">
        <f t="shared" si="70"/>
        <v/>
      </c>
      <c r="AA75" s="94" t="str">
        <f t="shared" si="71"/>
        <v/>
      </c>
      <c r="AB75" s="94" t="str">
        <f t="shared" si="72"/>
        <v/>
      </c>
      <c r="AC75" s="98" t="str">
        <f t="shared" si="73"/>
        <v/>
      </c>
      <c r="AD75" s="113"/>
      <c r="AE75" s="113"/>
      <c r="AF75" s="113"/>
      <c r="AG75" s="53"/>
      <c r="AH75" s="113" t="str">
        <f>IF(OR(B75=0,B75=""),"",IF(AND($E$3="1st"),'Marks Entry 1st'!V74,IF(AND($E$3="2nd"),'Marks Entry 2nd'!V74,"")))</f>
        <v/>
      </c>
      <c r="AI75" s="113" t="str">
        <f>IF(OR(B75=0,B75=""),"",IF(AND($E$3="1st"),'Marks Entry 1st'!W74,IF(AND($E$3="2nd"),'Marks Entry 2nd'!W74,"")))</f>
        <v/>
      </c>
      <c r="AJ75" s="57" t="str">
        <f t="shared" si="74"/>
        <v/>
      </c>
      <c r="AK75" s="53">
        <f t="shared" si="75"/>
        <v>0</v>
      </c>
      <c r="AL75" s="59" t="str">
        <f>IF(OR(B75=0,B75=""),"",IF(AND($E$3="1st"),'Marks Entry 1st'!X74,IF(AND($E$3="2nd"),'Marks Entry 2nd'!X74,"")))</f>
        <v/>
      </c>
      <c r="AM75" s="59" t="str">
        <f>IF(OR(B75=0,B75=""),"",IF(AND($E$3="1st"),'Marks Entry 1st'!Y74,IF(AND($E$3="2nd"),'Marks Entry 2nd'!Y74,"")))</f>
        <v/>
      </c>
      <c r="AN75" s="58" t="str">
        <f t="shared" si="76"/>
        <v/>
      </c>
      <c r="AO75" s="53" t="str">
        <f t="shared" si="77"/>
        <v/>
      </c>
      <c r="AP75" s="94">
        <f t="shared" si="78"/>
        <v>0</v>
      </c>
      <c r="AQ75" s="94" t="str">
        <f t="shared" si="79"/>
        <v/>
      </c>
      <c r="AR75" s="94" t="str">
        <f t="shared" si="80"/>
        <v/>
      </c>
      <c r="AS75" s="94" t="str">
        <f t="shared" si="81"/>
        <v/>
      </c>
      <c r="AT75" s="94" t="str">
        <f t="shared" si="82"/>
        <v/>
      </c>
      <c r="AU75" s="98" t="str">
        <f t="shared" si="83"/>
        <v/>
      </c>
      <c r="AV75" s="113"/>
      <c r="AW75" s="113"/>
      <c r="AX75" s="113"/>
      <c r="AY75" s="53"/>
      <c r="AZ75" s="113" t="str">
        <f>IF(OR(B75=0,B75=""),"",IF(AND($E$3="1st"),'Marks Entry 1st'!AC74,IF(AND($E$3="2nd"),'Marks Entry 2nd'!AC74,"")))</f>
        <v/>
      </c>
      <c r="BA75" s="113" t="str">
        <f>IF(OR(B75=0,B75=""),"",IF(AND($E$3="1st"),'Marks Entry 1st'!AD74,IF(AND($E$3="2nd"),'Marks Entry 2nd'!AD74,"")))</f>
        <v/>
      </c>
      <c r="BB75" s="57" t="str">
        <f t="shared" si="84"/>
        <v/>
      </c>
      <c r="BC75" s="53">
        <f t="shared" si="85"/>
        <v>0</v>
      </c>
      <c r="BD75" s="59" t="str">
        <f>IF(OR(B75=0,B75=""),"",IF(AND($E$3="1st"),'Marks Entry 1st'!AE74,IF(AND($E$3="2nd"),'Marks Entry 2nd'!AE74,"")))</f>
        <v/>
      </c>
      <c r="BE75" s="59" t="str">
        <f>IF(OR(B75=0,B75=""),"",IF(AND($E$3="1st"),'Marks Entry 1st'!AF74,IF(AND($E$3="2nd"),'Marks Entry 2nd'!AF74,"")))</f>
        <v/>
      </c>
      <c r="BF75" s="58" t="str">
        <f t="shared" si="86"/>
        <v/>
      </c>
      <c r="BG75" s="53" t="str">
        <f t="shared" si="87"/>
        <v/>
      </c>
      <c r="BH75" s="94">
        <f t="shared" si="88"/>
        <v>0</v>
      </c>
      <c r="BI75" s="94" t="str">
        <f t="shared" si="89"/>
        <v/>
      </c>
      <c r="BJ75" s="94" t="str">
        <f t="shared" si="90"/>
        <v/>
      </c>
      <c r="BK75" s="94" t="str">
        <f t="shared" si="91"/>
        <v/>
      </c>
      <c r="BL75" s="94" t="str">
        <f t="shared" si="92"/>
        <v/>
      </c>
      <c r="BM75" s="98" t="str">
        <f t="shared" si="93"/>
        <v/>
      </c>
      <c r="BN75" s="113"/>
      <c r="BO75" s="113"/>
      <c r="BP75" s="113"/>
      <c r="BQ75" s="53"/>
      <c r="BR75" s="113" t="str">
        <f>IF(OR(B75=0,B75=""),"",IF(AND('Marks Entry 1st'!AJ74="",'Marks Entry 2nd'!AJ74=""),"",IF(AND($E$3="1st"),'Marks Entry 1st'!AJ74,IF(AND($E$3="2nd"),'Marks Entry 2nd'!AJ74,""))))</f>
        <v/>
      </c>
      <c r="BS75" s="113" t="str">
        <f>IF(OR(B75=0,B75=""),"",IF(AND('Marks Entry 1st'!AK74="",'Marks Entry 2nd'!AK74=""),"",IF(AND($E$3="1st"),'Marks Entry 1st'!AK74,IF(AND($E$3="2nd"),'Marks Entry 2nd'!AK74,""))))</f>
        <v/>
      </c>
      <c r="BT75" s="57" t="str">
        <f t="shared" si="94"/>
        <v/>
      </c>
      <c r="BU75" s="53">
        <f t="shared" si="95"/>
        <v>0</v>
      </c>
      <c r="BV75" s="59" t="str">
        <f>IF(OR(B75=0,B75=""),"",IF(AND('Marks Entry 1st'!AL74="",'Marks Entry 2nd'!AL74=""),"",IF(AND($E$3="1st"),'Marks Entry 1st'!AL74,IF(AND($E$3="2nd"),'Marks Entry 2nd'!AL74,""))))</f>
        <v/>
      </c>
      <c r="BW75" s="59" t="str">
        <f>IF(OR(B75=0,B75=""),"",IF(AND('Marks Entry 1st'!AM74="",'Marks Entry 2nd'!AM74=""),"",IF(AND($E$3="1st"),'Marks Entry 1st'!AM74,IF(AND($E$3="2nd"),'Marks Entry 2nd'!AM74,""))))</f>
        <v/>
      </c>
      <c r="BX75" s="58" t="str">
        <f t="shared" si="96"/>
        <v/>
      </c>
      <c r="BY75" s="53" t="str">
        <f t="shared" si="97"/>
        <v/>
      </c>
      <c r="BZ75" s="94">
        <f t="shared" si="98"/>
        <v>0</v>
      </c>
      <c r="CA75" s="94" t="str">
        <f t="shared" si="99"/>
        <v/>
      </c>
      <c r="CB75" s="94" t="str">
        <f t="shared" si="100"/>
        <v/>
      </c>
      <c r="CC75" s="94" t="str">
        <f t="shared" si="101"/>
        <v/>
      </c>
      <c r="CD75" s="94" t="str">
        <f t="shared" si="102"/>
        <v/>
      </c>
      <c r="CE75" s="98" t="str">
        <f t="shared" si="103"/>
        <v/>
      </c>
      <c r="CF75" s="246" t="str">
        <f>IF(OR(B75=0,B75=""),"",IF(AND($E$3="1st"),'Marks Entry 1st'!AN74,IF(AND($E$3="2nd"),'Marks Entry 2nd'!AN74,"")))</f>
        <v/>
      </c>
      <c r="CG75" s="246" t="str">
        <f>IF(OR(B75=0,B75=""),"",IF(AND($E$3="1st"),'Marks Entry 1st'!AO74,IF(AND($E$3="2nd"),'Marks Entry 2nd'!AO74,"")))</f>
        <v/>
      </c>
      <c r="CH75" s="114" t="str">
        <f t="shared" si="104"/>
        <v/>
      </c>
      <c r="CI75" s="115">
        <f t="shared" si="105"/>
        <v>0</v>
      </c>
      <c r="CJ75" s="115" t="str">
        <f t="shared" si="106"/>
        <v/>
      </c>
      <c r="CK75" s="115" t="str">
        <f t="shared" si="107"/>
        <v/>
      </c>
      <c r="CL75" s="97" t="str">
        <f t="shared" si="108"/>
        <v/>
      </c>
      <c r="CM75" s="246" t="str">
        <f>IF(OR(B75=0,B75=""),"",IF(AND($E$3="1st"),'Marks Entry 1st'!AP74,IF(AND($E$3="2nd"),'Marks Entry 2nd'!AP74,"")))</f>
        <v/>
      </c>
      <c r="CN75" s="246" t="str">
        <f>IF(OR(B75=0,B75=""),"",IF(AND($E$3="1st"),'Marks Entry 1st'!AQ74,IF(AND($E$3="2nd"),'Marks Entry 2nd'!AQ74,"")))</f>
        <v/>
      </c>
      <c r="CO75" s="114" t="str">
        <f t="shared" si="109"/>
        <v/>
      </c>
      <c r="CP75" s="115">
        <f t="shared" si="110"/>
        <v>0</v>
      </c>
      <c r="CQ75" s="115" t="str">
        <f t="shared" si="111"/>
        <v/>
      </c>
      <c r="CR75" s="115" t="str">
        <f t="shared" si="112"/>
        <v/>
      </c>
      <c r="CS75" s="97" t="str">
        <f t="shared" si="113"/>
        <v/>
      </c>
      <c r="CT75" s="246" t="str">
        <f>IF(OR(B75=0,B75=""),"",IF(AND($E$3="1st"),'Marks Entry 1st'!AR74,IF(AND($E$3="2nd"),'Marks Entry 2nd'!AR74,"")))</f>
        <v/>
      </c>
      <c r="CU75" s="246" t="str">
        <f>IF(OR(B75=0,B75=""),"",IF(AND($E$3="1st"),'Marks Entry 1st'!AS74,IF(AND($E$3="2nd"),'Marks Entry 2nd'!AS74,"")))</f>
        <v/>
      </c>
      <c r="CV75" s="114" t="str">
        <f t="shared" si="114"/>
        <v/>
      </c>
      <c r="CW75" s="115">
        <f t="shared" si="115"/>
        <v>0</v>
      </c>
      <c r="CX75" s="115" t="str">
        <f t="shared" si="116"/>
        <v/>
      </c>
      <c r="CY75" s="115" t="str">
        <f t="shared" si="117"/>
        <v/>
      </c>
      <c r="CZ75" s="97" t="str">
        <f t="shared" si="118"/>
        <v/>
      </c>
      <c r="DA75" s="246" t="str">
        <f>IF(OR(B75=0,B75=""),"",IF(AND('Marks Entry 1st'!AT74="",'Marks Entry 2nd'!AT74=""),"",IF(AND($E$3="1st"),'Marks Entry 1st'!AT74,IF(AND($E$3="2nd"),'Marks Entry 2nd'!AT74,""))))</f>
        <v/>
      </c>
      <c r="DB75" s="246" t="str">
        <f>IF(OR(B75=0,B75=""),"",IF(AND('Marks Entry 1st'!AU74="",'Marks Entry 2nd'!AU74=""),"",IF(AND($E$3="1st"),'Marks Entry 1st'!AU74,IF(AND($E$3="2nd"),'Marks Entry 2nd'!AU74,""))))</f>
        <v/>
      </c>
      <c r="DC75" s="377" t="str">
        <f t="shared" si="119"/>
        <v/>
      </c>
      <c r="DD75" s="98" t="str">
        <f t="shared" si="120"/>
        <v/>
      </c>
      <c r="DE75" s="246" t="str">
        <f>IF(OR(B75=0,B75=""),"",IF(AND('Marks Entry 1st'!AV74="",'Marks Entry 2nd'!AV74=""),"",IF(AND($E$3="1st"),'Marks Entry 1st'!AV74,IF(AND($E$3="2nd"),'Marks Entry 2nd'!AV74,""))))</f>
        <v/>
      </c>
      <c r="DF75" s="246" t="str">
        <f>IF(OR(B75=0,B75=""),"",IF(AND('Marks Entry 1st'!AW74="",'Marks Entry 2nd'!AW74=""),"",IF(AND($E$3="1st"),'Marks Entry 1st'!AW74,IF(AND($E$3="2nd"),'Marks Entry 2nd'!AW74,""))))</f>
        <v/>
      </c>
      <c r="DG75" s="377" t="str">
        <f t="shared" si="121"/>
        <v/>
      </c>
      <c r="DH75" s="98" t="str">
        <f t="shared" si="122"/>
        <v/>
      </c>
      <c r="DI75" s="68" t="str">
        <f t="shared" si="127"/>
        <v/>
      </c>
      <c r="DJ75" s="379" t="str">
        <f t="shared" si="123"/>
        <v/>
      </c>
      <c r="DK75" s="72" t="str">
        <f t="shared" si="124"/>
        <v/>
      </c>
      <c r="DL75" s="73" t="str">
        <f t="shared" si="125"/>
        <v/>
      </c>
      <c r="DM75" s="413" t="str">
        <f>IF(B75="NSO","NSO",IF(OR(D75="",G75="",F75="",B75="",DI75=0),"",IF('Master sheet'!$D$11="Hindi","कक्षोंन्नति","Promoted")))</f>
        <v/>
      </c>
      <c r="DN75" s="43" t="str">
        <f>IF(OR(B75=0,B75=""),"",IF(AND($E$3="1st"),'Marks Entry 1st'!AX74,IF(AND($E$3="2nd"),'Marks Entry 2nd'!AX74,"")))</f>
        <v/>
      </c>
      <c r="DO75" s="43" t="str">
        <f>IF(OR(B75=0,B75=""),"",IF(AND($E$3="1st"),'Marks Entry 1st'!AY74,IF(AND($E$3="2nd"),'Marks Entry 2nd'!AY74,"")))</f>
        <v/>
      </c>
      <c r="DP75" s="230" t="str">
        <f t="shared" si="126"/>
        <v/>
      </c>
      <c r="DQ75" s="44"/>
      <c r="DX75" s="46">
        <f>IF(AND($E$3="1st"),'Marks Entry 1st'!I74,IF(AND($E$3="2nd"),'Marks Entry 2nd'!I74,""))</f>
        <v>0</v>
      </c>
    </row>
    <row r="76" spans="1:128" ht="18.95" customHeight="1">
      <c r="A76" s="60">
        <v>69</v>
      </c>
      <c r="B76" s="279" t="str">
        <f>IF(OR(DX76=0,DX76=""),"",IF(AND($E$3="1st"),'Marks Entry 1st'!I75,IF(AND($E$3="2nd"),'Marks Entry 2nd'!I75,"")))</f>
        <v/>
      </c>
      <c r="C76" s="61" t="str">
        <f>IF(OR(B76=0,B76=""),"",IF(AND($E$3="1st"),'Marks Entry 1st'!B75,IF(AND($E$3="2nd"),'Marks Entry 2nd'!B75,"")))</f>
        <v/>
      </c>
      <c r="D76" s="61" t="str">
        <f>IF(OR(B76=0,B76=""),"",IF(AND($E$3="1st"),'Marks Entry 1st'!C75,IF(AND($E$3="2nd"),'Marks Entry 2nd'!C75,"")))</f>
        <v/>
      </c>
      <c r="E76" s="62" t="str">
        <f>IF(OR(B76=0,B76=""),"",IF(AND($E$3="1st"),'Marks Entry 1st'!E75,IF(AND($E$3="2nd"),'Marks Entry 2nd'!E75,"")))</f>
        <v/>
      </c>
      <c r="F76" s="278" t="str">
        <f>IF(OR(B76=0,B76=""),"",IF(AND($E$3="1st"),'Marks Entry 1st'!D75,IF(AND($E$3="2nd"),'Marks Entry 2nd'!D75,"")))</f>
        <v/>
      </c>
      <c r="G76" s="56" t="str">
        <f>IF(OR(B76=0,B76=""),"",IF(AND($E$3="1st"),'Marks Entry 1st'!F75,IF(AND($E$3="2nd"),'Marks Entry 2nd'!F75,"")))</f>
        <v/>
      </c>
      <c r="H76" s="56" t="str">
        <f>IF(OR(B76=0,B76=""),"",IF(AND($E$3="1st"),'Marks Entry 1st'!G75,IF(AND($E$3="2nd"),'Marks Entry 2nd'!G75,"")))</f>
        <v/>
      </c>
      <c r="I76" s="56" t="str">
        <f>IF(OR(B76=0,B76=""),"",IF(AND($E$3="1st"),'Marks Entry 1st'!H75,IF(AND($E$3="2nd"),'Marks Entry 2nd'!H75,"")))</f>
        <v/>
      </c>
      <c r="J76" s="245" t="str">
        <f>IF(OR(B76=0,B76=""),"",IF(AND($E$3="1st"),'Marks Entry 1st'!J75,IF(AND($E$3="2nd"),'Marks Entry 2nd'!J75,"")))</f>
        <v/>
      </c>
      <c r="K76" s="245" t="str">
        <f>IF(OR(B76=0,B76=""),"",IF(AND($E$3="1st"),'Marks Entry 1st'!K75,IF(AND($E$3="2nd"),'Marks Entry 2nd'!K75,"")))</f>
        <v/>
      </c>
      <c r="L76" s="113"/>
      <c r="M76" s="113"/>
      <c r="N76" s="113"/>
      <c r="O76" s="53"/>
      <c r="P76" s="113" t="str">
        <f>IF(OR(B76=0,B76=""),"",IF(AND($E$3="1st"),'Marks Entry 1st'!O75,IF(AND($E$3="2nd"),'Marks Entry 2nd'!O75,"")))</f>
        <v/>
      </c>
      <c r="Q76" s="113" t="str">
        <f>IF(OR(B76=0,B76=""),"",IF(AND($E$3="1st"),'Marks Entry 1st'!P75,IF(AND($E$3="2nd"),'Marks Entry 2nd'!P75,"")))</f>
        <v/>
      </c>
      <c r="R76" s="57" t="str">
        <f t="shared" si="64"/>
        <v/>
      </c>
      <c r="S76" s="53">
        <f t="shared" si="65"/>
        <v>0</v>
      </c>
      <c r="T76" s="59" t="str">
        <f>IF(OR(B76=0,B76=""),"",IF(AND($E$3="1st"),'Marks Entry 1st'!Q75,IF(AND($E$3="2nd"),'Marks Entry 2nd'!Q75,"")))</f>
        <v/>
      </c>
      <c r="U76" s="59" t="str">
        <f>IF(OR(B76=0,B76=""),"",IF(AND($E$3="1st"),'Marks Entry 1st'!R75,IF(AND($E$3="2nd"),'Marks Entry 2nd'!R75,"")))</f>
        <v/>
      </c>
      <c r="V76" s="58" t="str">
        <f t="shared" si="66"/>
        <v/>
      </c>
      <c r="W76" s="53" t="str">
        <f t="shared" si="67"/>
        <v/>
      </c>
      <c r="X76" s="94">
        <f t="shared" si="68"/>
        <v>0</v>
      </c>
      <c r="Y76" s="94" t="str">
        <f t="shared" si="69"/>
        <v/>
      </c>
      <c r="Z76" s="94" t="str">
        <f t="shared" si="70"/>
        <v/>
      </c>
      <c r="AA76" s="94" t="str">
        <f t="shared" si="71"/>
        <v/>
      </c>
      <c r="AB76" s="94" t="str">
        <f t="shared" si="72"/>
        <v/>
      </c>
      <c r="AC76" s="98" t="str">
        <f t="shared" si="73"/>
        <v/>
      </c>
      <c r="AD76" s="113"/>
      <c r="AE76" s="113"/>
      <c r="AF76" s="113"/>
      <c r="AG76" s="53"/>
      <c r="AH76" s="113" t="str">
        <f>IF(OR(B76=0,B76=""),"",IF(AND($E$3="1st"),'Marks Entry 1st'!V75,IF(AND($E$3="2nd"),'Marks Entry 2nd'!V75,"")))</f>
        <v/>
      </c>
      <c r="AI76" s="113" t="str">
        <f>IF(OR(B76=0,B76=""),"",IF(AND($E$3="1st"),'Marks Entry 1st'!W75,IF(AND($E$3="2nd"),'Marks Entry 2nd'!W75,"")))</f>
        <v/>
      </c>
      <c r="AJ76" s="57" t="str">
        <f t="shared" si="74"/>
        <v/>
      </c>
      <c r="AK76" s="53">
        <f t="shared" si="75"/>
        <v>0</v>
      </c>
      <c r="AL76" s="59" t="str">
        <f>IF(OR(B76=0,B76=""),"",IF(AND($E$3="1st"),'Marks Entry 1st'!X75,IF(AND($E$3="2nd"),'Marks Entry 2nd'!X75,"")))</f>
        <v/>
      </c>
      <c r="AM76" s="59" t="str">
        <f>IF(OR(B76=0,B76=""),"",IF(AND($E$3="1st"),'Marks Entry 1st'!Y75,IF(AND($E$3="2nd"),'Marks Entry 2nd'!Y75,"")))</f>
        <v/>
      </c>
      <c r="AN76" s="58" t="str">
        <f t="shared" si="76"/>
        <v/>
      </c>
      <c r="AO76" s="53" t="str">
        <f t="shared" si="77"/>
        <v/>
      </c>
      <c r="AP76" s="94">
        <f t="shared" si="78"/>
        <v>0</v>
      </c>
      <c r="AQ76" s="94" t="str">
        <f t="shared" si="79"/>
        <v/>
      </c>
      <c r="AR76" s="94" t="str">
        <f t="shared" si="80"/>
        <v/>
      </c>
      <c r="AS76" s="94" t="str">
        <f t="shared" si="81"/>
        <v/>
      </c>
      <c r="AT76" s="94" t="str">
        <f t="shared" si="82"/>
        <v/>
      </c>
      <c r="AU76" s="98" t="str">
        <f t="shared" si="83"/>
        <v/>
      </c>
      <c r="AV76" s="113"/>
      <c r="AW76" s="113"/>
      <c r="AX76" s="113"/>
      <c r="AY76" s="53"/>
      <c r="AZ76" s="113" t="str">
        <f>IF(OR(B76=0,B76=""),"",IF(AND($E$3="1st"),'Marks Entry 1st'!AC75,IF(AND($E$3="2nd"),'Marks Entry 2nd'!AC75,"")))</f>
        <v/>
      </c>
      <c r="BA76" s="113" t="str">
        <f>IF(OR(B76=0,B76=""),"",IF(AND($E$3="1st"),'Marks Entry 1st'!AD75,IF(AND($E$3="2nd"),'Marks Entry 2nd'!AD75,"")))</f>
        <v/>
      </c>
      <c r="BB76" s="57" t="str">
        <f t="shared" si="84"/>
        <v/>
      </c>
      <c r="BC76" s="53">
        <f t="shared" si="85"/>
        <v>0</v>
      </c>
      <c r="BD76" s="59" t="str">
        <f>IF(OR(B76=0,B76=""),"",IF(AND($E$3="1st"),'Marks Entry 1st'!AE75,IF(AND($E$3="2nd"),'Marks Entry 2nd'!AE75,"")))</f>
        <v/>
      </c>
      <c r="BE76" s="59" t="str">
        <f>IF(OR(B76=0,B76=""),"",IF(AND($E$3="1st"),'Marks Entry 1st'!AF75,IF(AND($E$3="2nd"),'Marks Entry 2nd'!AF75,"")))</f>
        <v/>
      </c>
      <c r="BF76" s="58" t="str">
        <f t="shared" si="86"/>
        <v/>
      </c>
      <c r="BG76" s="53" t="str">
        <f t="shared" si="87"/>
        <v/>
      </c>
      <c r="BH76" s="94">
        <f t="shared" si="88"/>
        <v>0</v>
      </c>
      <c r="BI76" s="94" t="str">
        <f t="shared" si="89"/>
        <v/>
      </c>
      <c r="BJ76" s="94" t="str">
        <f t="shared" si="90"/>
        <v/>
      </c>
      <c r="BK76" s="94" t="str">
        <f t="shared" si="91"/>
        <v/>
      </c>
      <c r="BL76" s="94" t="str">
        <f t="shared" si="92"/>
        <v/>
      </c>
      <c r="BM76" s="98" t="str">
        <f t="shared" si="93"/>
        <v/>
      </c>
      <c r="BN76" s="113"/>
      <c r="BO76" s="113"/>
      <c r="BP76" s="113"/>
      <c r="BQ76" s="53"/>
      <c r="BR76" s="113" t="str">
        <f>IF(OR(B76=0,B76=""),"",IF(AND('Marks Entry 1st'!AJ75="",'Marks Entry 2nd'!AJ75=""),"",IF(AND($E$3="1st"),'Marks Entry 1st'!AJ75,IF(AND($E$3="2nd"),'Marks Entry 2nd'!AJ75,""))))</f>
        <v/>
      </c>
      <c r="BS76" s="113" t="str">
        <f>IF(OR(B76=0,B76=""),"",IF(AND('Marks Entry 1st'!AK75="",'Marks Entry 2nd'!AK75=""),"",IF(AND($E$3="1st"),'Marks Entry 1st'!AK75,IF(AND($E$3="2nd"),'Marks Entry 2nd'!AK75,""))))</f>
        <v/>
      </c>
      <c r="BT76" s="57" t="str">
        <f t="shared" si="94"/>
        <v/>
      </c>
      <c r="BU76" s="53">
        <f t="shared" si="95"/>
        <v>0</v>
      </c>
      <c r="BV76" s="59" t="str">
        <f>IF(OR(B76=0,B76=""),"",IF(AND('Marks Entry 1st'!AL75="",'Marks Entry 2nd'!AL75=""),"",IF(AND($E$3="1st"),'Marks Entry 1st'!AL75,IF(AND($E$3="2nd"),'Marks Entry 2nd'!AL75,""))))</f>
        <v/>
      </c>
      <c r="BW76" s="59" t="str">
        <f>IF(OR(B76=0,B76=""),"",IF(AND('Marks Entry 1st'!AM75="",'Marks Entry 2nd'!AM75=""),"",IF(AND($E$3="1st"),'Marks Entry 1st'!AM75,IF(AND($E$3="2nd"),'Marks Entry 2nd'!AM75,""))))</f>
        <v/>
      </c>
      <c r="BX76" s="58" t="str">
        <f t="shared" si="96"/>
        <v/>
      </c>
      <c r="BY76" s="53" t="str">
        <f t="shared" si="97"/>
        <v/>
      </c>
      <c r="BZ76" s="94">
        <f t="shared" si="98"/>
        <v>0</v>
      </c>
      <c r="CA76" s="94" t="str">
        <f t="shared" si="99"/>
        <v/>
      </c>
      <c r="CB76" s="94" t="str">
        <f t="shared" si="100"/>
        <v/>
      </c>
      <c r="CC76" s="94" t="str">
        <f t="shared" si="101"/>
        <v/>
      </c>
      <c r="CD76" s="94" t="str">
        <f t="shared" si="102"/>
        <v/>
      </c>
      <c r="CE76" s="98" t="str">
        <f t="shared" si="103"/>
        <v/>
      </c>
      <c r="CF76" s="246" t="str">
        <f>IF(OR(B76=0,B76=""),"",IF(AND($E$3="1st"),'Marks Entry 1st'!AN75,IF(AND($E$3="2nd"),'Marks Entry 2nd'!AN75,"")))</f>
        <v/>
      </c>
      <c r="CG76" s="246" t="str">
        <f>IF(OR(B76=0,B76=""),"",IF(AND($E$3="1st"),'Marks Entry 1st'!AO75,IF(AND($E$3="2nd"),'Marks Entry 2nd'!AO75,"")))</f>
        <v/>
      </c>
      <c r="CH76" s="114" t="str">
        <f t="shared" si="104"/>
        <v/>
      </c>
      <c r="CI76" s="115">
        <f t="shared" si="105"/>
        <v>0</v>
      </c>
      <c r="CJ76" s="115" t="str">
        <f t="shared" si="106"/>
        <v/>
      </c>
      <c r="CK76" s="115" t="str">
        <f t="shared" si="107"/>
        <v/>
      </c>
      <c r="CL76" s="97" t="str">
        <f t="shared" si="108"/>
        <v/>
      </c>
      <c r="CM76" s="246" t="str">
        <f>IF(OR(B76=0,B76=""),"",IF(AND($E$3="1st"),'Marks Entry 1st'!AP75,IF(AND($E$3="2nd"),'Marks Entry 2nd'!AP75,"")))</f>
        <v/>
      </c>
      <c r="CN76" s="246" t="str">
        <f>IF(OR(B76=0,B76=""),"",IF(AND($E$3="1st"),'Marks Entry 1st'!AQ75,IF(AND($E$3="2nd"),'Marks Entry 2nd'!AQ75,"")))</f>
        <v/>
      </c>
      <c r="CO76" s="114" t="str">
        <f t="shared" si="109"/>
        <v/>
      </c>
      <c r="CP76" s="115">
        <f t="shared" si="110"/>
        <v>0</v>
      </c>
      <c r="CQ76" s="115" t="str">
        <f t="shared" si="111"/>
        <v/>
      </c>
      <c r="CR76" s="115" t="str">
        <f t="shared" si="112"/>
        <v/>
      </c>
      <c r="CS76" s="97" t="str">
        <f t="shared" si="113"/>
        <v/>
      </c>
      <c r="CT76" s="246" t="str">
        <f>IF(OR(B76=0,B76=""),"",IF(AND($E$3="1st"),'Marks Entry 1st'!AR75,IF(AND($E$3="2nd"),'Marks Entry 2nd'!AR75,"")))</f>
        <v/>
      </c>
      <c r="CU76" s="246" t="str">
        <f>IF(OR(B76=0,B76=""),"",IF(AND($E$3="1st"),'Marks Entry 1st'!AS75,IF(AND($E$3="2nd"),'Marks Entry 2nd'!AS75,"")))</f>
        <v/>
      </c>
      <c r="CV76" s="114" t="str">
        <f t="shared" si="114"/>
        <v/>
      </c>
      <c r="CW76" s="115">
        <f t="shared" si="115"/>
        <v>0</v>
      </c>
      <c r="CX76" s="115" t="str">
        <f t="shared" si="116"/>
        <v/>
      </c>
      <c r="CY76" s="115" t="str">
        <f t="shared" si="117"/>
        <v/>
      </c>
      <c r="CZ76" s="97" t="str">
        <f t="shared" si="118"/>
        <v/>
      </c>
      <c r="DA76" s="246" t="str">
        <f>IF(OR(B76=0,B76=""),"",IF(AND('Marks Entry 1st'!AT75="",'Marks Entry 2nd'!AT75=""),"",IF(AND($E$3="1st"),'Marks Entry 1st'!AT75,IF(AND($E$3="2nd"),'Marks Entry 2nd'!AT75,""))))</f>
        <v/>
      </c>
      <c r="DB76" s="246" t="str">
        <f>IF(OR(B76=0,B76=""),"",IF(AND('Marks Entry 1st'!AU75="",'Marks Entry 2nd'!AU75=""),"",IF(AND($E$3="1st"),'Marks Entry 1st'!AU75,IF(AND($E$3="2nd"),'Marks Entry 2nd'!AU75,""))))</f>
        <v/>
      </c>
      <c r="DC76" s="377" t="str">
        <f t="shared" si="119"/>
        <v/>
      </c>
      <c r="DD76" s="98" t="str">
        <f t="shared" si="120"/>
        <v/>
      </c>
      <c r="DE76" s="246" t="str">
        <f>IF(OR(B76=0,B76=""),"",IF(AND('Marks Entry 1st'!AV75="",'Marks Entry 2nd'!AV75=""),"",IF(AND($E$3="1st"),'Marks Entry 1st'!AV75,IF(AND($E$3="2nd"),'Marks Entry 2nd'!AV75,""))))</f>
        <v/>
      </c>
      <c r="DF76" s="246" t="str">
        <f>IF(OR(B76=0,B76=""),"",IF(AND('Marks Entry 1st'!AW75="",'Marks Entry 2nd'!AW75=""),"",IF(AND($E$3="1st"),'Marks Entry 1st'!AW75,IF(AND($E$3="2nd"),'Marks Entry 2nd'!AW75,""))))</f>
        <v/>
      </c>
      <c r="DG76" s="377" t="str">
        <f t="shared" si="121"/>
        <v/>
      </c>
      <c r="DH76" s="98" t="str">
        <f t="shared" si="122"/>
        <v/>
      </c>
      <c r="DI76" s="68" t="str">
        <f t="shared" si="127"/>
        <v/>
      </c>
      <c r="DJ76" s="379" t="str">
        <f t="shared" si="123"/>
        <v/>
      </c>
      <c r="DK76" s="72" t="str">
        <f t="shared" si="124"/>
        <v/>
      </c>
      <c r="DL76" s="73" t="str">
        <f t="shared" si="125"/>
        <v/>
      </c>
      <c r="DM76" s="413" t="str">
        <f>IF(B76="NSO","NSO",IF(OR(D76="",G76="",F76="",B76="",DI76=0),"",IF('Master sheet'!$D$11="Hindi","कक्षोंन्नति","Promoted")))</f>
        <v/>
      </c>
      <c r="DN76" s="43" t="str">
        <f>IF(OR(B76=0,B76=""),"",IF(AND($E$3="1st"),'Marks Entry 1st'!AX75,IF(AND($E$3="2nd"),'Marks Entry 2nd'!AX75,"")))</f>
        <v/>
      </c>
      <c r="DO76" s="43" t="str">
        <f>IF(OR(B76=0,B76=""),"",IF(AND($E$3="1st"),'Marks Entry 1st'!AY75,IF(AND($E$3="2nd"),'Marks Entry 2nd'!AY75,"")))</f>
        <v/>
      </c>
      <c r="DP76" s="230" t="str">
        <f t="shared" si="126"/>
        <v/>
      </c>
      <c r="DQ76" s="44"/>
      <c r="DX76" s="46">
        <f>IF(AND($E$3="1st"),'Marks Entry 1st'!I75,IF(AND($E$3="2nd"),'Marks Entry 2nd'!I75,""))</f>
        <v>0</v>
      </c>
    </row>
    <row r="77" spans="1:128" ht="18.95" customHeight="1">
      <c r="A77" s="60">
        <v>70</v>
      </c>
      <c r="B77" s="279" t="str">
        <f>IF(OR(DX77=0,DX77=""),"",IF(AND($E$3="1st"),'Marks Entry 1st'!I76,IF(AND($E$3="2nd"),'Marks Entry 2nd'!I76,"")))</f>
        <v/>
      </c>
      <c r="C77" s="61" t="str">
        <f>IF(OR(B77=0,B77=""),"",IF(AND($E$3="1st"),'Marks Entry 1st'!B76,IF(AND($E$3="2nd"),'Marks Entry 2nd'!B76,"")))</f>
        <v/>
      </c>
      <c r="D77" s="61" t="str">
        <f>IF(OR(B77=0,B77=""),"",IF(AND($E$3="1st"),'Marks Entry 1st'!C76,IF(AND($E$3="2nd"),'Marks Entry 2nd'!C76,"")))</f>
        <v/>
      </c>
      <c r="E77" s="62" t="str">
        <f>IF(OR(B77=0,B77=""),"",IF(AND($E$3="1st"),'Marks Entry 1st'!E76,IF(AND($E$3="2nd"),'Marks Entry 2nd'!E76,"")))</f>
        <v/>
      </c>
      <c r="F77" s="278" t="str">
        <f>IF(OR(B77=0,B77=""),"",IF(AND($E$3="1st"),'Marks Entry 1st'!D76,IF(AND($E$3="2nd"),'Marks Entry 2nd'!D76,"")))</f>
        <v/>
      </c>
      <c r="G77" s="56" t="str">
        <f>IF(OR(B77=0,B77=""),"",IF(AND($E$3="1st"),'Marks Entry 1st'!F76,IF(AND($E$3="2nd"),'Marks Entry 2nd'!F76,"")))</f>
        <v/>
      </c>
      <c r="H77" s="56" t="str">
        <f>IF(OR(B77=0,B77=""),"",IF(AND($E$3="1st"),'Marks Entry 1st'!G76,IF(AND($E$3="2nd"),'Marks Entry 2nd'!G76,"")))</f>
        <v/>
      </c>
      <c r="I77" s="56" t="str">
        <f>IF(OR(B77=0,B77=""),"",IF(AND($E$3="1st"),'Marks Entry 1st'!H76,IF(AND($E$3="2nd"),'Marks Entry 2nd'!H76,"")))</f>
        <v/>
      </c>
      <c r="J77" s="245" t="str">
        <f>IF(OR(B77=0,B77=""),"",IF(AND($E$3="1st"),'Marks Entry 1st'!J76,IF(AND($E$3="2nd"),'Marks Entry 2nd'!J76,"")))</f>
        <v/>
      </c>
      <c r="K77" s="245" t="str">
        <f>IF(OR(B77=0,B77=""),"",IF(AND($E$3="1st"),'Marks Entry 1st'!K76,IF(AND($E$3="2nd"),'Marks Entry 2nd'!K76,"")))</f>
        <v/>
      </c>
      <c r="L77" s="113"/>
      <c r="M77" s="113"/>
      <c r="N77" s="113"/>
      <c r="O77" s="53"/>
      <c r="P77" s="113" t="str">
        <f>IF(OR(B77=0,B77=""),"",IF(AND($E$3="1st"),'Marks Entry 1st'!O76,IF(AND($E$3="2nd"),'Marks Entry 2nd'!O76,"")))</f>
        <v/>
      </c>
      <c r="Q77" s="113" t="str">
        <f>IF(OR(B77=0,B77=""),"",IF(AND($E$3="1st"),'Marks Entry 1st'!P76,IF(AND($E$3="2nd"),'Marks Entry 2nd'!P76,"")))</f>
        <v/>
      </c>
      <c r="R77" s="57" t="str">
        <f t="shared" si="64"/>
        <v/>
      </c>
      <c r="S77" s="53">
        <f t="shared" si="65"/>
        <v>0</v>
      </c>
      <c r="T77" s="59" t="str">
        <f>IF(OR(B77=0,B77=""),"",IF(AND($E$3="1st"),'Marks Entry 1st'!Q76,IF(AND($E$3="2nd"),'Marks Entry 2nd'!Q76,"")))</f>
        <v/>
      </c>
      <c r="U77" s="59" t="str">
        <f>IF(OR(B77=0,B77=""),"",IF(AND($E$3="1st"),'Marks Entry 1st'!R76,IF(AND($E$3="2nd"),'Marks Entry 2nd'!R76,"")))</f>
        <v/>
      </c>
      <c r="V77" s="58" t="str">
        <f t="shared" si="66"/>
        <v/>
      </c>
      <c r="W77" s="53" t="str">
        <f t="shared" si="67"/>
        <v/>
      </c>
      <c r="X77" s="94">
        <f t="shared" si="68"/>
        <v>0</v>
      </c>
      <c r="Y77" s="94" t="str">
        <f t="shared" si="69"/>
        <v/>
      </c>
      <c r="Z77" s="94" t="str">
        <f t="shared" si="70"/>
        <v/>
      </c>
      <c r="AA77" s="94" t="str">
        <f t="shared" si="71"/>
        <v/>
      </c>
      <c r="AB77" s="94" t="str">
        <f t="shared" si="72"/>
        <v/>
      </c>
      <c r="AC77" s="98" t="str">
        <f t="shared" si="73"/>
        <v/>
      </c>
      <c r="AD77" s="113"/>
      <c r="AE77" s="113"/>
      <c r="AF77" s="113"/>
      <c r="AG77" s="53"/>
      <c r="AH77" s="113" t="str">
        <f>IF(OR(B77=0,B77=""),"",IF(AND($E$3="1st"),'Marks Entry 1st'!V76,IF(AND($E$3="2nd"),'Marks Entry 2nd'!V76,"")))</f>
        <v/>
      </c>
      <c r="AI77" s="113" t="str">
        <f>IF(OR(B77=0,B77=""),"",IF(AND($E$3="1st"),'Marks Entry 1st'!W76,IF(AND($E$3="2nd"),'Marks Entry 2nd'!W76,"")))</f>
        <v/>
      </c>
      <c r="AJ77" s="57" t="str">
        <f t="shared" si="74"/>
        <v/>
      </c>
      <c r="AK77" s="53">
        <f t="shared" si="75"/>
        <v>0</v>
      </c>
      <c r="AL77" s="59" t="str">
        <f>IF(OR(B77=0,B77=""),"",IF(AND($E$3="1st"),'Marks Entry 1st'!X76,IF(AND($E$3="2nd"),'Marks Entry 2nd'!X76,"")))</f>
        <v/>
      </c>
      <c r="AM77" s="59" t="str">
        <f>IF(OR(B77=0,B77=""),"",IF(AND($E$3="1st"),'Marks Entry 1st'!Y76,IF(AND($E$3="2nd"),'Marks Entry 2nd'!Y76,"")))</f>
        <v/>
      </c>
      <c r="AN77" s="58" t="str">
        <f t="shared" si="76"/>
        <v/>
      </c>
      <c r="AO77" s="53" t="str">
        <f t="shared" si="77"/>
        <v/>
      </c>
      <c r="AP77" s="94">
        <f t="shared" si="78"/>
        <v>0</v>
      </c>
      <c r="AQ77" s="94" t="str">
        <f t="shared" si="79"/>
        <v/>
      </c>
      <c r="AR77" s="94" t="str">
        <f t="shared" si="80"/>
        <v/>
      </c>
      <c r="AS77" s="94" t="str">
        <f t="shared" si="81"/>
        <v/>
      </c>
      <c r="AT77" s="94" t="str">
        <f t="shared" si="82"/>
        <v/>
      </c>
      <c r="AU77" s="98" t="str">
        <f t="shared" si="83"/>
        <v/>
      </c>
      <c r="AV77" s="113"/>
      <c r="AW77" s="113"/>
      <c r="AX77" s="113"/>
      <c r="AY77" s="53"/>
      <c r="AZ77" s="113" t="str">
        <f>IF(OR(B77=0,B77=""),"",IF(AND($E$3="1st"),'Marks Entry 1st'!AC76,IF(AND($E$3="2nd"),'Marks Entry 2nd'!AC76,"")))</f>
        <v/>
      </c>
      <c r="BA77" s="113" t="str">
        <f>IF(OR(B77=0,B77=""),"",IF(AND($E$3="1st"),'Marks Entry 1st'!AD76,IF(AND($E$3="2nd"),'Marks Entry 2nd'!AD76,"")))</f>
        <v/>
      </c>
      <c r="BB77" s="57" t="str">
        <f t="shared" si="84"/>
        <v/>
      </c>
      <c r="BC77" s="53">
        <f t="shared" si="85"/>
        <v>0</v>
      </c>
      <c r="BD77" s="59" t="str">
        <f>IF(OR(B77=0,B77=""),"",IF(AND($E$3="1st"),'Marks Entry 1st'!AE76,IF(AND($E$3="2nd"),'Marks Entry 2nd'!AE76,"")))</f>
        <v/>
      </c>
      <c r="BE77" s="59" t="str">
        <f>IF(OR(B77=0,B77=""),"",IF(AND($E$3="1st"),'Marks Entry 1st'!AF76,IF(AND($E$3="2nd"),'Marks Entry 2nd'!AF76,"")))</f>
        <v/>
      </c>
      <c r="BF77" s="58" t="str">
        <f t="shared" si="86"/>
        <v/>
      </c>
      <c r="BG77" s="53" t="str">
        <f t="shared" si="87"/>
        <v/>
      </c>
      <c r="BH77" s="94">
        <f t="shared" si="88"/>
        <v>0</v>
      </c>
      <c r="BI77" s="94" t="str">
        <f t="shared" si="89"/>
        <v/>
      </c>
      <c r="BJ77" s="94" t="str">
        <f t="shared" si="90"/>
        <v/>
      </c>
      <c r="BK77" s="94" t="str">
        <f t="shared" si="91"/>
        <v/>
      </c>
      <c r="BL77" s="94" t="str">
        <f t="shared" si="92"/>
        <v/>
      </c>
      <c r="BM77" s="98" t="str">
        <f t="shared" si="93"/>
        <v/>
      </c>
      <c r="BN77" s="113"/>
      <c r="BO77" s="113"/>
      <c r="BP77" s="113"/>
      <c r="BQ77" s="53"/>
      <c r="BR77" s="113" t="str">
        <f>IF(OR(B77=0,B77=""),"",IF(AND('Marks Entry 1st'!AJ76="",'Marks Entry 2nd'!AJ76=""),"",IF(AND($E$3="1st"),'Marks Entry 1st'!AJ76,IF(AND($E$3="2nd"),'Marks Entry 2nd'!AJ76,""))))</f>
        <v/>
      </c>
      <c r="BS77" s="113" t="str">
        <f>IF(OR(B77=0,B77=""),"",IF(AND('Marks Entry 1st'!AK76="",'Marks Entry 2nd'!AK76=""),"",IF(AND($E$3="1st"),'Marks Entry 1st'!AK76,IF(AND($E$3="2nd"),'Marks Entry 2nd'!AK76,""))))</f>
        <v/>
      </c>
      <c r="BT77" s="57" t="str">
        <f t="shared" si="94"/>
        <v/>
      </c>
      <c r="BU77" s="53">
        <f t="shared" si="95"/>
        <v>0</v>
      </c>
      <c r="BV77" s="59" t="str">
        <f>IF(OR(B77=0,B77=""),"",IF(AND('Marks Entry 1st'!AL76="",'Marks Entry 2nd'!AL76=""),"",IF(AND($E$3="1st"),'Marks Entry 1st'!AL76,IF(AND($E$3="2nd"),'Marks Entry 2nd'!AL76,""))))</f>
        <v/>
      </c>
      <c r="BW77" s="59" t="str">
        <f>IF(OR(B77=0,B77=""),"",IF(AND('Marks Entry 1st'!AM76="",'Marks Entry 2nd'!AM76=""),"",IF(AND($E$3="1st"),'Marks Entry 1st'!AM76,IF(AND($E$3="2nd"),'Marks Entry 2nd'!AM76,""))))</f>
        <v/>
      </c>
      <c r="BX77" s="58" t="str">
        <f t="shared" si="96"/>
        <v/>
      </c>
      <c r="BY77" s="53" t="str">
        <f t="shared" si="97"/>
        <v/>
      </c>
      <c r="BZ77" s="94">
        <f t="shared" si="98"/>
        <v>0</v>
      </c>
      <c r="CA77" s="94" t="str">
        <f t="shared" si="99"/>
        <v/>
      </c>
      <c r="CB77" s="94" t="str">
        <f t="shared" si="100"/>
        <v/>
      </c>
      <c r="CC77" s="94" t="str">
        <f t="shared" si="101"/>
        <v/>
      </c>
      <c r="CD77" s="94" t="str">
        <f t="shared" si="102"/>
        <v/>
      </c>
      <c r="CE77" s="98" t="str">
        <f t="shared" si="103"/>
        <v/>
      </c>
      <c r="CF77" s="246" t="str">
        <f>IF(OR(B77=0,B77=""),"",IF(AND($E$3="1st"),'Marks Entry 1st'!AN76,IF(AND($E$3="2nd"),'Marks Entry 2nd'!AN76,"")))</f>
        <v/>
      </c>
      <c r="CG77" s="246" t="str">
        <f>IF(OR(B77=0,B77=""),"",IF(AND($E$3="1st"),'Marks Entry 1st'!AO76,IF(AND($E$3="2nd"),'Marks Entry 2nd'!AO76,"")))</f>
        <v/>
      </c>
      <c r="CH77" s="114" t="str">
        <f t="shared" si="104"/>
        <v/>
      </c>
      <c r="CI77" s="115">
        <f t="shared" si="105"/>
        <v>0</v>
      </c>
      <c r="CJ77" s="115" t="str">
        <f t="shared" si="106"/>
        <v/>
      </c>
      <c r="CK77" s="115" t="str">
        <f t="shared" si="107"/>
        <v/>
      </c>
      <c r="CL77" s="97" t="str">
        <f t="shared" si="108"/>
        <v/>
      </c>
      <c r="CM77" s="246" t="str">
        <f>IF(OR(B77=0,B77=""),"",IF(AND($E$3="1st"),'Marks Entry 1st'!AP76,IF(AND($E$3="2nd"),'Marks Entry 2nd'!AP76,"")))</f>
        <v/>
      </c>
      <c r="CN77" s="246" t="str">
        <f>IF(OR(B77=0,B77=""),"",IF(AND($E$3="1st"),'Marks Entry 1st'!AQ76,IF(AND($E$3="2nd"),'Marks Entry 2nd'!AQ76,"")))</f>
        <v/>
      </c>
      <c r="CO77" s="114" t="str">
        <f t="shared" si="109"/>
        <v/>
      </c>
      <c r="CP77" s="115">
        <f t="shared" si="110"/>
        <v>0</v>
      </c>
      <c r="CQ77" s="115" t="str">
        <f t="shared" si="111"/>
        <v/>
      </c>
      <c r="CR77" s="115" t="str">
        <f t="shared" si="112"/>
        <v/>
      </c>
      <c r="CS77" s="97" t="str">
        <f t="shared" si="113"/>
        <v/>
      </c>
      <c r="CT77" s="246" t="str">
        <f>IF(OR(B77=0,B77=""),"",IF(AND($E$3="1st"),'Marks Entry 1st'!AR76,IF(AND($E$3="2nd"),'Marks Entry 2nd'!AR76,"")))</f>
        <v/>
      </c>
      <c r="CU77" s="246" t="str">
        <f>IF(OR(B77=0,B77=""),"",IF(AND($E$3="1st"),'Marks Entry 1st'!AS76,IF(AND($E$3="2nd"),'Marks Entry 2nd'!AS76,"")))</f>
        <v/>
      </c>
      <c r="CV77" s="114" t="str">
        <f t="shared" si="114"/>
        <v/>
      </c>
      <c r="CW77" s="115">
        <f t="shared" si="115"/>
        <v>0</v>
      </c>
      <c r="CX77" s="115" t="str">
        <f t="shared" si="116"/>
        <v/>
      </c>
      <c r="CY77" s="115" t="str">
        <f t="shared" si="117"/>
        <v/>
      </c>
      <c r="CZ77" s="97" t="str">
        <f t="shared" si="118"/>
        <v/>
      </c>
      <c r="DA77" s="246" t="str">
        <f>IF(OR(B77=0,B77=""),"",IF(AND('Marks Entry 1st'!AT76="",'Marks Entry 2nd'!AT76=""),"",IF(AND($E$3="1st"),'Marks Entry 1st'!AT76,IF(AND($E$3="2nd"),'Marks Entry 2nd'!AT76,""))))</f>
        <v/>
      </c>
      <c r="DB77" s="246" t="str">
        <f>IF(OR(B77=0,B77=""),"",IF(AND('Marks Entry 1st'!AU76="",'Marks Entry 2nd'!AU76=""),"",IF(AND($E$3="1st"),'Marks Entry 1st'!AU76,IF(AND($E$3="2nd"),'Marks Entry 2nd'!AU76,""))))</f>
        <v/>
      </c>
      <c r="DC77" s="377" t="str">
        <f t="shared" si="119"/>
        <v/>
      </c>
      <c r="DD77" s="98" t="str">
        <f t="shared" si="120"/>
        <v/>
      </c>
      <c r="DE77" s="246" t="str">
        <f>IF(OR(B77=0,B77=""),"",IF(AND('Marks Entry 1st'!AV76="",'Marks Entry 2nd'!AV76=""),"",IF(AND($E$3="1st"),'Marks Entry 1st'!AV76,IF(AND($E$3="2nd"),'Marks Entry 2nd'!AV76,""))))</f>
        <v/>
      </c>
      <c r="DF77" s="246" t="str">
        <f>IF(OR(B77=0,B77=""),"",IF(AND('Marks Entry 1st'!AW76="",'Marks Entry 2nd'!AW76=""),"",IF(AND($E$3="1st"),'Marks Entry 1st'!AW76,IF(AND($E$3="2nd"),'Marks Entry 2nd'!AW76,""))))</f>
        <v/>
      </c>
      <c r="DG77" s="377" t="str">
        <f t="shared" si="121"/>
        <v/>
      </c>
      <c r="DH77" s="98" t="str">
        <f t="shared" si="122"/>
        <v/>
      </c>
      <c r="DI77" s="68" t="str">
        <f t="shared" si="127"/>
        <v/>
      </c>
      <c r="DJ77" s="379" t="str">
        <f t="shared" si="123"/>
        <v/>
      </c>
      <c r="DK77" s="72" t="str">
        <f t="shared" si="124"/>
        <v/>
      </c>
      <c r="DL77" s="73" t="str">
        <f t="shared" si="125"/>
        <v/>
      </c>
      <c r="DM77" s="413" t="str">
        <f>IF(B77="NSO","NSO",IF(OR(D77="",G77="",F77="",B77="",DI77=0),"",IF('Master sheet'!$D$11="Hindi","कक्षोंन्नति","Promoted")))</f>
        <v/>
      </c>
      <c r="DN77" s="43" t="str">
        <f>IF(OR(B77=0,B77=""),"",IF(AND($E$3="1st"),'Marks Entry 1st'!AX76,IF(AND($E$3="2nd"),'Marks Entry 2nd'!AX76,"")))</f>
        <v/>
      </c>
      <c r="DO77" s="43" t="str">
        <f>IF(OR(B77=0,B77=""),"",IF(AND($E$3="1st"),'Marks Entry 1st'!AY76,IF(AND($E$3="2nd"),'Marks Entry 2nd'!AY76,"")))</f>
        <v/>
      </c>
      <c r="DP77" s="230" t="str">
        <f t="shared" si="126"/>
        <v/>
      </c>
      <c r="DQ77" s="44"/>
      <c r="DX77" s="46">
        <f>IF(AND($E$3="1st"),'Marks Entry 1st'!I76,IF(AND($E$3="2nd"),'Marks Entry 2nd'!I76,""))</f>
        <v>0</v>
      </c>
    </row>
    <row r="78" spans="1:128" ht="18.95" customHeight="1">
      <c r="A78" s="60">
        <v>71</v>
      </c>
      <c r="B78" s="279" t="str">
        <f>IF(OR(DX78=0,DX78=""),"",IF(AND($E$3="1st"),'Marks Entry 1st'!I77,IF(AND($E$3="2nd"),'Marks Entry 2nd'!I77,"")))</f>
        <v/>
      </c>
      <c r="C78" s="61" t="str">
        <f>IF(OR(B78=0,B78=""),"",IF(AND($E$3="1st"),'Marks Entry 1st'!B77,IF(AND($E$3="2nd"),'Marks Entry 2nd'!B77,"")))</f>
        <v/>
      </c>
      <c r="D78" s="61" t="str">
        <f>IF(OR(B78=0,B78=""),"",IF(AND($E$3="1st"),'Marks Entry 1st'!C77,IF(AND($E$3="2nd"),'Marks Entry 2nd'!C77,"")))</f>
        <v/>
      </c>
      <c r="E78" s="62" t="str">
        <f>IF(OR(B78=0,B78=""),"",IF(AND($E$3="1st"),'Marks Entry 1st'!E77,IF(AND($E$3="2nd"),'Marks Entry 2nd'!E77,"")))</f>
        <v/>
      </c>
      <c r="F78" s="278" t="str">
        <f>IF(OR(B78=0,B78=""),"",IF(AND($E$3="1st"),'Marks Entry 1st'!D77,IF(AND($E$3="2nd"),'Marks Entry 2nd'!D77,"")))</f>
        <v/>
      </c>
      <c r="G78" s="56" t="str">
        <f>IF(OR(B78=0,B78=""),"",IF(AND($E$3="1st"),'Marks Entry 1st'!F77,IF(AND($E$3="2nd"),'Marks Entry 2nd'!F77,"")))</f>
        <v/>
      </c>
      <c r="H78" s="56" t="str">
        <f>IF(OR(B78=0,B78=""),"",IF(AND($E$3="1st"),'Marks Entry 1st'!G77,IF(AND($E$3="2nd"),'Marks Entry 2nd'!G77,"")))</f>
        <v/>
      </c>
      <c r="I78" s="56" t="str">
        <f>IF(OR(B78=0,B78=""),"",IF(AND($E$3="1st"),'Marks Entry 1st'!H77,IF(AND($E$3="2nd"),'Marks Entry 2nd'!H77,"")))</f>
        <v/>
      </c>
      <c r="J78" s="245" t="str">
        <f>IF(OR(B78=0,B78=""),"",IF(AND($E$3="1st"),'Marks Entry 1st'!J77,IF(AND($E$3="2nd"),'Marks Entry 2nd'!J77,"")))</f>
        <v/>
      </c>
      <c r="K78" s="245" t="str">
        <f>IF(OR(B78=0,B78=""),"",IF(AND($E$3="1st"),'Marks Entry 1st'!K77,IF(AND($E$3="2nd"),'Marks Entry 2nd'!K77,"")))</f>
        <v/>
      </c>
      <c r="L78" s="113"/>
      <c r="M78" s="113"/>
      <c r="N78" s="113"/>
      <c r="O78" s="53"/>
      <c r="P78" s="113" t="str">
        <f>IF(OR(B78=0,B78=""),"",IF(AND($E$3="1st"),'Marks Entry 1st'!O77,IF(AND($E$3="2nd"),'Marks Entry 2nd'!O77,"")))</f>
        <v/>
      </c>
      <c r="Q78" s="113" t="str">
        <f>IF(OR(B78=0,B78=""),"",IF(AND($E$3="1st"),'Marks Entry 1st'!P77,IF(AND($E$3="2nd"),'Marks Entry 2nd'!P77,"")))</f>
        <v/>
      </c>
      <c r="R78" s="57" t="str">
        <f t="shared" si="64"/>
        <v/>
      </c>
      <c r="S78" s="53">
        <f t="shared" si="65"/>
        <v>0</v>
      </c>
      <c r="T78" s="59" t="str">
        <f>IF(OR(B78=0,B78=""),"",IF(AND($E$3="1st"),'Marks Entry 1st'!Q77,IF(AND($E$3="2nd"),'Marks Entry 2nd'!Q77,"")))</f>
        <v/>
      </c>
      <c r="U78" s="59" t="str">
        <f>IF(OR(B78=0,B78=""),"",IF(AND($E$3="1st"),'Marks Entry 1st'!R77,IF(AND($E$3="2nd"),'Marks Entry 2nd'!R77,"")))</f>
        <v/>
      </c>
      <c r="V78" s="58" t="str">
        <f t="shared" si="66"/>
        <v/>
      </c>
      <c r="W78" s="53" t="str">
        <f t="shared" si="67"/>
        <v/>
      </c>
      <c r="X78" s="94">
        <f t="shared" si="68"/>
        <v>0</v>
      </c>
      <c r="Y78" s="94" t="str">
        <f t="shared" si="69"/>
        <v/>
      </c>
      <c r="Z78" s="94" t="str">
        <f t="shared" si="70"/>
        <v/>
      </c>
      <c r="AA78" s="94" t="str">
        <f t="shared" si="71"/>
        <v/>
      </c>
      <c r="AB78" s="94" t="str">
        <f t="shared" si="72"/>
        <v/>
      </c>
      <c r="AC78" s="98" t="str">
        <f t="shared" si="73"/>
        <v/>
      </c>
      <c r="AD78" s="113"/>
      <c r="AE78" s="113"/>
      <c r="AF78" s="113"/>
      <c r="AG78" s="53"/>
      <c r="AH78" s="113" t="str">
        <f>IF(OR(B78=0,B78=""),"",IF(AND($E$3="1st"),'Marks Entry 1st'!V77,IF(AND($E$3="2nd"),'Marks Entry 2nd'!V77,"")))</f>
        <v/>
      </c>
      <c r="AI78" s="113" t="str">
        <f>IF(OR(B78=0,B78=""),"",IF(AND($E$3="1st"),'Marks Entry 1st'!W77,IF(AND($E$3="2nd"),'Marks Entry 2nd'!W77,"")))</f>
        <v/>
      </c>
      <c r="AJ78" s="57" t="str">
        <f t="shared" si="74"/>
        <v/>
      </c>
      <c r="AK78" s="53">
        <f t="shared" si="75"/>
        <v>0</v>
      </c>
      <c r="AL78" s="59" t="str">
        <f>IF(OR(B78=0,B78=""),"",IF(AND($E$3="1st"),'Marks Entry 1st'!X77,IF(AND($E$3="2nd"),'Marks Entry 2nd'!X77,"")))</f>
        <v/>
      </c>
      <c r="AM78" s="59" t="str">
        <f>IF(OR(B78=0,B78=""),"",IF(AND($E$3="1st"),'Marks Entry 1st'!Y77,IF(AND($E$3="2nd"),'Marks Entry 2nd'!Y77,"")))</f>
        <v/>
      </c>
      <c r="AN78" s="58" t="str">
        <f t="shared" si="76"/>
        <v/>
      </c>
      <c r="AO78" s="53" t="str">
        <f t="shared" si="77"/>
        <v/>
      </c>
      <c r="AP78" s="94">
        <f t="shared" si="78"/>
        <v>0</v>
      </c>
      <c r="AQ78" s="94" t="str">
        <f t="shared" si="79"/>
        <v/>
      </c>
      <c r="AR78" s="94" t="str">
        <f t="shared" si="80"/>
        <v/>
      </c>
      <c r="AS78" s="94" t="str">
        <f t="shared" si="81"/>
        <v/>
      </c>
      <c r="AT78" s="94" t="str">
        <f t="shared" si="82"/>
        <v/>
      </c>
      <c r="AU78" s="98" t="str">
        <f t="shared" si="83"/>
        <v/>
      </c>
      <c r="AV78" s="113"/>
      <c r="AW78" s="113"/>
      <c r="AX78" s="113"/>
      <c r="AY78" s="53"/>
      <c r="AZ78" s="113" t="str">
        <f>IF(OR(B78=0,B78=""),"",IF(AND($E$3="1st"),'Marks Entry 1st'!AC77,IF(AND($E$3="2nd"),'Marks Entry 2nd'!AC77,"")))</f>
        <v/>
      </c>
      <c r="BA78" s="113" t="str">
        <f>IF(OR(B78=0,B78=""),"",IF(AND($E$3="1st"),'Marks Entry 1st'!AD77,IF(AND($E$3="2nd"),'Marks Entry 2nd'!AD77,"")))</f>
        <v/>
      </c>
      <c r="BB78" s="57" t="str">
        <f t="shared" si="84"/>
        <v/>
      </c>
      <c r="BC78" s="53">
        <f t="shared" si="85"/>
        <v>0</v>
      </c>
      <c r="BD78" s="59" t="str">
        <f>IF(OR(B78=0,B78=""),"",IF(AND($E$3="1st"),'Marks Entry 1st'!AE77,IF(AND($E$3="2nd"),'Marks Entry 2nd'!AE77,"")))</f>
        <v/>
      </c>
      <c r="BE78" s="59" t="str">
        <f>IF(OR(B78=0,B78=""),"",IF(AND($E$3="1st"),'Marks Entry 1st'!AF77,IF(AND($E$3="2nd"),'Marks Entry 2nd'!AF77,"")))</f>
        <v/>
      </c>
      <c r="BF78" s="58" t="str">
        <f t="shared" si="86"/>
        <v/>
      </c>
      <c r="BG78" s="53" t="str">
        <f t="shared" si="87"/>
        <v/>
      </c>
      <c r="BH78" s="94">
        <f t="shared" si="88"/>
        <v>0</v>
      </c>
      <c r="BI78" s="94" t="str">
        <f t="shared" si="89"/>
        <v/>
      </c>
      <c r="BJ78" s="94" t="str">
        <f t="shared" si="90"/>
        <v/>
      </c>
      <c r="BK78" s="94" t="str">
        <f t="shared" si="91"/>
        <v/>
      </c>
      <c r="BL78" s="94" t="str">
        <f t="shared" si="92"/>
        <v/>
      </c>
      <c r="BM78" s="98" t="str">
        <f t="shared" si="93"/>
        <v/>
      </c>
      <c r="BN78" s="113"/>
      <c r="BO78" s="113"/>
      <c r="BP78" s="113"/>
      <c r="BQ78" s="53"/>
      <c r="BR78" s="113" t="str">
        <f>IF(OR(B78=0,B78=""),"",IF(AND('Marks Entry 1st'!AJ77="",'Marks Entry 2nd'!AJ77=""),"",IF(AND($E$3="1st"),'Marks Entry 1st'!AJ77,IF(AND($E$3="2nd"),'Marks Entry 2nd'!AJ77,""))))</f>
        <v/>
      </c>
      <c r="BS78" s="113" t="str">
        <f>IF(OR(B78=0,B78=""),"",IF(AND('Marks Entry 1st'!AK77="",'Marks Entry 2nd'!AK77=""),"",IF(AND($E$3="1st"),'Marks Entry 1st'!AK77,IF(AND($E$3="2nd"),'Marks Entry 2nd'!AK77,""))))</f>
        <v/>
      </c>
      <c r="BT78" s="57" t="str">
        <f t="shared" si="94"/>
        <v/>
      </c>
      <c r="BU78" s="53">
        <f t="shared" si="95"/>
        <v>0</v>
      </c>
      <c r="BV78" s="59" t="str">
        <f>IF(OR(B78=0,B78=""),"",IF(AND('Marks Entry 1st'!AL77="",'Marks Entry 2nd'!AL77=""),"",IF(AND($E$3="1st"),'Marks Entry 1st'!AL77,IF(AND($E$3="2nd"),'Marks Entry 2nd'!AL77,""))))</f>
        <v/>
      </c>
      <c r="BW78" s="59" t="str">
        <f>IF(OR(B78=0,B78=""),"",IF(AND('Marks Entry 1st'!AM77="",'Marks Entry 2nd'!AM77=""),"",IF(AND($E$3="1st"),'Marks Entry 1st'!AM77,IF(AND($E$3="2nd"),'Marks Entry 2nd'!AM77,""))))</f>
        <v/>
      </c>
      <c r="BX78" s="58" t="str">
        <f t="shared" si="96"/>
        <v/>
      </c>
      <c r="BY78" s="53" t="str">
        <f t="shared" si="97"/>
        <v/>
      </c>
      <c r="BZ78" s="94">
        <f t="shared" si="98"/>
        <v>0</v>
      </c>
      <c r="CA78" s="94" t="str">
        <f t="shared" si="99"/>
        <v/>
      </c>
      <c r="CB78" s="94" t="str">
        <f t="shared" si="100"/>
        <v/>
      </c>
      <c r="CC78" s="94" t="str">
        <f t="shared" si="101"/>
        <v/>
      </c>
      <c r="CD78" s="94" t="str">
        <f t="shared" si="102"/>
        <v/>
      </c>
      <c r="CE78" s="98" t="str">
        <f t="shared" si="103"/>
        <v/>
      </c>
      <c r="CF78" s="246" t="str">
        <f>IF(OR(B78=0,B78=""),"",IF(AND($E$3="1st"),'Marks Entry 1st'!AN77,IF(AND($E$3="2nd"),'Marks Entry 2nd'!AN77,"")))</f>
        <v/>
      </c>
      <c r="CG78" s="246" t="str">
        <f>IF(OR(B78=0,B78=""),"",IF(AND($E$3="1st"),'Marks Entry 1st'!AO77,IF(AND($E$3="2nd"),'Marks Entry 2nd'!AO77,"")))</f>
        <v/>
      </c>
      <c r="CH78" s="114" t="str">
        <f t="shared" si="104"/>
        <v/>
      </c>
      <c r="CI78" s="115">
        <f t="shared" si="105"/>
        <v>0</v>
      </c>
      <c r="CJ78" s="115" t="str">
        <f t="shared" si="106"/>
        <v/>
      </c>
      <c r="CK78" s="115" t="str">
        <f t="shared" si="107"/>
        <v/>
      </c>
      <c r="CL78" s="97" t="str">
        <f t="shared" si="108"/>
        <v/>
      </c>
      <c r="CM78" s="246" t="str">
        <f>IF(OR(B78=0,B78=""),"",IF(AND($E$3="1st"),'Marks Entry 1st'!AP77,IF(AND($E$3="2nd"),'Marks Entry 2nd'!AP77,"")))</f>
        <v/>
      </c>
      <c r="CN78" s="246" t="str">
        <f>IF(OR(B78=0,B78=""),"",IF(AND($E$3="1st"),'Marks Entry 1st'!AQ77,IF(AND($E$3="2nd"),'Marks Entry 2nd'!AQ77,"")))</f>
        <v/>
      </c>
      <c r="CO78" s="114" t="str">
        <f t="shared" si="109"/>
        <v/>
      </c>
      <c r="CP78" s="115">
        <f t="shared" si="110"/>
        <v>0</v>
      </c>
      <c r="CQ78" s="115" t="str">
        <f t="shared" si="111"/>
        <v/>
      </c>
      <c r="CR78" s="115" t="str">
        <f t="shared" si="112"/>
        <v/>
      </c>
      <c r="CS78" s="97" t="str">
        <f t="shared" si="113"/>
        <v/>
      </c>
      <c r="CT78" s="246" t="str">
        <f>IF(OR(B78=0,B78=""),"",IF(AND($E$3="1st"),'Marks Entry 1st'!AR77,IF(AND($E$3="2nd"),'Marks Entry 2nd'!AR77,"")))</f>
        <v/>
      </c>
      <c r="CU78" s="246" t="str">
        <f>IF(OR(B78=0,B78=""),"",IF(AND($E$3="1st"),'Marks Entry 1st'!AS77,IF(AND($E$3="2nd"),'Marks Entry 2nd'!AS77,"")))</f>
        <v/>
      </c>
      <c r="CV78" s="114" t="str">
        <f t="shared" si="114"/>
        <v/>
      </c>
      <c r="CW78" s="115">
        <f t="shared" si="115"/>
        <v>0</v>
      </c>
      <c r="CX78" s="115" t="str">
        <f t="shared" si="116"/>
        <v/>
      </c>
      <c r="CY78" s="115" t="str">
        <f t="shared" si="117"/>
        <v/>
      </c>
      <c r="CZ78" s="97" t="str">
        <f t="shared" si="118"/>
        <v/>
      </c>
      <c r="DA78" s="246" t="str">
        <f>IF(OR(B78=0,B78=""),"",IF(AND('Marks Entry 1st'!AT77="",'Marks Entry 2nd'!AT77=""),"",IF(AND($E$3="1st"),'Marks Entry 1st'!AT77,IF(AND($E$3="2nd"),'Marks Entry 2nd'!AT77,""))))</f>
        <v/>
      </c>
      <c r="DB78" s="246" t="str">
        <f>IF(OR(B78=0,B78=""),"",IF(AND('Marks Entry 1st'!AU77="",'Marks Entry 2nd'!AU77=""),"",IF(AND($E$3="1st"),'Marks Entry 1st'!AU77,IF(AND($E$3="2nd"),'Marks Entry 2nd'!AU77,""))))</f>
        <v/>
      </c>
      <c r="DC78" s="377" t="str">
        <f t="shared" si="119"/>
        <v/>
      </c>
      <c r="DD78" s="98" t="str">
        <f t="shared" si="120"/>
        <v/>
      </c>
      <c r="DE78" s="246" t="str">
        <f>IF(OR(B78=0,B78=""),"",IF(AND('Marks Entry 1st'!AV77="",'Marks Entry 2nd'!AV77=""),"",IF(AND($E$3="1st"),'Marks Entry 1st'!AV77,IF(AND($E$3="2nd"),'Marks Entry 2nd'!AV77,""))))</f>
        <v/>
      </c>
      <c r="DF78" s="246" t="str">
        <f>IF(OR(B78=0,B78=""),"",IF(AND('Marks Entry 1st'!AW77="",'Marks Entry 2nd'!AW77=""),"",IF(AND($E$3="1st"),'Marks Entry 1st'!AW77,IF(AND($E$3="2nd"),'Marks Entry 2nd'!AW77,""))))</f>
        <v/>
      </c>
      <c r="DG78" s="377" t="str">
        <f t="shared" si="121"/>
        <v/>
      </c>
      <c r="DH78" s="98" t="str">
        <f t="shared" si="122"/>
        <v/>
      </c>
      <c r="DI78" s="68" t="str">
        <f t="shared" si="127"/>
        <v/>
      </c>
      <c r="DJ78" s="379" t="str">
        <f t="shared" si="123"/>
        <v/>
      </c>
      <c r="DK78" s="72" t="str">
        <f t="shared" si="124"/>
        <v/>
      </c>
      <c r="DL78" s="73" t="str">
        <f t="shared" si="125"/>
        <v/>
      </c>
      <c r="DM78" s="413" t="str">
        <f>IF(B78="NSO","NSO",IF(OR(D78="",G78="",F78="",B78="",DI78=0),"",IF('Master sheet'!$D$11="Hindi","कक्षोंन्नति","Promoted")))</f>
        <v/>
      </c>
      <c r="DN78" s="43" t="str">
        <f>IF(OR(B78=0,B78=""),"",IF(AND($E$3="1st"),'Marks Entry 1st'!AX77,IF(AND($E$3="2nd"),'Marks Entry 2nd'!AX77,"")))</f>
        <v/>
      </c>
      <c r="DO78" s="43" t="str">
        <f>IF(OR(B78=0,B78=""),"",IF(AND($E$3="1st"),'Marks Entry 1st'!AY77,IF(AND($E$3="2nd"),'Marks Entry 2nd'!AY77,"")))</f>
        <v/>
      </c>
      <c r="DP78" s="230" t="str">
        <f t="shared" si="126"/>
        <v/>
      </c>
      <c r="DQ78" s="44"/>
      <c r="DX78" s="46">
        <f>IF(AND($E$3="1st"),'Marks Entry 1st'!I77,IF(AND($E$3="2nd"),'Marks Entry 2nd'!I77,""))</f>
        <v>0</v>
      </c>
    </row>
    <row r="79" spans="1:128" ht="18.95" customHeight="1">
      <c r="A79" s="60">
        <v>72</v>
      </c>
      <c r="B79" s="279" t="str">
        <f>IF(OR(DX79=0,DX79=""),"",IF(AND($E$3="1st"),'Marks Entry 1st'!I78,IF(AND($E$3="2nd"),'Marks Entry 2nd'!I78,"")))</f>
        <v/>
      </c>
      <c r="C79" s="61" t="str">
        <f>IF(OR(B79=0,B79=""),"",IF(AND($E$3="1st"),'Marks Entry 1st'!B78,IF(AND($E$3="2nd"),'Marks Entry 2nd'!B78,"")))</f>
        <v/>
      </c>
      <c r="D79" s="61" t="str">
        <f>IF(OR(B79=0,B79=""),"",IF(AND($E$3="1st"),'Marks Entry 1st'!C78,IF(AND($E$3="2nd"),'Marks Entry 2nd'!C78,"")))</f>
        <v/>
      </c>
      <c r="E79" s="62" t="str">
        <f>IF(OR(B79=0,B79=""),"",IF(AND($E$3="1st"),'Marks Entry 1st'!E78,IF(AND($E$3="2nd"),'Marks Entry 2nd'!E78,"")))</f>
        <v/>
      </c>
      <c r="F79" s="278" t="str">
        <f>IF(OR(B79=0,B79=""),"",IF(AND($E$3="1st"),'Marks Entry 1st'!D78,IF(AND($E$3="2nd"),'Marks Entry 2nd'!D78,"")))</f>
        <v/>
      </c>
      <c r="G79" s="56" t="str">
        <f>IF(OR(B79=0,B79=""),"",IF(AND($E$3="1st"),'Marks Entry 1st'!F78,IF(AND($E$3="2nd"),'Marks Entry 2nd'!F78,"")))</f>
        <v/>
      </c>
      <c r="H79" s="56" t="str">
        <f>IF(OR(B79=0,B79=""),"",IF(AND($E$3="1st"),'Marks Entry 1st'!G78,IF(AND($E$3="2nd"),'Marks Entry 2nd'!G78,"")))</f>
        <v/>
      </c>
      <c r="I79" s="56" t="str">
        <f>IF(OR(B79=0,B79=""),"",IF(AND($E$3="1st"),'Marks Entry 1st'!H78,IF(AND($E$3="2nd"),'Marks Entry 2nd'!H78,"")))</f>
        <v/>
      </c>
      <c r="J79" s="245" t="str">
        <f>IF(OR(B79=0,B79=""),"",IF(AND($E$3="1st"),'Marks Entry 1st'!J78,IF(AND($E$3="2nd"),'Marks Entry 2nd'!J78,"")))</f>
        <v/>
      </c>
      <c r="K79" s="245" t="str">
        <f>IF(OR(B79=0,B79=""),"",IF(AND($E$3="1st"),'Marks Entry 1st'!K78,IF(AND($E$3="2nd"),'Marks Entry 2nd'!K78,"")))</f>
        <v/>
      </c>
      <c r="L79" s="113"/>
      <c r="M79" s="113"/>
      <c r="N79" s="113"/>
      <c r="O79" s="53"/>
      <c r="P79" s="113" t="str">
        <f>IF(OR(B79=0,B79=""),"",IF(AND($E$3="1st"),'Marks Entry 1st'!O78,IF(AND($E$3="2nd"),'Marks Entry 2nd'!O78,"")))</f>
        <v/>
      </c>
      <c r="Q79" s="113" t="str">
        <f>IF(OR(B79=0,B79=""),"",IF(AND($E$3="1st"),'Marks Entry 1st'!P78,IF(AND($E$3="2nd"),'Marks Entry 2nd'!P78,"")))</f>
        <v/>
      </c>
      <c r="R79" s="57" t="str">
        <f t="shared" si="64"/>
        <v/>
      </c>
      <c r="S79" s="53">
        <f t="shared" si="65"/>
        <v>0</v>
      </c>
      <c r="T79" s="59" t="str">
        <f>IF(OR(B79=0,B79=""),"",IF(AND($E$3="1st"),'Marks Entry 1st'!Q78,IF(AND($E$3="2nd"),'Marks Entry 2nd'!Q78,"")))</f>
        <v/>
      </c>
      <c r="U79" s="59" t="str">
        <f>IF(OR(B79=0,B79=""),"",IF(AND($E$3="1st"),'Marks Entry 1st'!R78,IF(AND($E$3="2nd"),'Marks Entry 2nd'!R78,"")))</f>
        <v/>
      </c>
      <c r="V79" s="58" t="str">
        <f t="shared" si="66"/>
        <v/>
      </c>
      <c r="W79" s="53" t="str">
        <f t="shared" si="67"/>
        <v/>
      </c>
      <c r="X79" s="94">
        <f t="shared" si="68"/>
        <v>0</v>
      </c>
      <c r="Y79" s="94" t="str">
        <f t="shared" si="69"/>
        <v/>
      </c>
      <c r="Z79" s="94" t="str">
        <f t="shared" si="70"/>
        <v/>
      </c>
      <c r="AA79" s="94" t="str">
        <f t="shared" si="71"/>
        <v/>
      </c>
      <c r="AB79" s="94" t="str">
        <f t="shared" si="72"/>
        <v/>
      </c>
      <c r="AC79" s="98" t="str">
        <f t="shared" si="73"/>
        <v/>
      </c>
      <c r="AD79" s="113"/>
      <c r="AE79" s="113"/>
      <c r="AF79" s="113"/>
      <c r="AG79" s="53"/>
      <c r="AH79" s="113" t="str">
        <f>IF(OR(B79=0,B79=""),"",IF(AND($E$3="1st"),'Marks Entry 1st'!V78,IF(AND($E$3="2nd"),'Marks Entry 2nd'!V78,"")))</f>
        <v/>
      </c>
      <c r="AI79" s="113" t="str">
        <f>IF(OR(B79=0,B79=""),"",IF(AND($E$3="1st"),'Marks Entry 1st'!W78,IF(AND($E$3="2nd"),'Marks Entry 2nd'!W78,"")))</f>
        <v/>
      </c>
      <c r="AJ79" s="57" t="str">
        <f t="shared" si="74"/>
        <v/>
      </c>
      <c r="AK79" s="53">
        <f t="shared" si="75"/>
        <v>0</v>
      </c>
      <c r="AL79" s="59" t="str">
        <f>IF(OR(B79=0,B79=""),"",IF(AND($E$3="1st"),'Marks Entry 1st'!X78,IF(AND($E$3="2nd"),'Marks Entry 2nd'!X78,"")))</f>
        <v/>
      </c>
      <c r="AM79" s="59" t="str">
        <f>IF(OR(B79=0,B79=""),"",IF(AND($E$3="1st"),'Marks Entry 1st'!Y78,IF(AND($E$3="2nd"),'Marks Entry 2nd'!Y78,"")))</f>
        <v/>
      </c>
      <c r="AN79" s="58" t="str">
        <f t="shared" si="76"/>
        <v/>
      </c>
      <c r="AO79" s="53" t="str">
        <f t="shared" si="77"/>
        <v/>
      </c>
      <c r="AP79" s="94">
        <f t="shared" si="78"/>
        <v>0</v>
      </c>
      <c r="AQ79" s="94" t="str">
        <f t="shared" si="79"/>
        <v/>
      </c>
      <c r="AR79" s="94" t="str">
        <f t="shared" si="80"/>
        <v/>
      </c>
      <c r="AS79" s="94" t="str">
        <f t="shared" si="81"/>
        <v/>
      </c>
      <c r="AT79" s="94" t="str">
        <f t="shared" si="82"/>
        <v/>
      </c>
      <c r="AU79" s="98" t="str">
        <f t="shared" si="83"/>
        <v/>
      </c>
      <c r="AV79" s="113"/>
      <c r="AW79" s="113"/>
      <c r="AX79" s="113"/>
      <c r="AY79" s="53"/>
      <c r="AZ79" s="113" t="str">
        <f>IF(OR(B79=0,B79=""),"",IF(AND($E$3="1st"),'Marks Entry 1st'!AC78,IF(AND($E$3="2nd"),'Marks Entry 2nd'!AC78,"")))</f>
        <v/>
      </c>
      <c r="BA79" s="113" t="str">
        <f>IF(OR(B79=0,B79=""),"",IF(AND($E$3="1st"),'Marks Entry 1st'!AD78,IF(AND($E$3="2nd"),'Marks Entry 2nd'!AD78,"")))</f>
        <v/>
      </c>
      <c r="BB79" s="57" t="str">
        <f t="shared" si="84"/>
        <v/>
      </c>
      <c r="BC79" s="53">
        <f t="shared" si="85"/>
        <v>0</v>
      </c>
      <c r="BD79" s="59" t="str">
        <f>IF(OR(B79=0,B79=""),"",IF(AND($E$3="1st"),'Marks Entry 1st'!AE78,IF(AND($E$3="2nd"),'Marks Entry 2nd'!AE78,"")))</f>
        <v/>
      </c>
      <c r="BE79" s="59" t="str">
        <f>IF(OR(B79=0,B79=""),"",IF(AND($E$3="1st"),'Marks Entry 1st'!AF78,IF(AND($E$3="2nd"),'Marks Entry 2nd'!AF78,"")))</f>
        <v/>
      </c>
      <c r="BF79" s="58" t="str">
        <f t="shared" si="86"/>
        <v/>
      </c>
      <c r="BG79" s="53" t="str">
        <f t="shared" si="87"/>
        <v/>
      </c>
      <c r="BH79" s="94">
        <f t="shared" si="88"/>
        <v>0</v>
      </c>
      <c r="BI79" s="94" t="str">
        <f t="shared" si="89"/>
        <v/>
      </c>
      <c r="BJ79" s="94" t="str">
        <f t="shared" si="90"/>
        <v/>
      </c>
      <c r="BK79" s="94" t="str">
        <f t="shared" si="91"/>
        <v/>
      </c>
      <c r="BL79" s="94" t="str">
        <f t="shared" si="92"/>
        <v/>
      </c>
      <c r="BM79" s="98" t="str">
        <f t="shared" si="93"/>
        <v/>
      </c>
      <c r="BN79" s="113"/>
      <c r="BO79" s="113"/>
      <c r="BP79" s="113"/>
      <c r="BQ79" s="53"/>
      <c r="BR79" s="113" t="str">
        <f>IF(OR(B79=0,B79=""),"",IF(AND('Marks Entry 1st'!AJ78="",'Marks Entry 2nd'!AJ78=""),"",IF(AND($E$3="1st"),'Marks Entry 1st'!AJ78,IF(AND($E$3="2nd"),'Marks Entry 2nd'!AJ78,""))))</f>
        <v/>
      </c>
      <c r="BS79" s="113" t="str">
        <f>IF(OR(B79=0,B79=""),"",IF(AND('Marks Entry 1st'!AK78="",'Marks Entry 2nd'!AK78=""),"",IF(AND($E$3="1st"),'Marks Entry 1st'!AK78,IF(AND($E$3="2nd"),'Marks Entry 2nd'!AK78,""))))</f>
        <v/>
      </c>
      <c r="BT79" s="57" t="str">
        <f t="shared" si="94"/>
        <v/>
      </c>
      <c r="BU79" s="53">
        <f t="shared" si="95"/>
        <v>0</v>
      </c>
      <c r="BV79" s="59" t="str">
        <f>IF(OR(B79=0,B79=""),"",IF(AND('Marks Entry 1st'!AL78="",'Marks Entry 2nd'!AL78=""),"",IF(AND($E$3="1st"),'Marks Entry 1st'!AL78,IF(AND($E$3="2nd"),'Marks Entry 2nd'!AL78,""))))</f>
        <v/>
      </c>
      <c r="BW79" s="59" t="str">
        <f>IF(OR(B79=0,B79=""),"",IF(AND('Marks Entry 1st'!AM78="",'Marks Entry 2nd'!AM78=""),"",IF(AND($E$3="1st"),'Marks Entry 1st'!AM78,IF(AND($E$3="2nd"),'Marks Entry 2nd'!AM78,""))))</f>
        <v/>
      </c>
      <c r="BX79" s="58" t="str">
        <f t="shared" si="96"/>
        <v/>
      </c>
      <c r="BY79" s="53" t="str">
        <f t="shared" si="97"/>
        <v/>
      </c>
      <c r="BZ79" s="94">
        <f t="shared" si="98"/>
        <v>0</v>
      </c>
      <c r="CA79" s="94" t="str">
        <f t="shared" si="99"/>
        <v/>
      </c>
      <c r="CB79" s="94" t="str">
        <f t="shared" si="100"/>
        <v/>
      </c>
      <c r="CC79" s="94" t="str">
        <f t="shared" si="101"/>
        <v/>
      </c>
      <c r="CD79" s="94" t="str">
        <f t="shared" si="102"/>
        <v/>
      </c>
      <c r="CE79" s="98" t="str">
        <f t="shared" si="103"/>
        <v/>
      </c>
      <c r="CF79" s="246" t="str">
        <f>IF(OR(B79=0,B79=""),"",IF(AND($E$3="1st"),'Marks Entry 1st'!AN78,IF(AND($E$3="2nd"),'Marks Entry 2nd'!AN78,"")))</f>
        <v/>
      </c>
      <c r="CG79" s="246" t="str">
        <f>IF(OR(B79=0,B79=""),"",IF(AND($E$3="1st"),'Marks Entry 1st'!AO78,IF(AND($E$3="2nd"),'Marks Entry 2nd'!AO78,"")))</f>
        <v/>
      </c>
      <c r="CH79" s="114" t="str">
        <f t="shared" si="104"/>
        <v/>
      </c>
      <c r="CI79" s="115">
        <f t="shared" si="105"/>
        <v>0</v>
      </c>
      <c r="CJ79" s="115" t="str">
        <f t="shared" si="106"/>
        <v/>
      </c>
      <c r="CK79" s="115" t="str">
        <f t="shared" si="107"/>
        <v/>
      </c>
      <c r="CL79" s="97" t="str">
        <f t="shared" si="108"/>
        <v/>
      </c>
      <c r="CM79" s="246" t="str">
        <f>IF(OR(B79=0,B79=""),"",IF(AND($E$3="1st"),'Marks Entry 1st'!AP78,IF(AND($E$3="2nd"),'Marks Entry 2nd'!AP78,"")))</f>
        <v/>
      </c>
      <c r="CN79" s="246" t="str">
        <f>IF(OR(B79=0,B79=""),"",IF(AND($E$3="1st"),'Marks Entry 1st'!AQ78,IF(AND($E$3="2nd"),'Marks Entry 2nd'!AQ78,"")))</f>
        <v/>
      </c>
      <c r="CO79" s="114" t="str">
        <f t="shared" si="109"/>
        <v/>
      </c>
      <c r="CP79" s="115">
        <f t="shared" si="110"/>
        <v>0</v>
      </c>
      <c r="CQ79" s="115" t="str">
        <f t="shared" si="111"/>
        <v/>
      </c>
      <c r="CR79" s="115" t="str">
        <f t="shared" si="112"/>
        <v/>
      </c>
      <c r="CS79" s="97" t="str">
        <f t="shared" si="113"/>
        <v/>
      </c>
      <c r="CT79" s="246" t="str">
        <f>IF(OR(B79=0,B79=""),"",IF(AND($E$3="1st"),'Marks Entry 1st'!AR78,IF(AND($E$3="2nd"),'Marks Entry 2nd'!AR78,"")))</f>
        <v/>
      </c>
      <c r="CU79" s="246" t="str">
        <f>IF(OR(B79=0,B79=""),"",IF(AND($E$3="1st"),'Marks Entry 1st'!AS78,IF(AND($E$3="2nd"),'Marks Entry 2nd'!AS78,"")))</f>
        <v/>
      </c>
      <c r="CV79" s="114" t="str">
        <f t="shared" si="114"/>
        <v/>
      </c>
      <c r="CW79" s="115">
        <f t="shared" si="115"/>
        <v>0</v>
      </c>
      <c r="CX79" s="115" t="str">
        <f t="shared" si="116"/>
        <v/>
      </c>
      <c r="CY79" s="115" t="str">
        <f t="shared" si="117"/>
        <v/>
      </c>
      <c r="CZ79" s="97" t="str">
        <f t="shared" si="118"/>
        <v/>
      </c>
      <c r="DA79" s="246" t="str">
        <f>IF(OR(B79=0,B79=""),"",IF(AND('Marks Entry 1st'!AT78="",'Marks Entry 2nd'!AT78=""),"",IF(AND($E$3="1st"),'Marks Entry 1st'!AT78,IF(AND($E$3="2nd"),'Marks Entry 2nd'!AT78,""))))</f>
        <v/>
      </c>
      <c r="DB79" s="246" t="str">
        <f>IF(OR(B79=0,B79=""),"",IF(AND('Marks Entry 1st'!AU78="",'Marks Entry 2nd'!AU78=""),"",IF(AND($E$3="1st"),'Marks Entry 1st'!AU78,IF(AND($E$3="2nd"),'Marks Entry 2nd'!AU78,""))))</f>
        <v/>
      </c>
      <c r="DC79" s="377" t="str">
        <f t="shared" si="119"/>
        <v/>
      </c>
      <c r="DD79" s="98" t="str">
        <f t="shared" si="120"/>
        <v/>
      </c>
      <c r="DE79" s="246" t="str">
        <f>IF(OR(B79=0,B79=""),"",IF(AND('Marks Entry 1st'!AV78="",'Marks Entry 2nd'!AV78=""),"",IF(AND($E$3="1st"),'Marks Entry 1st'!AV78,IF(AND($E$3="2nd"),'Marks Entry 2nd'!AV78,""))))</f>
        <v/>
      </c>
      <c r="DF79" s="246" t="str">
        <f>IF(OR(B79=0,B79=""),"",IF(AND('Marks Entry 1st'!AW78="",'Marks Entry 2nd'!AW78=""),"",IF(AND($E$3="1st"),'Marks Entry 1st'!AW78,IF(AND($E$3="2nd"),'Marks Entry 2nd'!AW78,""))))</f>
        <v/>
      </c>
      <c r="DG79" s="377" t="str">
        <f t="shared" si="121"/>
        <v/>
      </c>
      <c r="DH79" s="98" t="str">
        <f t="shared" si="122"/>
        <v/>
      </c>
      <c r="DI79" s="68" t="str">
        <f t="shared" si="127"/>
        <v/>
      </c>
      <c r="DJ79" s="379" t="str">
        <f t="shared" si="123"/>
        <v/>
      </c>
      <c r="DK79" s="72" t="str">
        <f t="shared" si="124"/>
        <v/>
      </c>
      <c r="DL79" s="73" t="str">
        <f t="shared" si="125"/>
        <v/>
      </c>
      <c r="DM79" s="413" t="str">
        <f>IF(B79="NSO","NSO",IF(OR(D79="",G79="",F79="",B79="",DI79=0),"",IF('Master sheet'!$D$11="Hindi","कक्षोंन्नति","Promoted")))</f>
        <v/>
      </c>
      <c r="DN79" s="43" t="str">
        <f>IF(OR(B79=0,B79=""),"",IF(AND($E$3="1st"),'Marks Entry 1st'!AX78,IF(AND($E$3="2nd"),'Marks Entry 2nd'!AX78,"")))</f>
        <v/>
      </c>
      <c r="DO79" s="43" t="str">
        <f>IF(OR(B79=0,B79=""),"",IF(AND($E$3="1st"),'Marks Entry 1st'!AY78,IF(AND($E$3="2nd"),'Marks Entry 2nd'!AY78,"")))</f>
        <v/>
      </c>
      <c r="DP79" s="230" t="str">
        <f t="shared" si="126"/>
        <v/>
      </c>
      <c r="DQ79" s="44"/>
      <c r="DX79" s="46">
        <f>IF(AND($E$3="1st"),'Marks Entry 1st'!I78,IF(AND($E$3="2nd"),'Marks Entry 2nd'!I78,""))</f>
        <v>0</v>
      </c>
    </row>
    <row r="80" spans="1:128" ht="18.95" customHeight="1">
      <c r="A80" s="60">
        <v>73</v>
      </c>
      <c r="B80" s="279" t="str">
        <f>IF(OR(DX80=0,DX80=""),"",IF(AND($E$3="1st"),'Marks Entry 1st'!I79,IF(AND($E$3="2nd"),'Marks Entry 2nd'!I79,"")))</f>
        <v/>
      </c>
      <c r="C80" s="61" t="str">
        <f>IF(OR(B80=0,B80=""),"",IF(AND($E$3="1st"),'Marks Entry 1st'!B79,IF(AND($E$3="2nd"),'Marks Entry 2nd'!B79,"")))</f>
        <v/>
      </c>
      <c r="D80" s="61" t="str">
        <f>IF(OR(B80=0,B80=""),"",IF(AND($E$3="1st"),'Marks Entry 1st'!C79,IF(AND($E$3="2nd"),'Marks Entry 2nd'!C79,"")))</f>
        <v/>
      </c>
      <c r="E80" s="62" t="str">
        <f>IF(OR(B80=0,B80=""),"",IF(AND($E$3="1st"),'Marks Entry 1st'!E79,IF(AND($E$3="2nd"),'Marks Entry 2nd'!E79,"")))</f>
        <v/>
      </c>
      <c r="F80" s="278" t="str">
        <f>IF(OR(B80=0,B80=""),"",IF(AND($E$3="1st"),'Marks Entry 1st'!D79,IF(AND($E$3="2nd"),'Marks Entry 2nd'!D79,"")))</f>
        <v/>
      </c>
      <c r="G80" s="56" t="str">
        <f>IF(OR(B80=0,B80=""),"",IF(AND($E$3="1st"),'Marks Entry 1st'!F79,IF(AND($E$3="2nd"),'Marks Entry 2nd'!F79,"")))</f>
        <v/>
      </c>
      <c r="H80" s="56" t="str">
        <f>IF(OR(B80=0,B80=""),"",IF(AND($E$3="1st"),'Marks Entry 1st'!G79,IF(AND($E$3="2nd"),'Marks Entry 2nd'!G79,"")))</f>
        <v/>
      </c>
      <c r="I80" s="56" t="str">
        <f>IF(OR(B80=0,B80=""),"",IF(AND($E$3="1st"),'Marks Entry 1st'!H79,IF(AND($E$3="2nd"),'Marks Entry 2nd'!H79,"")))</f>
        <v/>
      </c>
      <c r="J80" s="245" t="str">
        <f>IF(OR(B80=0,B80=""),"",IF(AND($E$3="1st"),'Marks Entry 1st'!J79,IF(AND($E$3="2nd"),'Marks Entry 2nd'!J79,"")))</f>
        <v/>
      </c>
      <c r="K80" s="245" t="str">
        <f>IF(OR(B80=0,B80=""),"",IF(AND($E$3="1st"),'Marks Entry 1st'!K79,IF(AND($E$3="2nd"),'Marks Entry 2nd'!K79,"")))</f>
        <v/>
      </c>
      <c r="L80" s="113"/>
      <c r="M80" s="113"/>
      <c r="N80" s="113"/>
      <c r="O80" s="53"/>
      <c r="P80" s="113" t="str">
        <f>IF(OR(B80=0,B80=""),"",IF(AND($E$3="1st"),'Marks Entry 1st'!O79,IF(AND($E$3="2nd"),'Marks Entry 2nd'!O79,"")))</f>
        <v/>
      </c>
      <c r="Q80" s="113" t="str">
        <f>IF(OR(B80=0,B80=""),"",IF(AND($E$3="1st"),'Marks Entry 1st'!P79,IF(AND($E$3="2nd"),'Marks Entry 2nd'!P79,"")))</f>
        <v/>
      </c>
      <c r="R80" s="57" t="str">
        <f t="shared" si="64"/>
        <v/>
      </c>
      <c r="S80" s="53">
        <f t="shared" si="65"/>
        <v>0</v>
      </c>
      <c r="T80" s="59" t="str">
        <f>IF(OR(B80=0,B80=""),"",IF(AND($E$3="1st"),'Marks Entry 1st'!Q79,IF(AND($E$3="2nd"),'Marks Entry 2nd'!Q79,"")))</f>
        <v/>
      </c>
      <c r="U80" s="59" t="str">
        <f>IF(OR(B80=0,B80=""),"",IF(AND($E$3="1st"),'Marks Entry 1st'!R79,IF(AND($E$3="2nd"),'Marks Entry 2nd'!R79,"")))</f>
        <v/>
      </c>
      <c r="V80" s="58" t="str">
        <f t="shared" si="66"/>
        <v/>
      </c>
      <c r="W80" s="53" t="str">
        <f t="shared" si="67"/>
        <v/>
      </c>
      <c r="X80" s="94">
        <f t="shared" si="68"/>
        <v>0</v>
      </c>
      <c r="Y80" s="94" t="str">
        <f t="shared" si="69"/>
        <v/>
      </c>
      <c r="Z80" s="94" t="str">
        <f t="shared" si="70"/>
        <v/>
      </c>
      <c r="AA80" s="94" t="str">
        <f t="shared" si="71"/>
        <v/>
      </c>
      <c r="AB80" s="94" t="str">
        <f t="shared" si="72"/>
        <v/>
      </c>
      <c r="AC80" s="98" t="str">
        <f t="shared" si="73"/>
        <v/>
      </c>
      <c r="AD80" s="113"/>
      <c r="AE80" s="113"/>
      <c r="AF80" s="113"/>
      <c r="AG80" s="53"/>
      <c r="AH80" s="113" t="str">
        <f>IF(OR(B80=0,B80=""),"",IF(AND($E$3="1st"),'Marks Entry 1st'!V79,IF(AND($E$3="2nd"),'Marks Entry 2nd'!V79,"")))</f>
        <v/>
      </c>
      <c r="AI80" s="113" t="str">
        <f>IF(OR(B80=0,B80=""),"",IF(AND($E$3="1st"),'Marks Entry 1st'!W79,IF(AND($E$3="2nd"),'Marks Entry 2nd'!W79,"")))</f>
        <v/>
      </c>
      <c r="AJ80" s="57" t="str">
        <f t="shared" si="74"/>
        <v/>
      </c>
      <c r="AK80" s="53">
        <f t="shared" si="75"/>
        <v>0</v>
      </c>
      <c r="AL80" s="59" t="str">
        <f>IF(OR(B80=0,B80=""),"",IF(AND($E$3="1st"),'Marks Entry 1st'!X79,IF(AND($E$3="2nd"),'Marks Entry 2nd'!X79,"")))</f>
        <v/>
      </c>
      <c r="AM80" s="59" t="str">
        <f>IF(OR(B80=0,B80=""),"",IF(AND($E$3="1st"),'Marks Entry 1st'!Y79,IF(AND($E$3="2nd"),'Marks Entry 2nd'!Y79,"")))</f>
        <v/>
      </c>
      <c r="AN80" s="58" t="str">
        <f t="shared" si="76"/>
        <v/>
      </c>
      <c r="AO80" s="53" t="str">
        <f t="shared" si="77"/>
        <v/>
      </c>
      <c r="AP80" s="94">
        <f t="shared" si="78"/>
        <v>0</v>
      </c>
      <c r="AQ80" s="94" t="str">
        <f t="shared" si="79"/>
        <v/>
      </c>
      <c r="AR80" s="94" t="str">
        <f t="shared" si="80"/>
        <v/>
      </c>
      <c r="AS80" s="94" t="str">
        <f t="shared" si="81"/>
        <v/>
      </c>
      <c r="AT80" s="94" t="str">
        <f t="shared" si="82"/>
        <v/>
      </c>
      <c r="AU80" s="98" t="str">
        <f t="shared" si="83"/>
        <v/>
      </c>
      <c r="AV80" s="113"/>
      <c r="AW80" s="113"/>
      <c r="AX80" s="113"/>
      <c r="AY80" s="53"/>
      <c r="AZ80" s="113" t="str">
        <f>IF(OR(B80=0,B80=""),"",IF(AND($E$3="1st"),'Marks Entry 1st'!AC79,IF(AND($E$3="2nd"),'Marks Entry 2nd'!AC79,"")))</f>
        <v/>
      </c>
      <c r="BA80" s="113" t="str">
        <f>IF(OR(B80=0,B80=""),"",IF(AND($E$3="1st"),'Marks Entry 1st'!AD79,IF(AND($E$3="2nd"),'Marks Entry 2nd'!AD79,"")))</f>
        <v/>
      </c>
      <c r="BB80" s="57" t="str">
        <f t="shared" si="84"/>
        <v/>
      </c>
      <c r="BC80" s="53">
        <f t="shared" si="85"/>
        <v>0</v>
      </c>
      <c r="BD80" s="59" t="str">
        <f>IF(OR(B80=0,B80=""),"",IF(AND($E$3="1st"),'Marks Entry 1st'!AE79,IF(AND($E$3="2nd"),'Marks Entry 2nd'!AE79,"")))</f>
        <v/>
      </c>
      <c r="BE80" s="59" t="str">
        <f>IF(OR(B80=0,B80=""),"",IF(AND($E$3="1st"),'Marks Entry 1st'!AF79,IF(AND($E$3="2nd"),'Marks Entry 2nd'!AF79,"")))</f>
        <v/>
      </c>
      <c r="BF80" s="58" t="str">
        <f t="shared" si="86"/>
        <v/>
      </c>
      <c r="BG80" s="53" t="str">
        <f t="shared" si="87"/>
        <v/>
      </c>
      <c r="BH80" s="94">
        <f t="shared" si="88"/>
        <v>0</v>
      </c>
      <c r="BI80" s="94" t="str">
        <f t="shared" si="89"/>
        <v/>
      </c>
      <c r="BJ80" s="94" t="str">
        <f t="shared" si="90"/>
        <v/>
      </c>
      <c r="BK80" s="94" t="str">
        <f t="shared" si="91"/>
        <v/>
      </c>
      <c r="BL80" s="94" t="str">
        <f t="shared" si="92"/>
        <v/>
      </c>
      <c r="BM80" s="98" t="str">
        <f t="shared" si="93"/>
        <v/>
      </c>
      <c r="BN80" s="113"/>
      <c r="BO80" s="113"/>
      <c r="BP80" s="113"/>
      <c r="BQ80" s="53"/>
      <c r="BR80" s="113" t="str">
        <f>IF(OR(B80=0,B80=""),"",IF(AND('Marks Entry 1st'!AJ79="",'Marks Entry 2nd'!AJ79=""),"",IF(AND($E$3="1st"),'Marks Entry 1st'!AJ79,IF(AND($E$3="2nd"),'Marks Entry 2nd'!AJ79,""))))</f>
        <v/>
      </c>
      <c r="BS80" s="113" t="str">
        <f>IF(OR(B80=0,B80=""),"",IF(AND('Marks Entry 1st'!AK79="",'Marks Entry 2nd'!AK79=""),"",IF(AND($E$3="1st"),'Marks Entry 1st'!AK79,IF(AND($E$3="2nd"),'Marks Entry 2nd'!AK79,""))))</f>
        <v/>
      </c>
      <c r="BT80" s="57" t="str">
        <f t="shared" si="94"/>
        <v/>
      </c>
      <c r="BU80" s="53">
        <f t="shared" si="95"/>
        <v>0</v>
      </c>
      <c r="BV80" s="59" t="str">
        <f>IF(OR(B80=0,B80=""),"",IF(AND('Marks Entry 1st'!AL79="",'Marks Entry 2nd'!AL79=""),"",IF(AND($E$3="1st"),'Marks Entry 1st'!AL79,IF(AND($E$3="2nd"),'Marks Entry 2nd'!AL79,""))))</f>
        <v/>
      </c>
      <c r="BW80" s="59" t="str">
        <f>IF(OR(B80=0,B80=""),"",IF(AND('Marks Entry 1st'!AM79="",'Marks Entry 2nd'!AM79=""),"",IF(AND($E$3="1st"),'Marks Entry 1st'!AM79,IF(AND($E$3="2nd"),'Marks Entry 2nd'!AM79,""))))</f>
        <v/>
      </c>
      <c r="BX80" s="58" t="str">
        <f t="shared" si="96"/>
        <v/>
      </c>
      <c r="BY80" s="53" t="str">
        <f t="shared" si="97"/>
        <v/>
      </c>
      <c r="BZ80" s="94">
        <f t="shared" si="98"/>
        <v>0</v>
      </c>
      <c r="CA80" s="94" t="str">
        <f t="shared" si="99"/>
        <v/>
      </c>
      <c r="CB80" s="94" t="str">
        <f t="shared" si="100"/>
        <v/>
      </c>
      <c r="CC80" s="94" t="str">
        <f t="shared" si="101"/>
        <v/>
      </c>
      <c r="CD80" s="94" t="str">
        <f t="shared" si="102"/>
        <v/>
      </c>
      <c r="CE80" s="98" t="str">
        <f t="shared" si="103"/>
        <v/>
      </c>
      <c r="CF80" s="246" t="str">
        <f>IF(OR(B80=0,B80=""),"",IF(AND($E$3="1st"),'Marks Entry 1st'!AN79,IF(AND($E$3="2nd"),'Marks Entry 2nd'!AN79,"")))</f>
        <v/>
      </c>
      <c r="CG80" s="246" t="str">
        <f>IF(OR(B80=0,B80=""),"",IF(AND($E$3="1st"),'Marks Entry 1st'!AO79,IF(AND($E$3="2nd"),'Marks Entry 2nd'!AO79,"")))</f>
        <v/>
      </c>
      <c r="CH80" s="114" t="str">
        <f t="shared" si="104"/>
        <v/>
      </c>
      <c r="CI80" s="115">
        <f t="shared" si="105"/>
        <v>0</v>
      </c>
      <c r="CJ80" s="115" t="str">
        <f t="shared" si="106"/>
        <v/>
      </c>
      <c r="CK80" s="115" t="str">
        <f t="shared" si="107"/>
        <v/>
      </c>
      <c r="CL80" s="97" t="str">
        <f t="shared" si="108"/>
        <v/>
      </c>
      <c r="CM80" s="246" t="str">
        <f>IF(OR(B80=0,B80=""),"",IF(AND($E$3="1st"),'Marks Entry 1st'!AP79,IF(AND($E$3="2nd"),'Marks Entry 2nd'!AP79,"")))</f>
        <v/>
      </c>
      <c r="CN80" s="246" t="str">
        <f>IF(OR(B80=0,B80=""),"",IF(AND($E$3="1st"),'Marks Entry 1st'!AQ79,IF(AND($E$3="2nd"),'Marks Entry 2nd'!AQ79,"")))</f>
        <v/>
      </c>
      <c r="CO80" s="114" t="str">
        <f t="shared" si="109"/>
        <v/>
      </c>
      <c r="CP80" s="115">
        <f t="shared" si="110"/>
        <v>0</v>
      </c>
      <c r="CQ80" s="115" t="str">
        <f t="shared" si="111"/>
        <v/>
      </c>
      <c r="CR80" s="115" t="str">
        <f t="shared" si="112"/>
        <v/>
      </c>
      <c r="CS80" s="97" t="str">
        <f t="shared" si="113"/>
        <v/>
      </c>
      <c r="CT80" s="246" t="str">
        <f>IF(OR(B80=0,B80=""),"",IF(AND($E$3="1st"),'Marks Entry 1st'!AR79,IF(AND($E$3="2nd"),'Marks Entry 2nd'!AR79,"")))</f>
        <v/>
      </c>
      <c r="CU80" s="246" t="str">
        <f>IF(OR(B80=0,B80=""),"",IF(AND($E$3="1st"),'Marks Entry 1st'!AS79,IF(AND($E$3="2nd"),'Marks Entry 2nd'!AS79,"")))</f>
        <v/>
      </c>
      <c r="CV80" s="114" t="str">
        <f t="shared" si="114"/>
        <v/>
      </c>
      <c r="CW80" s="115">
        <f t="shared" si="115"/>
        <v>0</v>
      </c>
      <c r="CX80" s="115" t="str">
        <f t="shared" si="116"/>
        <v/>
      </c>
      <c r="CY80" s="115" t="str">
        <f t="shared" si="117"/>
        <v/>
      </c>
      <c r="CZ80" s="97" t="str">
        <f t="shared" si="118"/>
        <v/>
      </c>
      <c r="DA80" s="246" t="str">
        <f>IF(OR(B80=0,B80=""),"",IF(AND('Marks Entry 1st'!AT79="",'Marks Entry 2nd'!AT79=""),"",IF(AND($E$3="1st"),'Marks Entry 1st'!AT79,IF(AND($E$3="2nd"),'Marks Entry 2nd'!AT79,""))))</f>
        <v/>
      </c>
      <c r="DB80" s="246" t="str">
        <f>IF(OR(B80=0,B80=""),"",IF(AND('Marks Entry 1st'!AU79="",'Marks Entry 2nd'!AU79=""),"",IF(AND($E$3="1st"),'Marks Entry 1st'!AU79,IF(AND($E$3="2nd"),'Marks Entry 2nd'!AU79,""))))</f>
        <v/>
      </c>
      <c r="DC80" s="377" t="str">
        <f t="shared" si="119"/>
        <v/>
      </c>
      <c r="DD80" s="98" t="str">
        <f t="shared" si="120"/>
        <v/>
      </c>
      <c r="DE80" s="246" t="str">
        <f>IF(OR(B80=0,B80=""),"",IF(AND('Marks Entry 1st'!AV79="",'Marks Entry 2nd'!AV79=""),"",IF(AND($E$3="1st"),'Marks Entry 1st'!AV79,IF(AND($E$3="2nd"),'Marks Entry 2nd'!AV79,""))))</f>
        <v/>
      </c>
      <c r="DF80" s="246" t="str">
        <f>IF(OR(B80=0,B80=""),"",IF(AND('Marks Entry 1st'!AW79="",'Marks Entry 2nd'!AW79=""),"",IF(AND($E$3="1st"),'Marks Entry 1st'!AW79,IF(AND($E$3="2nd"),'Marks Entry 2nd'!AW79,""))))</f>
        <v/>
      </c>
      <c r="DG80" s="377" t="str">
        <f t="shared" si="121"/>
        <v/>
      </c>
      <c r="DH80" s="98" t="str">
        <f t="shared" si="122"/>
        <v/>
      </c>
      <c r="DI80" s="68" t="str">
        <f t="shared" si="127"/>
        <v/>
      </c>
      <c r="DJ80" s="379" t="str">
        <f t="shared" si="123"/>
        <v/>
      </c>
      <c r="DK80" s="72" t="str">
        <f t="shared" si="124"/>
        <v/>
      </c>
      <c r="DL80" s="73" t="str">
        <f t="shared" si="125"/>
        <v/>
      </c>
      <c r="DM80" s="413" t="str">
        <f>IF(B80="NSO","NSO",IF(OR(D80="",G80="",F80="",B80="",DI80=0),"",IF('Master sheet'!$D$11="Hindi","कक्षोंन्नति","Promoted")))</f>
        <v/>
      </c>
      <c r="DN80" s="43" t="str">
        <f>IF(OR(B80=0,B80=""),"",IF(AND($E$3="1st"),'Marks Entry 1st'!AX79,IF(AND($E$3="2nd"),'Marks Entry 2nd'!AX79,"")))</f>
        <v/>
      </c>
      <c r="DO80" s="43" t="str">
        <f>IF(OR(B80=0,B80=""),"",IF(AND($E$3="1st"),'Marks Entry 1st'!AY79,IF(AND($E$3="2nd"),'Marks Entry 2nd'!AY79,"")))</f>
        <v/>
      </c>
      <c r="DP80" s="230" t="str">
        <f t="shared" si="126"/>
        <v/>
      </c>
      <c r="DQ80" s="44"/>
      <c r="DX80" s="46">
        <f>IF(AND($E$3="1st"),'Marks Entry 1st'!I79,IF(AND($E$3="2nd"),'Marks Entry 2nd'!I79,""))</f>
        <v>0</v>
      </c>
    </row>
    <row r="81" spans="1:128" ht="18.95" customHeight="1">
      <c r="A81" s="60">
        <v>74</v>
      </c>
      <c r="B81" s="279" t="str">
        <f>IF(OR(DX81=0,DX81=""),"",IF(AND($E$3="1st"),'Marks Entry 1st'!I80,IF(AND($E$3="2nd"),'Marks Entry 2nd'!I80,"")))</f>
        <v/>
      </c>
      <c r="C81" s="61" t="str">
        <f>IF(OR(B81=0,B81=""),"",IF(AND($E$3="1st"),'Marks Entry 1st'!B80,IF(AND($E$3="2nd"),'Marks Entry 2nd'!B80,"")))</f>
        <v/>
      </c>
      <c r="D81" s="61" t="str">
        <f>IF(OR(B81=0,B81=""),"",IF(AND($E$3="1st"),'Marks Entry 1st'!C80,IF(AND($E$3="2nd"),'Marks Entry 2nd'!C80,"")))</f>
        <v/>
      </c>
      <c r="E81" s="62" t="str">
        <f>IF(OR(B81=0,B81=""),"",IF(AND($E$3="1st"),'Marks Entry 1st'!E80,IF(AND($E$3="2nd"),'Marks Entry 2nd'!E80,"")))</f>
        <v/>
      </c>
      <c r="F81" s="278" t="str">
        <f>IF(OR(B81=0,B81=""),"",IF(AND($E$3="1st"),'Marks Entry 1st'!D80,IF(AND($E$3="2nd"),'Marks Entry 2nd'!D80,"")))</f>
        <v/>
      </c>
      <c r="G81" s="56" t="str">
        <f>IF(OR(B81=0,B81=""),"",IF(AND($E$3="1st"),'Marks Entry 1st'!F80,IF(AND($E$3="2nd"),'Marks Entry 2nd'!F80,"")))</f>
        <v/>
      </c>
      <c r="H81" s="56" t="str">
        <f>IF(OR(B81=0,B81=""),"",IF(AND($E$3="1st"),'Marks Entry 1st'!G80,IF(AND($E$3="2nd"),'Marks Entry 2nd'!G80,"")))</f>
        <v/>
      </c>
      <c r="I81" s="56" t="str">
        <f>IF(OR(B81=0,B81=""),"",IF(AND($E$3="1st"),'Marks Entry 1st'!H80,IF(AND($E$3="2nd"),'Marks Entry 2nd'!H80,"")))</f>
        <v/>
      </c>
      <c r="J81" s="245" t="str">
        <f>IF(OR(B81=0,B81=""),"",IF(AND($E$3="1st"),'Marks Entry 1st'!J80,IF(AND($E$3="2nd"),'Marks Entry 2nd'!J80,"")))</f>
        <v/>
      </c>
      <c r="K81" s="245" t="str">
        <f>IF(OR(B81=0,B81=""),"",IF(AND($E$3="1st"),'Marks Entry 1st'!K80,IF(AND($E$3="2nd"),'Marks Entry 2nd'!K80,"")))</f>
        <v/>
      </c>
      <c r="L81" s="113"/>
      <c r="M81" s="113"/>
      <c r="N81" s="113"/>
      <c r="O81" s="53"/>
      <c r="P81" s="113" t="str">
        <f>IF(OR(B81=0,B81=""),"",IF(AND($E$3="1st"),'Marks Entry 1st'!O80,IF(AND($E$3="2nd"),'Marks Entry 2nd'!O80,"")))</f>
        <v/>
      </c>
      <c r="Q81" s="113" t="str">
        <f>IF(OR(B81=0,B81=""),"",IF(AND($E$3="1st"),'Marks Entry 1st'!P80,IF(AND($E$3="2nd"),'Marks Entry 2nd'!P80,"")))</f>
        <v/>
      </c>
      <c r="R81" s="57" t="str">
        <f t="shared" si="64"/>
        <v/>
      </c>
      <c r="S81" s="53">
        <f t="shared" si="65"/>
        <v>0</v>
      </c>
      <c r="T81" s="59" t="str">
        <f>IF(OR(B81=0,B81=""),"",IF(AND($E$3="1st"),'Marks Entry 1st'!Q80,IF(AND($E$3="2nd"),'Marks Entry 2nd'!Q80,"")))</f>
        <v/>
      </c>
      <c r="U81" s="59" t="str">
        <f>IF(OR(B81=0,B81=""),"",IF(AND($E$3="1st"),'Marks Entry 1st'!R80,IF(AND($E$3="2nd"),'Marks Entry 2nd'!R80,"")))</f>
        <v/>
      </c>
      <c r="V81" s="58" t="str">
        <f t="shared" si="66"/>
        <v/>
      </c>
      <c r="W81" s="53" t="str">
        <f t="shared" si="67"/>
        <v/>
      </c>
      <c r="X81" s="94">
        <f t="shared" si="68"/>
        <v>0</v>
      </c>
      <c r="Y81" s="94" t="str">
        <f t="shared" si="69"/>
        <v/>
      </c>
      <c r="Z81" s="94" t="str">
        <f t="shared" si="70"/>
        <v/>
      </c>
      <c r="AA81" s="94" t="str">
        <f t="shared" si="71"/>
        <v/>
      </c>
      <c r="AB81" s="94" t="str">
        <f t="shared" si="72"/>
        <v/>
      </c>
      <c r="AC81" s="98" t="str">
        <f t="shared" si="73"/>
        <v/>
      </c>
      <c r="AD81" s="113"/>
      <c r="AE81" s="113"/>
      <c r="AF81" s="113"/>
      <c r="AG81" s="53"/>
      <c r="AH81" s="113" t="str">
        <f>IF(OR(B81=0,B81=""),"",IF(AND($E$3="1st"),'Marks Entry 1st'!V80,IF(AND($E$3="2nd"),'Marks Entry 2nd'!V80,"")))</f>
        <v/>
      </c>
      <c r="AI81" s="113" t="str">
        <f>IF(OR(B81=0,B81=""),"",IF(AND($E$3="1st"),'Marks Entry 1st'!W80,IF(AND($E$3="2nd"),'Marks Entry 2nd'!W80,"")))</f>
        <v/>
      </c>
      <c r="AJ81" s="57" t="str">
        <f t="shared" si="74"/>
        <v/>
      </c>
      <c r="AK81" s="53">
        <f t="shared" si="75"/>
        <v>0</v>
      </c>
      <c r="AL81" s="59" t="str">
        <f>IF(OR(B81=0,B81=""),"",IF(AND($E$3="1st"),'Marks Entry 1st'!X80,IF(AND($E$3="2nd"),'Marks Entry 2nd'!X80,"")))</f>
        <v/>
      </c>
      <c r="AM81" s="59" t="str">
        <f>IF(OR(B81=0,B81=""),"",IF(AND($E$3="1st"),'Marks Entry 1st'!Y80,IF(AND($E$3="2nd"),'Marks Entry 2nd'!Y80,"")))</f>
        <v/>
      </c>
      <c r="AN81" s="58" t="str">
        <f t="shared" si="76"/>
        <v/>
      </c>
      <c r="AO81" s="53" t="str">
        <f t="shared" si="77"/>
        <v/>
      </c>
      <c r="AP81" s="94">
        <f t="shared" si="78"/>
        <v>0</v>
      </c>
      <c r="AQ81" s="94" t="str">
        <f t="shared" si="79"/>
        <v/>
      </c>
      <c r="AR81" s="94" t="str">
        <f t="shared" si="80"/>
        <v/>
      </c>
      <c r="AS81" s="94" t="str">
        <f t="shared" si="81"/>
        <v/>
      </c>
      <c r="AT81" s="94" t="str">
        <f t="shared" si="82"/>
        <v/>
      </c>
      <c r="AU81" s="98" t="str">
        <f t="shared" si="83"/>
        <v/>
      </c>
      <c r="AV81" s="113"/>
      <c r="AW81" s="113"/>
      <c r="AX81" s="113"/>
      <c r="AY81" s="53"/>
      <c r="AZ81" s="113" t="str">
        <f>IF(OR(B81=0,B81=""),"",IF(AND($E$3="1st"),'Marks Entry 1st'!AC80,IF(AND($E$3="2nd"),'Marks Entry 2nd'!AC80,"")))</f>
        <v/>
      </c>
      <c r="BA81" s="113" t="str">
        <f>IF(OR(B81=0,B81=""),"",IF(AND($E$3="1st"),'Marks Entry 1st'!AD80,IF(AND($E$3="2nd"),'Marks Entry 2nd'!AD80,"")))</f>
        <v/>
      </c>
      <c r="BB81" s="57" t="str">
        <f t="shared" si="84"/>
        <v/>
      </c>
      <c r="BC81" s="53">
        <f t="shared" si="85"/>
        <v>0</v>
      </c>
      <c r="BD81" s="59" t="str">
        <f>IF(OR(B81=0,B81=""),"",IF(AND($E$3="1st"),'Marks Entry 1st'!AE80,IF(AND($E$3="2nd"),'Marks Entry 2nd'!AE80,"")))</f>
        <v/>
      </c>
      <c r="BE81" s="59" t="str">
        <f>IF(OR(B81=0,B81=""),"",IF(AND($E$3="1st"),'Marks Entry 1st'!AF80,IF(AND($E$3="2nd"),'Marks Entry 2nd'!AF80,"")))</f>
        <v/>
      </c>
      <c r="BF81" s="58" t="str">
        <f t="shared" si="86"/>
        <v/>
      </c>
      <c r="BG81" s="53" t="str">
        <f t="shared" si="87"/>
        <v/>
      </c>
      <c r="BH81" s="94">
        <f t="shared" si="88"/>
        <v>0</v>
      </c>
      <c r="BI81" s="94" t="str">
        <f t="shared" si="89"/>
        <v/>
      </c>
      <c r="BJ81" s="94" t="str">
        <f t="shared" si="90"/>
        <v/>
      </c>
      <c r="BK81" s="94" t="str">
        <f t="shared" si="91"/>
        <v/>
      </c>
      <c r="BL81" s="94" t="str">
        <f t="shared" si="92"/>
        <v/>
      </c>
      <c r="BM81" s="98" t="str">
        <f t="shared" si="93"/>
        <v/>
      </c>
      <c r="BN81" s="113"/>
      <c r="BO81" s="113"/>
      <c r="BP81" s="113"/>
      <c r="BQ81" s="53"/>
      <c r="BR81" s="113" t="str">
        <f>IF(OR(B81=0,B81=""),"",IF(AND('Marks Entry 1st'!AJ80="",'Marks Entry 2nd'!AJ80=""),"",IF(AND($E$3="1st"),'Marks Entry 1st'!AJ80,IF(AND($E$3="2nd"),'Marks Entry 2nd'!AJ80,""))))</f>
        <v/>
      </c>
      <c r="BS81" s="113" t="str">
        <f>IF(OR(B81=0,B81=""),"",IF(AND('Marks Entry 1st'!AK80="",'Marks Entry 2nd'!AK80=""),"",IF(AND($E$3="1st"),'Marks Entry 1st'!AK80,IF(AND($E$3="2nd"),'Marks Entry 2nd'!AK80,""))))</f>
        <v/>
      </c>
      <c r="BT81" s="57" t="str">
        <f t="shared" si="94"/>
        <v/>
      </c>
      <c r="BU81" s="53">
        <f t="shared" si="95"/>
        <v>0</v>
      </c>
      <c r="BV81" s="59" t="str">
        <f>IF(OR(B81=0,B81=""),"",IF(AND('Marks Entry 1st'!AL80="",'Marks Entry 2nd'!AL80=""),"",IF(AND($E$3="1st"),'Marks Entry 1st'!AL80,IF(AND($E$3="2nd"),'Marks Entry 2nd'!AL80,""))))</f>
        <v/>
      </c>
      <c r="BW81" s="59" t="str">
        <f>IF(OR(B81=0,B81=""),"",IF(AND('Marks Entry 1st'!AM80="",'Marks Entry 2nd'!AM80=""),"",IF(AND($E$3="1st"),'Marks Entry 1st'!AM80,IF(AND($E$3="2nd"),'Marks Entry 2nd'!AM80,""))))</f>
        <v/>
      </c>
      <c r="BX81" s="58" t="str">
        <f t="shared" si="96"/>
        <v/>
      </c>
      <c r="BY81" s="53" t="str">
        <f t="shared" si="97"/>
        <v/>
      </c>
      <c r="BZ81" s="94">
        <f t="shared" si="98"/>
        <v>0</v>
      </c>
      <c r="CA81" s="94" t="str">
        <f t="shared" si="99"/>
        <v/>
      </c>
      <c r="CB81" s="94" t="str">
        <f t="shared" si="100"/>
        <v/>
      </c>
      <c r="CC81" s="94" t="str">
        <f t="shared" si="101"/>
        <v/>
      </c>
      <c r="CD81" s="94" t="str">
        <f t="shared" si="102"/>
        <v/>
      </c>
      <c r="CE81" s="98" t="str">
        <f t="shared" si="103"/>
        <v/>
      </c>
      <c r="CF81" s="246" t="str">
        <f>IF(OR(B81=0,B81=""),"",IF(AND($E$3="1st"),'Marks Entry 1st'!AN80,IF(AND($E$3="2nd"),'Marks Entry 2nd'!AN80,"")))</f>
        <v/>
      </c>
      <c r="CG81" s="246" t="str">
        <f>IF(OR(B81=0,B81=""),"",IF(AND($E$3="1st"),'Marks Entry 1st'!AO80,IF(AND($E$3="2nd"),'Marks Entry 2nd'!AO80,"")))</f>
        <v/>
      </c>
      <c r="CH81" s="114" t="str">
        <f t="shared" si="104"/>
        <v/>
      </c>
      <c r="CI81" s="115">
        <f t="shared" si="105"/>
        <v>0</v>
      </c>
      <c r="CJ81" s="115" t="str">
        <f t="shared" si="106"/>
        <v/>
      </c>
      <c r="CK81" s="115" t="str">
        <f t="shared" si="107"/>
        <v/>
      </c>
      <c r="CL81" s="97" t="str">
        <f t="shared" si="108"/>
        <v/>
      </c>
      <c r="CM81" s="246" t="str">
        <f>IF(OR(B81=0,B81=""),"",IF(AND($E$3="1st"),'Marks Entry 1st'!AP80,IF(AND($E$3="2nd"),'Marks Entry 2nd'!AP80,"")))</f>
        <v/>
      </c>
      <c r="CN81" s="246" t="str">
        <f>IF(OR(B81=0,B81=""),"",IF(AND($E$3="1st"),'Marks Entry 1st'!AQ80,IF(AND($E$3="2nd"),'Marks Entry 2nd'!AQ80,"")))</f>
        <v/>
      </c>
      <c r="CO81" s="114" t="str">
        <f t="shared" si="109"/>
        <v/>
      </c>
      <c r="CP81" s="115">
        <f t="shared" si="110"/>
        <v>0</v>
      </c>
      <c r="CQ81" s="115" t="str">
        <f t="shared" si="111"/>
        <v/>
      </c>
      <c r="CR81" s="115" t="str">
        <f t="shared" si="112"/>
        <v/>
      </c>
      <c r="CS81" s="97" t="str">
        <f t="shared" si="113"/>
        <v/>
      </c>
      <c r="CT81" s="246" t="str">
        <f>IF(OR(B81=0,B81=""),"",IF(AND($E$3="1st"),'Marks Entry 1st'!AR80,IF(AND($E$3="2nd"),'Marks Entry 2nd'!AR80,"")))</f>
        <v/>
      </c>
      <c r="CU81" s="246" t="str">
        <f>IF(OR(B81=0,B81=""),"",IF(AND($E$3="1st"),'Marks Entry 1st'!AS80,IF(AND($E$3="2nd"),'Marks Entry 2nd'!AS80,"")))</f>
        <v/>
      </c>
      <c r="CV81" s="114" t="str">
        <f t="shared" si="114"/>
        <v/>
      </c>
      <c r="CW81" s="115">
        <f t="shared" si="115"/>
        <v>0</v>
      </c>
      <c r="CX81" s="115" t="str">
        <f t="shared" si="116"/>
        <v/>
      </c>
      <c r="CY81" s="115" t="str">
        <f t="shared" si="117"/>
        <v/>
      </c>
      <c r="CZ81" s="97" t="str">
        <f t="shared" si="118"/>
        <v/>
      </c>
      <c r="DA81" s="246" t="str">
        <f>IF(OR(B81=0,B81=""),"",IF(AND('Marks Entry 1st'!AT80="",'Marks Entry 2nd'!AT80=""),"",IF(AND($E$3="1st"),'Marks Entry 1st'!AT80,IF(AND($E$3="2nd"),'Marks Entry 2nd'!AT80,""))))</f>
        <v/>
      </c>
      <c r="DB81" s="246" t="str">
        <f>IF(OR(B81=0,B81=""),"",IF(AND('Marks Entry 1st'!AU80="",'Marks Entry 2nd'!AU80=""),"",IF(AND($E$3="1st"),'Marks Entry 1st'!AU80,IF(AND($E$3="2nd"),'Marks Entry 2nd'!AU80,""))))</f>
        <v/>
      </c>
      <c r="DC81" s="377" t="str">
        <f t="shared" si="119"/>
        <v/>
      </c>
      <c r="DD81" s="98" t="str">
        <f t="shared" si="120"/>
        <v/>
      </c>
      <c r="DE81" s="246" t="str">
        <f>IF(OR(B81=0,B81=""),"",IF(AND('Marks Entry 1st'!AV80="",'Marks Entry 2nd'!AV80=""),"",IF(AND($E$3="1st"),'Marks Entry 1st'!AV80,IF(AND($E$3="2nd"),'Marks Entry 2nd'!AV80,""))))</f>
        <v/>
      </c>
      <c r="DF81" s="246" t="str">
        <f>IF(OR(B81=0,B81=""),"",IF(AND('Marks Entry 1st'!AW80="",'Marks Entry 2nd'!AW80=""),"",IF(AND($E$3="1st"),'Marks Entry 1st'!AW80,IF(AND($E$3="2nd"),'Marks Entry 2nd'!AW80,""))))</f>
        <v/>
      </c>
      <c r="DG81" s="377" t="str">
        <f t="shared" si="121"/>
        <v/>
      </c>
      <c r="DH81" s="98" t="str">
        <f t="shared" si="122"/>
        <v/>
      </c>
      <c r="DI81" s="68" t="str">
        <f t="shared" si="127"/>
        <v/>
      </c>
      <c r="DJ81" s="379" t="str">
        <f t="shared" si="123"/>
        <v/>
      </c>
      <c r="DK81" s="72" t="str">
        <f t="shared" si="124"/>
        <v/>
      </c>
      <c r="DL81" s="73" t="str">
        <f t="shared" si="125"/>
        <v/>
      </c>
      <c r="DM81" s="413" t="str">
        <f>IF(B81="NSO","NSO",IF(OR(D81="",G81="",F81="",B81="",DI81=0),"",IF('Master sheet'!$D$11="Hindi","कक्षोंन्नति","Promoted")))</f>
        <v/>
      </c>
      <c r="DN81" s="43" t="str">
        <f>IF(OR(B81=0,B81=""),"",IF(AND($E$3="1st"),'Marks Entry 1st'!AX80,IF(AND($E$3="2nd"),'Marks Entry 2nd'!AX80,"")))</f>
        <v/>
      </c>
      <c r="DO81" s="43" t="str">
        <f>IF(OR(B81=0,B81=""),"",IF(AND($E$3="1st"),'Marks Entry 1st'!AY80,IF(AND($E$3="2nd"),'Marks Entry 2nd'!AY80,"")))</f>
        <v/>
      </c>
      <c r="DP81" s="230" t="str">
        <f t="shared" si="126"/>
        <v/>
      </c>
      <c r="DQ81" s="44"/>
      <c r="DX81" s="46">
        <f>IF(AND($E$3="1st"),'Marks Entry 1st'!I80,IF(AND($E$3="2nd"),'Marks Entry 2nd'!I80,""))</f>
        <v>0</v>
      </c>
    </row>
    <row r="82" spans="1:128" ht="18.95" customHeight="1">
      <c r="A82" s="60">
        <v>75</v>
      </c>
      <c r="B82" s="279" t="str">
        <f>IF(OR(DX82=0,DX82=""),"",IF(AND($E$3="1st"),'Marks Entry 1st'!I81,IF(AND($E$3="2nd"),'Marks Entry 2nd'!I81,"")))</f>
        <v/>
      </c>
      <c r="C82" s="61" t="str">
        <f>IF(OR(B82=0,B82=""),"",IF(AND($E$3="1st"),'Marks Entry 1st'!B81,IF(AND($E$3="2nd"),'Marks Entry 2nd'!B81,"")))</f>
        <v/>
      </c>
      <c r="D82" s="61" t="str">
        <f>IF(OR(B82=0,B82=""),"",IF(AND($E$3="1st"),'Marks Entry 1st'!C81,IF(AND($E$3="2nd"),'Marks Entry 2nd'!C81,"")))</f>
        <v/>
      </c>
      <c r="E82" s="62" t="str">
        <f>IF(OR(B82=0,B82=""),"",IF(AND($E$3="1st"),'Marks Entry 1st'!E81,IF(AND($E$3="2nd"),'Marks Entry 2nd'!E81,"")))</f>
        <v/>
      </c>
      <c r="F82" s="278" t="str">
        <f>IF(OR(B82=0,B82=""),"",IF(AND($E$3="1st"),'Marks Entry 1st'!D81,IF(AND($E$3="2nd"),'Marks Entry 2nd'!D81,"")))</f>
        <v/>
      </c>
      <c r="G82" s="56" t="str">
        <f>IF(OR(B82=0,B82=""),"",IF(AND($E$3="1st"),'Marks Entry 1st'!F81,IF(AND($E$3="2nd"),'Marks Entry 2nd'!F81,"")))</f>
        <v/>
      </c>
      <c r="H82" s="56" t="str">
        <f>IF(OR(B82=0,B82=""),"",IF(AND($E$3="1st"),'Marks Entry 1st'!G81,IF(AND($E$3="2nd"),'Marks Entry 2nd'!G81,"")))</f>
        <v/>
      </c>
      <c r="I82" s="56" t="str">
        <f>IF(OR(B82=0,B82=""),"",IF(AND($E$3="1st"),'Marks Entry 1st'!H81,IF(AND($E$3="2nd"),'Marks Entry 2nd'!H81,"")))</f>
        <v/>
      </c>
      <c r="J82" s="245" t="str">
        <f>IF(OR(B82=0,B82=""),"",IF(AND($E$3="1st"),'Marks Entry 1st'!J81,IF(AND($E$3="2nd"),'Marks Entry 2nd'!J81,"")))</f>
        <v/>
      </c>
      <c r="K82" s="245" t="str">
        <f>IF(OR(B82=0,B82=""),"",IF(AND($E$3="1st"),'Marks Entry 1st'!K81,IF(AND($E$3="2nd"),'Marks Entry 2nd'!K81,"")))</f>
        <v/>
      </c>
      <c r="L82" s="113"/>
      <c r="M82" s="113"/>
      <c r="N82" s="113"/>
      <c r="O82" s="53"/>
      <c r="P82" s="113" t="str">
        <f>IF(OR(B82=0,B82=""),"",IF(AND($E$3="1st"),'Marks Entry 1st'!O81,IF(AND($E$3="2nd"),'Marks Entry 2nd'!O81,"")))</f>
        <v/>
      </c>
      <c r="Q82" s="113" t="str">
        <f>IF(OR(B82=0,B82=""),"",IF(AND($E$3="1st"),'Marks Entry 1st'!P81,IF(AND($E$3="2nd"),'Marks Entry 2nd'!P81,"")))</f>
        <v/>
      </c>
      <c r="R82" s="57" t="str">
        <f t="shared" si="64"/>
        <v/>
      </c>
      <c r="S82" s="53">
        <f t="shared" si="65"/>
        <v>0</v>
      </c>
      <c r="T82" s="59" t="str">
        <f>IF(OR(B82=0,B82=""),"",IF(AND($E$3="1st"),'Marks Entry 1st'!Q81,IF(AND($E$3="2nd"),'Marks Entry 2nd'!Q81,"")))</f>
        <v/>
      </c>
      <c r="U82" s="59" t="str">
        <f>IF(OR(B82=0,B82=""),"",IF(AND($E$3="1st"),'Marks Entry 1st'!R81,IF(AND($E$3="2nd"),'Marks Entry 2nd'!R81,"")))</f>
        <v/>
      </c>
      <c r="V82" s="58" t="str">
        <f t="shared" si="66"/>
        <v/>
      </c>
      <c r="W82" s="53" t="str">
        <f t="shared" si="67"/>
        <v/>
      </c>
      <c r="X82" s="94">
        <f t="shared" si="68"/>
        <v>0</v>
      </c>
      <c r="Y82" s="94" t="str">
        <f t="shared" si="69"/>
        <v/>
      </c>
      <c r="Z82" s="94" t="str">
        <f t="shared" si="70"/>
        <v/>
      </c>
      <c r="AA82" s="94" t="str">
        <f t="shared" si="71"/>
        <v/>
      </c>
      <c r="AB82" s="94" t="str">
        <f t="shared" si="72"/>
        <v/>
      </c>
      <c r="AC82" s="98" t="str">
        <f t="shared" si="73"/>
        <v/>
      </c>
      <c r="AD82" s="113"/>
      <c r="AE82" s="113"/>
      <c r="AF82" s="113"/>
      <c r="AG82" s="53"/>
      <c r="AH82" s="113" t="str">
        <f>IF(OR(B82=0,B82=""),"",IF(AND($E$3="1st"),'Marks Entry 1st'!V81,IF(AND($E$3="2nd"),'Marks Entry 2nd'!V81,"")))</f>
        <v/>
      </c>
      <c r="AI82" s="113" t="str">
        <f>IF(OR(B82=0,B82=""),"",IF(AND($E$3="1st"),'Marks Entry 1st'!W81,IF(AND($E$3="2nd"),'Marks Entry 2nd'!W81,"")))</f>
        <v/>
      </c>
      <c r="AJ82" s="57" t="str">
        <f t="shared" si="74"/>
        <v/>
      </c>
      <c r="AK82" s="53">
        <f t="shared" si="75"/>
        <v>0</v>
      </c>
      <c r="AL82" s="59" t="str">
        <f>IF(OR(B82=0,B82=""),"",IF(AND($E$3="1st"),'Marks Entry 1st'!X81,IF(AND($E$3="2nd"),'Marks Entry 2nd'!X81,"")))</f>
        <v/>
      </c>
      <c r="AM82" s="59" t="str">
        <f>IF(OR(B82=0,B82=""),"",IF(AND($E$3="1st"),'Marks Entry 1st'!Y81,IF(AND($E$3="2nd"),'Marks Entry 2nd'!Y81,"")))</f>
        <v/>
      </c>
      <c r="AN82" s="58" t="str">
        <f t="shared" si="76"/>
        <v/>
      </c>
      <c r="AO82" s="53" t="str">
        <f t="shared" si="77"/>
        <v/>
      </c>
      <c r="AP82" s="94">
        <f t="shared" si="78"/>
        <v>0</v>
      </c>
      <c r="AQ82" s="94" t="str">
        <f t="shared" si="79"/>
        <v/>
      </c>
      <c r="AR82" s="94" t="str">
        <f t="shared" si="80"/>
        <v/>
      </c>
      <c r="AS82" s="94" t="str">
        <f t="shared" si="81"/>
        <v/>
      </c>
      <c r="AT82" s="94" t="str">
        <f t="shared" si="82"/>
        <v/>
      </c>
      <c r="AU82" s="98" t="str">
        <f t="shared" si="83"/>
        <v/>
      </c>
      <c r="AV82" s="113"/>
      <c r="AW82" s="113"/>
      <c r="AX82" s="113"/>
      <c r="AY82" s="53"/>
      <c r="AZ82" s="113" t="str">
        <f>IF(OR(B82=0,B82=""),"",IF(AND($E$3="1st"),'Marks Entry 1st'!AC81,IF(AND($E$3="2nd"),'Marks Entry 2nd'!AC81,"")))</f>
        <v/>
      </c>
      <c r="BA82" s="113" t="str">
        <f>IF(OR(B82=0,B82=""),"",IF(AND($E$3="1st"),'Marks Entry 1st'!AD81,IF(AND($E$3="2nd"),'Marks Entry 2nd'!AD81,"")))</f>
        <v/>
      </c>
      <c r="BB82" s="57" t="str">
        <f t="shared" si="84"/>
        <v/>
      </c>
      <c r="BC82" s="53">
        <f t="shared" si="85"/>
        <v>0</v>
      </c>
      <c r="BD82" s="59" t="str">
        <f>IF(OR(B82=0,B82=""),"",IF(AND($E$3="1st"),'Marks Entry 1st'!AE81,IF(AND($E$3="2nd"),'Marks Entry 2nd'!AE81,"")))</f>
        <v/>
      </c>
      <c r="BE82" s="59" t="str">
        <f>IF(OR(B82=0,B82=""),"",IF(AND($E$3="1st"),'Marks Entry 1st'!AF81,IF(AND($E$3="2nd"),'Marks Entry 2nd'!AF81,"")))</f>
        <v/>
      </c>
      <c r="BF82" s="58" t="str">
        <f t="shared" si="86"/>
        <v/>
      </c>
      <c r="BG82" s="53" t="str">
        <f t="shared" si="87"/>
        <v/>
      </c>
      <c r="BH82" s="94">
        <f t="shared" si="88"/>
        <v>0</v>
      </c>
      <c r="BI82" s="94" t="str">
        <f t="shared" si="89"/>
        <v/>
      </c>
      <c r="BJ82" s="94" t="str">
        <f t="shared" si="90"/>
        <v/>
      </c>
      <c r="BK82" s="94" t="str">
        <f t="shared" si="91"/>
        <v/>
      </c>
      <c r="BL82" s="94" t="str">
        <f t="shared" si="92"/>
        <v/>
      </c>
      <c r="BM82" s="98" t="str">
        <f t="shared" si="93"/>
        <v/>
      </c>
      <c r="BN82" s="113"/>
      <c r="BO82" s="113"/>
      <c r="BP82" s="113"/>
      <c r="BQ82" s="53"/>
      <c r="BR82" s="113" t="str">
        <f>IF(OR(B82=0,B82=""),"",IF(AND('Marks Entry 1st'!AJ81="",'Marks Entry 2nd'!AJ81=""),"",IF(AND($E$3="1st"),'Marks Entry 1st'!AJ81,IF(AND($E$3="2nd"),'Marks Entry 2nd'!AJ81,""))))</f>
        <v/>
      </c>
      <c r="BS82" s="113" t="str">
        <f>IF(OR(B82=0,B82=""),"",IF(AND('Marks Entry 1st'!AK81="",'Marks Entry 2nd'!AK81=""),"",IF(AND($E$3="1st"),'Marks Entry 1st'!AK81,IF(AND($E$3="2nd"),'Marks Entry 2nd'!AK81,""))))</f>
        <v/>
      </c>
      <c r="BT82" s="57" t="str">
        <f t="shared" si="94"/>
        <v/>
      </c>
      <c r="BU82" s="53">
        <f t="shared" si="95"/>
        <v>0</v>
      </c>
      <c r="BV82" s="59" t="str">
        <f>IF(OR(B82=0,B82=""),"",IF(AND('Marks Entry 1st'!AL81="",'Marks Entry 2nd'!AL81=""),"",IF(AND($E$3="1st"),'Marks Entry 1st'!AL81,IF(AND($E$3="2nd"),'Marks Entry 2nd'!AL81,""))))</f>
        <v/>
      </c>
      <c r="BW82" s="59" t="str">
        <f>IF(OR(B82=0,B82=""),"",IF(AND('Marks Entry 1st'!AM81="",'Marks Entry 2nd'!AM81=""),"",IF(AND($E$3="1st"),'Marks Entry 1st'!AM81,IF(AND($E$3="2nd"),'Marks Entry 2nd'!AM81,""))))</f>
        <v/>
      </c>
      <c r="BX82" s="58" t="str">
        <f t="shared" si="96"/>
        <v/>
      </c>
      <c r="BY82" s="53" t="str">
        <f t="shared" si="97"/>
        <v/>
      </c>
      <c r="BZ82" s="94">
        <f t="shared" si="98"/>
        <v>0</v>
      </c>
      <c r="CA82" s="94" t="str">
        <f t="shared" si="99"/>
        <v/>
      </c>
      <c r="CB82" s="94" t="str">
        <f t="shared" si="100"/>
        <v/>
      </c>
      <c r="CC82" s="94" t="str">
        <f t="shared" si="101"/>
        <v/>
      </c>
      <c r="CD82" s="94" t="str">
        <f t="shared" si="102"/>
        <v/>
      </c>
      <c r="CE82" s="98" t="str">
        <f t="shared" si="103"/>
        <v/>
      </c>
      <c r="CF82" s="246" t="str">
        <f>IF(OR(B82=0,B82=""),"",IF(AND($E$3="1st"),'Marks Entry 1st'!AN81,IF(AND($E$3="2nd"),'Marks Entry 2nd'!AN81,"")))</f>
        <v/>
      </c>
      <c r="CG82" s="246" t="str">
        <f>IF(OR(B82=0,B82=""),"",IF(AND($E$3="1st"),'Marks Entry 1st'!AO81,IF(AND($E$3="2nd"),'Marks Entry 2nd'!AO81,"")))</f>
        <v/>
      </c>
      <c r="CH82" s="114" t="str">
        <f t="shared" si="104"/>
        <v/>
      </c>
      <c r="CI82" s="115">
        <f t="shared" si="105"/>
        <v>0</v>
      </c>
      <c r="CJ82" s="115" t="str">
        <f t="shared" si="106"/>
        <v/>
      </c>
      <c r="CK82" s="115" t="str">
        <f t="shared" si="107"/>
        <v/>
      </c>
      <c r="CL82" s="97" t="str">
        <f t="shared" si="108"/>
        <v/>
      </c>
      <c r="CM82" s="246" t="str">
        <f>IF(OR(B82=0,B82=""),"",IF(AND($E$3="1st"),'Marks Entry 1st'!AP81,IF(AND($E$3="2nd"),'Marks Entry 2nd'!AP81,"")))</f>
        <v/>
      </c>
      <c r="CN82" s="246" t="str">
        <f>IF(OR(B82=0,B82=""),"",IF(AND($E$3="1st"),'Marks Entry 1st'!AQ81,IF(AND($E$3="2nd"),'Marks Entry 2nd'!AQ81,"")))</f>
        <v/>
      </c>
      <c r="CO82" s="114" t="str">
        <f t="shared" si="109"/>
        <v/>
      </c>
      <c r="CP82" s="115">
        <f t="shared" si="110"/>
        <v>0</v>
      </c>
      <c r="CQ82" s="115" t="str">
        <f t="shared" si="111"/>
        <v/>
      </c>
      <c r="CR82" s="115" t="str">
        <f t="shared" si="112"/>
        <v/>
      </c>
      <c r="CS82" s="97" t="str">
        <f t="shared" si="113"/>
        <v/>
      </c>
      <c r="CT82" s="246" t="str">
        <f>IF(OR(B82=0,B82=""),"",IF(AND($E$3="1st"),'Marks Entry 1st'!AR81,IF(AND($E$3="2nd"),'Marks Entry 2nd'!AR81,"")))</f>
        <v/>
      </c>
      <c r="CU82" s="246" t="str">
        <f>IF(OR(B82=0,B82=""),"",IF(AND($E$3="1st"),'Marks Entry 1st'!AS81,IF(AND($E$3="2nd"),'Marks Entry 2nd'!AS81,"")))</f>
        <v/>
      </c>
      <c r="CV82" s="114" t="str">
        <f t="shared" si="114"/>
        <v/>
      </c>
      <c r="CW82" s="115">
        <f t="shared" si="115"/>
        <v>0</v>
      </c>
      <c r="CX82" s="115" t="str">
        <f t="shared" si="116"/>
        <v/>
      </c>
      <c r="CY82" s="115" t="str">
        <f t="shared" si="117"/>
        <v/>
      </c>
      <c r="CZ82" s="97" t="str">
        <f t="shared" si="118"/>
        <v/>
      </c>
      <c r="DA82" s="246" t="str">
        <f>IF(OR(B82=0,B82=""),"",IF(AND('Marks Entry 1st'!AT81="",'Marks Entry 2nd'!AT81=""),"",IF(AND($E$3="1st"),'Marks Entry 1st'!AT81,IF(AND($E$3="2nd"),'Marks Entry 2nd'!AT81,""))))</f>
        <v/>
      </c>
      <c r="DB82" s="246" t="str">
        <f>IF(OR(B82=0,B82=""),"",IF(AND('Marks Entry 1st'!AU81="",'Marks Entry 2nd'!AU81=""),"",IF(AND($E$3="1st"),'Marks Entry 1st'!AU81,IF(AND($E$3="2nd"),'Marks Entry 2nd'!AU81,""))))</f>
        <v/>
      </c>
      <c r="DC82" s="377" t="str">
        <f t="shared" si="119"/>
        <v/>
      </c>
      <c r="DD82" s="98" t="str">
        <f t="shared" si="120"/>
        <v/>
      </c>
      <c r="DE82" s="246" t="str">
        <f>IF(OR(B82=0,B82=""),"",IF(AND('Marks Entry 1st'!AV81="",'Marks Entry 2nd'!AV81=""),"",IF(AND($E$3="1st"),'Marks Entry 1st'!AV81,IF(AND($E$3="2nd"),'Marks Entry 2nd'!AV81,""))))</f>
        <v/>
      </c>
      <c r="DF82" s="246" t="str">
        <f>IF(OR(B82=0,B82=""),"",IF(AND('Marks Entry 1st'!AW81="",'Marks Entry 2nd'!AW81=""),"",IF(AND($E$3="1st"),'Marks Entry 1st'!AW81,IF(AND($E$3="2nd"),'Marks Entry 2nd'!AW81,""))))</f>
        <v/>
      </c>
      <c r="DG82" s="377" t="str">
        <f t="shared" si="121"/>
        <v/>
      </c>
      <c r="DH82" s="98" t="str">
        <f t="shared" si="122"/>
        <v/>
      </c>
      <c r="DI82" s="68" t="str">
        <f t="shared" si="127"/>
        <v/>
      </c>
      <c r="DJ82" s="379" t="str">
        <f t="shared" si="123"/>
        <v/>
      </c>
      <c r="DK82" s="72" t="str">
        <f t="shared" si="124"/>
        <v/>
      </c>
      <c r="DL82" s="73" t="str">
        <f t="shared" si="125"/>
        <v/>
      </c>
      <c r="DM82" s="413" t="str">
        <f>IF(B82="NSO","NSO",IF(OR(D82="",G82="",F82="",B82="",DI82=0),"",IF('Master sheet'!$D$11="Hindi","कक्षोंन्नति","Promoted")))</f>
        <v/>
      </c>
      <c r="DN82" s="43" t="str">
        <f>IF(OR(B82=0,B82=""),"",IF(AND($E$3="1st"),'Marks Entry 1st'!AX81,IF(AND($E$3="2nd"),'Marks Entry 2nd'!AX81,"")))</f>
        <v/>
      </c>
      <c r="DO82" s="43" t="str">
        <f>IF(OR(B82=0,B82=""),"",IF(AND($E$3="1st"),'Marks Entry 1st'!AY81,IF(AND($E$3="2nd"),'Marks Entry 2nd'!AY81,"")))</f>
        <v/>
      </c>
      <c r="DP82" s="230" t="str">
        <f t="shared" si="126"/>
        <v/>
      </c>
      <c r="DQ82" s="44"/>
      <c r="DX82" s="46">
        <f>IF(AND($E$3="1st"),'Marks Entry 1st'!I81,IF(AND($E$3="2nd"),'Marks Entry 2nd'!I81,""))</f>
        <v>0</v>
      </c>
    </row>
    <row r="83" spans="1:128" ht="18.95" customHeight="1">
      <c r="A83" s="60">
        <v>76</v>
      </c>
      <c r="B83" s="279" t="str">
        <f>IF(OR(DX83=0,DX83=""),"",IF(AND($E$3="1st"),'Marks Entry 1st'!I82,IF(AND($E$3="2nd"),'Marks Entry 2nd'!I82,"")))</f>
        <v/>
      </c>
      <c r="C83" s="61" t="str">
        <f>IF(OR(B83=0,B83=""),"",IF(AND($E$3="1st"),'Marks Entry 1st'!B82,IF(AND($E$3="2nd"),'Marks Entry 2nd'!B82,"")))</f>
        <v/>
      </c>
      <c r="D83" s="61" t="str">
        <f>IF(OR(B83=0,B83=""),"",IF(AND($E$3="1st"),'Marks Entry 1st'!C82,IF(AND($E$3="2nd"),'Marks Entry 2nd'!C82,"")))</f>
        <v/>
      </c>
      <c r="E83" s="62" t="str">
        <f>IF(OR(B83=0,B83=""),"",IF(AND($E$3="1st"),'Marks Entry 1st'!E82,IF(AND($E$3="2nd"),'Marks Entry 2nd'!E82,"")))</f>
        <v/>
      </c>
      <c r="F83" s="278" t="str">
        <f>IF(OR(B83=0,B83=""),"",IF(AND($E$3="1st"),'Marks Entry 1st'!D82,IF(AND($E$3="2nd"),'Marks Entry 2nd'!D82,"")))</f>
        <v/>
      </c>
      <c r="G83" s="56" t="str">
        <f>IF(OR(B83=0,B83=""),"",IF(AND($E$3="1st"),'Marks Entry 1st'!F82,IF(AND($E$3="2nd"),'Marks Entry 2nd'!F82,"")))</f>
        <v/>
      </c>
      <c r="H83" s="56" t="str">
        <f>IF(OR(B83=0,B83=""),"",IF(AND($E$3="1st"),'Marks Entry 1st'!G82,IF(AND($E$3="2nd"),'Marks Entry 2nd'!G82,"")))</f>
        <v/>
      </c>
      <c r="I83" s="56" t="str">
        <f>IF(OR(B83=0,B83=""),"",IF(AND($E$3="1st"),'Marks Entry 1st'!H82,IF(AND($E$3="2nd"),'Marks Entry 2nd'!H82,"")))</f>
        <v/>
      </c>
      <c r="J83" s="245" t="str">
        <f>IF(OR(B83=0,B83=""),"",IF(AND($E$3="1st"),'Marks Entry 1st'!J82,IF(AND($E$3="2nd"),'Marks Entry 2nd'!J82,"")))</f>
        <v/>
      </c>
      <c r="K83" s="245" t="str">
        <f>IF(OR(B83=0,B83=""),"",IF(AND($E$3="1st"),'Marks Entry 1st'!K82,IF(AND($E$3="2nd"),'Marks Entry 2nd'!K82,"")))</f>
        <v/>
      </c>
      <c r="L83" s="113"/>
      <c r="M83" s="113"/>
      <c r="N83" s="113"/>
      <c r="O83" s="53"/>
      <c r="P83" s="113" t="str">
        <f>IF(OR(B83=0,B83=""),"",IF(AND($E$3="1st"),'Marks Entry 1st'!O82,IF(AND($E$3="2nd"),'Marks Entry 2nd'!O82,"")))</f>
        <v/>
      </c>
      <c r="Q83" s="113" t="str">
        <f>IF(OR(B83=0,B83=""),"",IF(AND($E$3="1st"),'Marks Entry 1st'!P82,IF(AND($E$3="2nd"),'Marks Entry 2nd'!P82,"")))</f>
        <v/>
      </c>
      <c r="R83" s="57" t="str">
        <f t="shared" si="64"/>
        <v/>
      </c>
      <c r="S83" s="53">
        <f t="shared" si="65"/>
        <v>0</v>
      </c>
      <c r="T83" s="59" t="str">
        <f>IF(OR(B83=0,B83=""),"",IF(AND($E$3="1st"),'Marks Entry 1st'!Q82,IF(AND($E$3="2nd"),'Marks Entry 2nd'!Q82,"")))</f>
        <v/>
      </c>
      <c r="U83" s="59" t="str">
        <f>IF(OR(B83=0,B83=""),"",IF(AND($E$3="1st"),'Marks Entry 1st'!R82,IF(AND($E$3="2nd"),'Marks Entry 2nd'!R82,"")))</f>
        <v/>
      </c>
      <c r="V83" s="58" t="str">
        <f t="shared" si="66"/>
        <v/>
      </c>
      <c r="W83" s="53" t="str">
        <f t="shared" si="67"/>
        <v/>
      </c>
      <c r="X83" s="94">
        <f t="shared" si="68"/>
        <v>0</v>
      </c>
      <c r="Y83" s="94" t="str">
        <f t="shared" si="69"/>
        <v/>
      </c>
      <c r="Z83" s="94" t="str">
        <f t="shared" si="70"/>
        <v/>
      </c>
      <c r="AA83" s="94" t="str">
        <f t="shared" si="71"/>
        <v/>
      </c>
      <c r="AB83" s="94" t="str">
        <f t="shared" si="72"/>
        <v/>
      </c>
      <c r="AC83" s="98" t="str">
        <f t="shared" si="73"/>
        <v/>
      </c>
      <c r="AD83" s="113"/>
      <c r="AE83" s="113"/>
      <c r="AF83" s="113"/>
      <c r="AG83" s="53"/>
      <c r="AH83" s="113" t="str">
        <f>IF(OR(B83=0,B83=""),"",IF(AND($E$3="1st"),'Marks Entry 1st'!V82,IF(AND($E$3="2nd"),'Marks Entry 2nd'!V82,"")))</f>
        <v/>
      </c>
      <c r="AI83" s="113" t="str">
        <f>IF(OR(B83=0,B83=""),"",IF(AND($E$3="1st"),'Marks Entry 1st'!W82,IF(AND($E$3="2nd"),'Marks Entry 2nd'!W82,"")))</f>
        <v/>
      </c>
      <c r="AJ83" s="57" t="str">
        <f t="shared" si="74"/>
        <v/>
      </c>
      <c r="AK83" s="53">
        <f t="shared" si="75"/>
        <v>0</v>
      </c>
      <c r="AL83" s="59" t="str">
        <f>IF(OR(B83=0,B83=""),"",IF(AND($E$3="1st"),'Marks Entry 1st'!X82,IF(AND($E$3="2nd"),'Marks Entry 2nd'!X82,"")))</f>
        <v/>
      </c>
      <c r="AM83" s="59" t="str">
        <f>IF(OR(B83=0,B83=""),"",IF(AND($E$3="1st"),'Marks Entry 1st'!Y82,IF(AND($E$3="2nd"),'Marks Entry 2nd'!Y82,"")))</f>
        <v/>
      </c>
      <c r="AN83" s="58" t="str">
        <f t="shared" si="76"/>
        <v/>
      </c>
      <c r="AO83" s="53" t="str">
        <f t="shared" si="77"/>
        <v/>
      </c>
      <c r="AP83" s="94">
        <f t="shared" si="78"/>
        <v>0</v>
      </c>
      <c r="AQ83" s="94" t="str">
        <f t="shared" si="79"/>
        <v/>
      </c>
      <c r="AR83" s="94" t="str">
        <f t="shared" si="80"/>
        <v/>
      </c>
      <c r="AS83" s="94" t="str">
        <f t="shared" si="81"/>
        <v/>
      </c>
      <c r="AT83" s="94" t="str">
        <f t="shared" si="82"/>
        <v/>
      </c>
      <c r="AU83" s="98" t="str">
        <f t="shared" si="83"/>
        <v/>
      </c>
      <c r="AV83" s="113"/>
      <c r="AW83" s="113"/>
      <c r="AX83" s="113"/>
      <c r="AY83" s="53"/>
      <c r="AZ83" s="113" t="str">
        <f>IF(OR(B83=0,B83=""),"",IF(AND($E$3="1st"),'Marks Entry 1st'!AC82,IF(AND($E$3="2nd"),'Marks Entry 2nd'!AC82,"")))</f>
        <v/>
      </c>
      <c r="BA83" s="113" t="str">
        <f>IF(OR(B83=0,B83=""),"",IF(AND($E$3="1st"),'Marks Entry 1st'!AD82,IF(AND($E$3="2nd"),'Marks Entry 2nd'!AD82,"")))</f>
        <v/>
      </c>
      <c r="BB83" s="57" t="str">
        <f t="shared" si="84"/>
        <v/>
      </c>
      <c r="BC83" s="53">
        <f t="shared" si="85"/>
        <v>0</v>
      </c>
      <c r="BD83" s="59" t="str">
        <f>IF(OR(B83=0,B83=""),"",IF(AND($E$3="1st"),'Marks Entry 1st'!AE82,IF(AND($E$3="2nd"),'Marks Entry 2nd'!AE82,"")))</f>
        <v/>
      </c>
      <c r="BE83" s="59" t="str">
        <f>IF(OR(B83=0,B83=""),"",IF(AND($E$3="1st"),'Marks Entry 1st'!AF82,IF(AND($E$3="2nd"),'Marks Entry 2nd'!AF82,"")))</f>
        <v/>
      </c>
      <c r="BF83" s="58" t="str">
        <f t="shared" si="86"/>
        <v/>
      </c>
      <c r="BG83" s="53" t="str">
        <f t="shared" si="87"/>
        <v/>
      </c>
      <c r="BH83" s="94">
        <f t="shared" si="88"/>
        <v>0</v>
      </c>
      <c r="BI83" s="94" t="str">
        <f t="shared" si="89"/>
        <v/>
      </c>
      <c r="BJ83" s="94" t="str">
        <f t="shared" si="90"/>
        <v/>
      </c>
      <c r="BK83" s="94" t="str">
        <f t="shared" si="91"/>
        <v/>
      </c>
      <c r="BL83" s="94" t="str">
        <f t="shared" si="92"/>
        <v/>
      </c>
      <c r="BM83" s="98" t="str">
        <f t="shared" si="93"/>
        <v/>
      </c>
      <c r="BN83" s="113"/>
      <c r="BO83" s="113"/>
      <c r="BP83" s="113"/>
      <c r="BQ83" s="53"/>
      <c r="BR83" s="113" t="str">
        <f>IF(OR(B83=0,B83=""),"",IF(AND('Marks Entry 1st'!AJ82="",'Marks Entry 2nd'!AJ82=""),"",IF(AND($E$3="1st"),'Marks Entry 1st'!AJ82,IF(AND($E$3="2nd"),'Marks Entry 2nd'!AJ82,""))))</f>
        <v/>
      </c>
      <c r="BS83" s="113" t="str">
        <f>IF(OR(B83=0,B83=""),"",IF(AND('Marks Entry 1st'!AK82="",'Marks Entry 2nd'!AK82=""),"",IF(AND($E$3="1st"),'Marks Entry 1st'!AK82,IF(AND($E$3="2nd"),'Marks Entry 2nd'!AK82,""))))</f>
        <v/>
      </c>
      <c r="BT83" s="57" t="str">
        <f t="shared" si="94"/>
        <v/>
      </c>
      <c r="BU83" s="53">
        <f t="shared" si="95"/>
        <v>0</v>
      </c>
      <c r="BV83" s="59" t="str">
        <f>IF(OR(B83=0,B83=""),"",IF(AND('Marks Entry 1st'!AL82="",'Marks Entry 2nd'!AL82=""),"",IF(AND($E$3="1st"),'Marks Entry 1st'!AL82,IF(AND($E$3="2nd"),'Marks Entry 2nd'!AL82,""))))</f>
        <v/>
      </c>
      <c r="BW83" s="59" t="str">
        <f>IF(OR(B83=0,B83=""),"",IF(AND('Marks Entry 1st'!AM82="",'Marks Entry 2nd'!AM82=""),"",IF(AND($E$3="1st"),'Marks Entry 1st'!AM82,IF(AND($E$3="2nd"),'Marks Entry 2nd'!AM82,""))))</f>
        <v/>
      </c>
      <c r="BX83" s="58" t="str">
        <f t="shared" si="96"/>
        <v/>
      </c>
      <c r="BY83" s="53" t="str">
        <f t="shared" si="97"/>
        <v/>
      </c>
      <c r="BZ83" s="94">
        <f t="shared" si="98"/>
        <v>0</v>
      </c>
      <c r="CA83" s="94" t="str">
        <f t="shared" si="99"/>
        <v/>
      </c>
      <c r="CB83" s="94" t="str">
        <f t="shared" si="100"/>
        <v/>
      </c>
      <c r="CC83" s="94" t="str">
        <f t="shared" si="101"/>
        <v/>
      </c>
      <c r="CD83" s="94" t="str">
        <f t="shared" si="102"/>
        <v/>
      </c>
      <c r="CE83" s="98" t="str">
        <f t="shared" si="103"/>
        <v/>
      </c>
      <c r="CF83" s="246" t="str">
        <f>IF(OR(B83=0,B83=""),"",IF(AND($E$3="1st"),'Marks Entry 1st'!AN82,IF(AND($E$3="2nd"),'Marks Entry 2nd'!AN82,"")))</f>
        <v/>
      </c>
      <c r="CG83" s="246" t="str">
        <f>IF(OR(B83=0,B83=""),"",IF(AND($E$3="1st"),'Marks Entry 1st'!AO82,IF(AND($E$3="2nd"),'Marks Entry 2nd'!AO82,"")))</f>
        <v/>
      </c>
      <c r="CH83" s="114" t="str">
        <f t="shared" si="104"/>
        <v/>
      </c>
      <c r="CI83" s="115">
        <f t="shared" si="105"/>
        <v>0</v>
      </c>
      <c r="CJ83" s="115" t="str">
        <f t="shared" si="106"/>
        <v/>
      </c>
      <c r="CK83" s="115" t="str">
        <f t="shared" si="107"/>
        <v/>
      </c>
      <c r="CL83" s="97" t="str">
        <f t="shared" si="108"/>
        <v/>
      </c>
      <c r="CM83" s="246" t="str">
        <f>IF(OR(B83=0,B83=""),"",IF(AND($E$3="1st"),'Marks Entry 1st'!AP82,IF(AND($E$3="2nd"),'Marks Entry 2nd'!AP82,"")))</f>
        <v/>
      </c>
      <c r="CN83" s="246" t="str">
        <f>IF(OR(B83=0,B83=""),"",IF(AND($E$3="1st"),'Marks Entry 1st'!AQ82,IF(AND($E$3="2nd"),'Marks Entry 2nd'!AQ82,"")))</f>
        <v/>
      </c>
      <c r="CO83" s="114" t="str">
        <f t="shared" si="109"/>
        <v/>
      </c>
      <c r="CP83" s="115">
        <f t="shared" si="110"/>
        <v>0</v>
      </c>
      <c r="CQ83" s="115" t="str">
        <f t="shared" si="111"/>
        <v/>
      </c>
      <c r="CR83" s="115" t="str">
        <f t="shared" si="112"/>
        <v/>
      </c>
      <c r="CS83" s="97" t="str">
        <f t="shared" si="113"/>
        <v/>
      </c>
      <c r="CT83" s="246" t="str">
        <f>IF(OR(B83=0,B83=""),"",IF(AND($E$3="1st"),'Marks Entry 1st'!AR82,IF(AND($E$3="2nd"),'Marks Entry 2nd'!AR82,"")))</f>
        <v/>
      </c>
      <c r="CU83" s="246" t="str">
        <f>IF(OR(B83=0,B83=""),"",IF(AND($E$3="1st"),'Marks Entry 1st'!AS82,IF(AND($E$3="2nd"),'Marks Entry 2nd'!AS82,"")))</f>
        <v/>
      </c>
      <c r="CV83" s="114" t="str">
        <f t="shared" si="114"/>
        <v/>
      </c>
      <c r="CW83" s="115">
        <f t="shared" si="115"/>
        <v>0</v>
      </c>
      <c r="CX83" s="115" t="str">
        <f t="shared" si="116"/>
        <v/>
      </c>
      <c r="CY83" s="115" t="str">
        <f t="shared" si="117"/>
        <v/>
      </c>
      <c r="CZ83" s="97" t="str">
        <f t="shared" si="118"/>
        <v/>
      </c>
      <c r="DA83" s="246" t="str">
        <f>IF(OR(B83=0,B83=""),"",IF(AND('Marks Entry 1st'!AT82="",'Marks Entry 2nd'!AT82=""),"",IF(AND($E$3="1st"),'Marks Entry 1st'!AT82,IF(AND($E$3="2nd"),'Marks Entry 2nd'!AT82,""))))</f>
        <v/>
      </c>
      <c r="DB83" s="246" t="str">
        <f>IF(OR(B83=0,B83=""),"",IF(AND('Marks Entry 1st'!AU82="",'Marks Entry 2nd'!AU82=""),"",IF(AND($E$3="1st"),'Marks Entry 1st'!AU82,IF(AND($E$3="2nd"),'Marks Entry 2nd'!AU82,""))))</f>
        <v/>
      </c>
      <c r="DC83" s="377" t="str">
        <f t="shared" si="119"/>
        <v/>
      </c>
      <c r="DD83" s="98" t="str">
        <f t="shared" si="120"/>
        <v/>
      </c>
      <c r="DE83" s="246" t="str">
        <f>IF(OR(B83=0,B83=""),"",IF(AND('Marks Entry 1st'!AV82="",'Marks Entry 2nd'!AV82=""),"",IF(AND($E$3="1st"),'Marks Entry 1st'!AV82,IF(AND($E$3="2nd"),'Marks Entry 2nd'!AV82,""))))</f>
        <v/>
      </c>
      <c r="DF83" s="246" t="str">
        <f>IF(OR(B83=0,B83=""),"",IF(AND('Marks Entry 1st'!AW82="",'Marks Entry 2nd'!AW82=""),"",IF(AND($E$3="1st"),'Marks Entry 1st'!AW82,IF(AND($E$3="2nd"),'Marks Entry 2nd'!AW82,""))))</f>
        <v/>
      </c>
      <c r="DG83" s="377" t="str">
        <f t="shared" si="121"/>
        <v/>
      </c>
      <c r="DH83" s="98" t="str">
        <f t="shared" si="122"/>
        <v/>
      </c>
      <c r="DI83" s="68" t="str">
        <f t="shared" si="127"/>
        <v/>
      </c>
      <c r="DJ83" s="379" t="str">
        <f t="shared" si="123"/>
        <v/>
      </c>
      <c r="DK83" s="72" t="str">
        <f t="shared" si="124"/>
        <v/>
      </c>
      <c r="DL83" s="73" t="str">
        <f t="shared" si="125"/>
        <v/>
      </c>
      <c r="DM83" s="413" t="str">
        <f>IF(B83="NSO","NSO",IF(OR(D83="",G83="",F83="",B83="",DI83=0),"",IF('Master sheet'!$D$11="Hindi","कक्षोंन्नति","Promoted")))</f>
        <v/>
      </c>
      <c r="DN83" s="43" t="str">
        <f>IF(OR(B83=0,B83=""),"",IF(AND($E$3="1st"),'Marks Entry 1st'!AX82,IF(AND($E$3="2nd"),'Marks Entry 2nd'!AX82,"")))</f>
        <v/>
      </c>
      <c r="DO83" s="43" t="str">
        <f>IF(OR(B83=0,B83=""),"",IF(AND($E$3="1st"),'Marks Entry 1st'!AY82,IF(AND($E$3="2nd"),'Marks Entry 2nd'!AY82,"")))</f>
        <v/>
      </c>
      <c r="DP83" s="230" t="str">
        <f t="shared" si="126"/>
        <v/>
      </c>
      <c r="DQ83" s="44"/>
      <c r="DX83" s="46">
        <f>IF(AND($E$3="1st"),'Marks Entry 1st'!I82,IF(AND($E$3="2nd"),'Marks Entry 2nd'!I82,""))</f>
        <v>0</v>
      </c>
    </row>
    <row r="84" spans="1:128" ht="18.95" customHeight="1">
      <c r="A84" s="60">
        <v>77</v>
      </c>
      <c r="B84" s="279" t="str">
        <f>IF(OR(DX84=0,DX84=""),"",IF(AND($E$3="1st"),'Marks Entry 1st'!I83,IF(AND($E$3="2nd"),'Marks Entry 2nd'!I83,"")))</f>
        <v/>
      </c>
      <c r="C84" s="61" t="str">
        <f>IF(OR(B84=0,B84=""),"",IF(AND($E$3="1st"),'Marks Entry 1st'!B83,IF(AND($E$3="2nd"),'Marks Entry 2nd'!B83,"")))</f>
        <v/>
      </c>
      <c r="D84" s="61" t="str">
        <f>IF(OR(B84=0,B84=""),"",IF(AND($E$3="1st"),'Marks Entry 1st'!C83,IF(AND($E$3="2nd"),'Marks Entry 2nd'!C83,"")))</f>
        <v/>
      </c>
      <c r="E84" s="62" t="str">
        <f>IF(OR(B84=0,B84=""),"",IF(AND($E$3="1st"),'Marks Entry 1st'!E83,IF(AND($E$3="2nd"),'Marks Entry 2nd'!E83,"")))</f>
        <v/>
      </c>
      <c r="F84" s="278" t="str">
        <f>IF(OR(B84=0,B84=""),"",IF(AND($E$3="1st"),'Marks Entry 1st'!D83,IF(AND($E$3="2nd"),'Marks Entry 2nd'!D83,"")))</f>
        <v/>
      </c>
      <c r="G84" s="56" t="str">
        <f>IF(OR(B84=0,B84=""),"",IF(AND($E$3="1st"),'Marks Entry 1st'!F83,IF(AND($E$3="2nd"),'Marks Entry 2nd'!F83,"")))</f>
        <v/>
      </c>
      <c r="H84" s="56" t="str">
        <f>IF(OR(B84=0,B84=""),"",IF(AND($E$3="1st"),'Marks Entry 1st'!G83,IF(AND($E$3="2nd"),'Marks Entry 2nd'!G83,"")))</f>
        <v/>
      </c>
      <c r="I84" s="56" t="str">
        <f>IF(OR(B84=0,B84=""),"",IF(AND($E$3="1st"),'Marks Entry 1st'!H83,IF(AND($E$3="2nd"),'Marks Entry 2nd'!H83,"")))</f>
        <v/>
      </c>
      <c r="J84" s="245" t="str">
        <f>IF(OR(B84=0,B84=""),"",IF(AND($E$3="1st"),'Marks Entry 1st'!J83,IF(AND($E$3="2nd"),'Marks Entry 2nd'!J83,"")))</f>
        <v/>
      </c>
      <c r="K84" s="245" t="str">
        <f>IF(OR(B84=0,B84=""),"",IF(AND($E$3="1st"),'Marks Entry 1st'!K83,IF(AND($E$3="2nd"),'Marks Entry 2nd'!K83,"")))</f>
        <v/>
      </c>
      <c r="L84" s="113"/>
      <c r="M84" s="113"/>
      <c r="N84" s="113"/>
      <c r="O84" s="53"/>
      <c r="P84" s="113" t="str">
        <f>IF(OR(B84=0,B84=""),"",IF(AND($E$3="1st"),'Marks Entry 1st'!O83,IF(AND($E$3="2nd"),'Marks Entry 2nd'!O83,"")))</f>
        <v/>
      </c>
      <c r="Q84" s="113" t="str">
        <f>IF(OR(B84=0,B84=""),"",IF(AND($E$3="1st"),'Marks Entry 1st'!P83,IF(AND($E$3="2nd"),'Marks Entry 2nd'!P83,"")))</f>
        <v/>
      </c>
      <c r="R84" s="57" t="str">
        <f t="shared" si="64"/>
        <v/>
      </c>
      <c r="S84" s="53">
        <f t="shared" si="65"/>
        <v>0</v>
      </c>
      <c r="T84" s="59" t="str">
        <f>IF(OR(B84=0,B84=""),"",IF(AND($E$3="1st"),'Marks Entry 1st'!Q83,IF(AND($E$3="2nd"),'Marks Entry 2nd'!Q83,"")))</f>
        <v/>
      </c>
      <c r="U84" s="59" t="str">
        <f>IF(OR(B84=0,B84=""),"",IF(AND($E$3="1st"),'Marks Entry 1st'!R83,IF(AND($E$3="2nd"),'Marks Entry 2nd'!R83,"")))</f>
        <v/>
      </c>
      <c r="V84" s="58" t="str">
        <f t="shared" si="66"/>
        <v/>
      </c>
      <c r="W84" s="53" t="str">
        <f t="shared" si="67"/>
        <v/>
      </c>
      <c r="X84" s="94">
        <f t="shared" si="68"/>
        <v>0</v>
      </c>
      <c r="Y84" s="94" t="str">
        <f t="shared" si="69"/>
        <v/>
      </c>
      <c r="Z84" s="94" t="str">
        <f t="shared" si="70"/>
        <v/>
      </c>
      <c r="AA84" s="94" t="str">
        <f t="shared" si="71"/>
        <v/>
      </c>
      <c r="AB84" s="94" t="str">
        <f t="shared" si="72"/>
        <v/>
      </c>
      <c r="AC84" s="98" t="str">
        <f t="shared" si="73"/>
        <v/>
      </c>
      <c r="AD84" s="113"/>
      <c r="AE84" s="113"/>
      <c r="AF84" s="113"/>
      <c r="AG84" s="53"/>
      <c r="AH84" s="113" t="str">
        <f>IF(OR(B84=0,B84=""),"",IF(AND($E$3="1st"),'Marks Entry 1st'!V83,IF(AND($E$3="2nd"),'Marks Entry 2nd'!V83,"")))</f>
        <v/>
      </c>
      <c r="AI84" s="113" t="str">
        <f>IF(OR(B84=0,B84=""),"",IF(AND($E$3="1st"),'Marks Entry 1st'!W83,IF(AND($E$3="2nd"),'Marks Entry 2nd'!W83,"")))</f>
        <v/>
      </c>
      <c r="AJ84" s="57" t="str">
        <f t="shared" si="74"/>
        <v/>
      </c>
      <c r="AK84" s="53">
        <f t="shared" si="75"/>
        <v>0</v>
      </c>
      <c r="AL84" s="59" t="str">
        <f>IF(OR(B84=0,B84=""),"",IF(AND($E$3="1st"),'Marks Entry 1st'!X83,IF(AND($E$3="2nd"),'Marks Entry 2nd'!X83,"")))</f>
        <v/>
      </c>
      <c r="AM84" s="59" t="str">
        <f>IF(OR(B84=0,B84=""),"",IF(AND($E$3="1st"),'Marks Entry 1st'!Y83,IF(AND($E$3="2nd"),'Marks Entry 2nd'!Y83,"")))</f>
        <v/>
      </c>
      <c r="AN84" s="58" t="str">
        <f t="shared" si="76"/>
        <v/>
      </c>
      <c r="AO84" s="53" t="str">
        <f t="shared" si="77"/>
        <v/>
      </c>
      <c r="AP84" s="94">
        <f t="shared" si="78"/>
        <v>0</v>
      </c>
      <c r="AQ84" s="94" t="str">
        <f t="shared" si="79"/>
        <v/>
      </c>
      <c r="AR84" s="94" t="str">
        <f t="shared" si="80"/>
        <v/>
      </c>
      <c r="AS84" s="94" t="str">
        <f t="shared" si="81"/>
        <v/>
      </c>
      <c r="AT84" s="94" t="str">
        <f t="shared" si="82"/>
        <v/>
      </c>
      <c r="AU84" s="98" t="str">
        <f t="shared" si="83"/>
        <v/>
      </c>
      <c r="AV84" s="113"/>
      <c r="AW84" s="113"/>
      <c r="AX84" s="113"/>
      <c r="AY84" s="53"/>
      <c r="AZ84" s="113" t="str">
        <f>IF(OR(B84=0,B84=""),"",IF(AND($E$3="1st"),'Marks Entry 1st'!AC83,IF(AND($E$3="2nd"),'Marks Entry 2nd'!AC83,"")))</f>
        <v/>
      </c>
      <c r="BA84" s="113" t="str">
        <f>IF(OR(B84=0,B84=""),"",IF(AND($E$3="1st"),'Marks Entry 1st'!AD83,IF(AND($E$3="2nd"),'Marks Entry 2nd'!AD83,"")))</f>
        <v/>
      </c>
      <c r="BB84" s="57" t="str">
        <f t="shared" si="84"/>
        <v/>
      </c>
      <c r="BC84" s="53">
        <f t="shared" si="85"/>
        <v>0</v>
      </c>
      <c r="BD84" s="59" t="str">
        <f>IF(OR(B84=0,B84=""),"",IF(AND($E$3="1st"),'Marks Entry 1st'!AE83,IF(AND($E$3="2nd"),'Marks Entry 2nd'!AE83,"")))</f>
        <v/>
      </c>
      <c r="BE84" s="59" t="str">
        <f>IF(OR(B84=0,B84=""),"",IF(AND($E$3="1st"),'Marks Entry 1st'!AF83,IF(AND($E$3="2nd"),'Marks Entry 2nd'!AF83,"")))</f>
        <v/>
      </c>
      <c r="BF84" s="58" t="str">
        <f t="shared" si="86"/>
        <v/>
      </c>
      <c r="BG84" s="53" t="str">
        <f t="shared" si="87"/>
        <v/>
      </c>
      <c r="BH84" s="94">
        <f t="shared" si="88"/>
        <v>0</v>
      </c>
      <c r="BI84" s="94" t="str">
        <f t="shared" si="89"/>
        <v/>
      </c>
      <c r="BJ84" s="94" t="str">
        <f t="shared" si="90"/>
        <v/>
      </c>
      <c r="BK84" s="94" t="str">
        <f t="shared" si="91"/>
        <v/>
      </c>
      <c r="BL84" s="94" t="str">
        <f t="shared" si="92"/>
        <v/>
      </c>
      <c r="BM84" s="98" t="str">
        <f t="shared" si="93"/>
        <v/>
      </c>
      <c r="BN84" s="113"/>
      <c r="BO84" s="113"/>
      <c r="BP84" s="113"/>
      <c r="BQ84" s="53"/>
      <c r="BR84" s="113" t="str">
        <f>IF(OR(B84=0,B84=""),"",IF(AND('Marks Entry 1st'!AJ83="",'Marks Entry 2nd'!AJ83=""),"",IF(AND($E$3="1st"),'Marks Entry 1st'!AJ83,IF(AND($E$3="2nd"),'Marks Entry 2nd'!AJ83,""))))</f>
        <v/>
      </c>
      <c r="BS84" s="113" t="str">
        <f>IF(OR(B84=0,B84=""),"",IF(AND('Marks Entry 1st'!AK83="",'Marks Entry 2nd'!AK83=""),"",IF(AND($E$3="1st"),'Marks Entry 1st'!AK83,IF(AND($E$3="2nd"),'Marks Entry 2nd'!AK83,""))))</f>
        <v/>
      </c>
      <c r="BT84" s="57" t="str">
        <f t="shared" si="94"/>
        <v/>
      </c>
      <c r="BU84" s="53">
        <f t="shared" si="95"/>
        <v>0</v>
      </c>
      <c r="BV84" s="59" t="str">
        <f>IF(OR(B84=0,B84=""),"",IF(AND('Marks Entry 1st'!AL83="",'Marks Entry 2nd'!AL83=""),"",IF(AND($E$3="1st"),'Marks Entry 1st'!AL83,IF(AND($E$3="2nd"),'Marks Entry 2nd'!AL83,""))))</f>
        <v/>
      </c>
      <c r="BW84" s="59" t="str">
        <f>IF(OR(B84=0,B84=""),"",IF(AND('Marks Entry 1st'!AM83="",'Marks Entry 2nd'!AM83=""),"",IF(AND($E$3="1st"),'Marks Entry 1st'!AM83,IF(AND($E$3="2nd"),'Marks Entry 2nd'!AM83,""))))</f>
        <v/>
      </c>
      <c r="BX84" s="58" t="str">
        <f t="shared" si="96"/>
        <v/>
      </c>
      <c r="BY84" s="53" t="str">
        <f t="shared" si="97"/>
        <v/>
      </c>
      <c r="BZ84" s="94">
        <f t="shared" si="98"/>
        <v>0</v>
      </c>
      <c r="CA84" s="94" t="str">
        <f t="shared" si="99"/>
        <v/>
      </c>
      <c r="CB84" s="94" t="str">
        <f t="shared" si="100"/>
        <v/>
      </c>
      <c r="CC84" s="94" t="str">
        <f t="shared" si="101"/>
        <v/>
      </c>
      <c r="CD84" s="94" t="str">
        <f t="shared" si="102"/>
        <v/>
      </c>
      <c r="CE84" s="98" t="str">
        <f t="shared" si="103"/>
        <v/>
      </c>
      <c r="CF84" s="246" t="str">
        <f>IF(OR(B84=0,B84=""),"",IF(AND($E$3="1st"),'Marks Entry 1st'!AN83,IF(AND($E$3="2nd"),'Marks Entry 2nd'!AN83,"")))</f>
        <v/>
      </c>
      <c r="CG84" s="246" t="str">
        <f>IF(OR(B84=0,B84=""),"",IF(AND($E$3="1st"),'Marks Entry 1st'!AO83,IF(AND($E$3="2nd"),'Marks Entry 2nd'!AO83,"")))</f>
        <v/>
      </c>
      <c r="CH84" s="114" t="str">
        <f t="shared" si="104"/>
        <v/>
      </c>
      <c r="CI84" s="115">
        <f t="shared" si="105"/>
        <v>0</v>
      </c>
      <c r="CJ84" s="115" t="str">
        <f t="shared" si="106"/>
        <v/>
      </c>
      <c r="CK84" s="115" t="str">
        <f t="shared" si="107"/>
        <v/>
      </c>
      <c r="CL84" s="97" t="str">
        <f t="shared" si="108"/>
        <v/>
      </c>
      <c r="CM84" s="246" t="str">
        <f>IF(OR(B84=0,B84=""),"",IF(AND($E$3="1st"),'Marks Entry 1st'!AP83,IF(AND($E$3="2nd"),'Marks Entry 2nd'!AP83,"")))</f>
        <v/>
      </c>
      <c r="CN84" s="246" t="str">
        <f>IF(OR(B84=0,B84=""),"",IF(AND($E$3="1st"),'Marks Entry 1st'!AQ83,IF(AND($E$3="2nd"),'Marks Entry 2nd'!AQ83,"")))</f>
        <v/>
      </c>
      <c r="CO84" s="114" t="str">
        <f t="shared" si="109"/>
        <v/>
      </c>
      <c r="CP84" s="115">
        <f t="shared" si="110"/>
        <v>0</v>
      </c>
      <c r="CQ84" s="115" t="str">
        <f t="shared" si="111"/>
        <v/>
      </c>
      <c r="CR84" s="115" t="str">
        <f t="shared" si="112"/>
        <v/>
      </c>
      <c r="CS84" s="97" t="str">
        <f t="shared" si="113"/>
        <v/>
      </c>
      <c r="CT84" s="246" t="str">
        <f>IF(OR(B84=0,B84=""),"",IF(AND($E$3="1st"),'Marks Entry 1st'!AR83,IF(AND($E$3="2nd"),'Marks Entry 2nd'!AR83,"")))</f>
        <v/>
      </c>
      <c r="CU84" s="246" t="str">
        <f>IF(OR(B84=0,B84=""),"",IF(AND($E$3="1st"),'Marks Entry 1st'!AS83,IF(AND($E$3="2nd"),'Marks Entry 2nd'!AS83,"")))</f>
        <v/>
      </c>
      <c r="CV84" s="114" t="str">
        <f t="shared" si="114"/>
        <v/>
      </c>
      <c r="CW84" s="115">
        <f t="shared" si="115"/>
        <v>0</v>
      </c>
      <c r="CX84" s="115" t="str">
        <f t="shared" si="116"/>
        <v/>
      </c>
      <c r="CY84" s="115" t="str">
        <f t="shared" si="117"/>
        <v/>
      </c>
      <c r="CZ84" s="97" t="str">
        <f t="shared" si="118"/>
        <v/>
      </c>
      <c r="DA84" s="246" t="str">
        <f>IF(OR(B84=0,B84=""),"",IF(AND('Marks Entry 1st'!AT83="",'Marks Entry 2nd'!AT83=""),"",IF(AND($E$3="1st"),'Marks Entry 1st'!AT83,IF(AND($E$3="2nd"),'Marks Entry 2nd'!AT83,""))))</f>
        <v/>
      </c>
      <c r="DB84" s="246" t="str">
        <f>IF(OR(B84=0,B84=""),"",IF(AND('Marks Entry 1st'!AU83="",'Marks Entry 2nd'!AU83=""),"",IF(AND($E$3="1st"),'Marks Entry 1st'!AU83,IF(AND($E$3="2nd"),'Marks Entry 2nd'!AU83,""))))</f>
        <v/>
      </c>
      <c r="DC84" s="377" t="str">
        <f t="shared" si="119"/>
        <v/>
      </c>
      <c r="DD84" s="98" t="str">
        <f t="shared" si="120"/>
        <v/>
      </c>
      <c r="DE84" s="246" t="str">
        <f>IF(OR(B84=0,B84=""),"",IF(AND('Marks Entry 1st'!AV83="",'Marks Entry 2nd'!AV83=""),"",IF(AND($E$3="1st"),'Marks Entry 1st'!AV83,IF(AND($E$3="2nd"),'Marks Entry 2nd'!AV83,""))))</f>
        <v/>
      </c>
      <c r="DF84" s="246" t="str">
        <f>IF(OR(B84=0,B84=""),"",IF(AND('Marks Entry 1st'!AW83="",'Marks Entry 2nd'!AW83=""),"",IF(AND($E$3="1st"),'Marks Entry 1st'!AW83,IF(AND($E$3="2nd"),'Marks Entry 2nd'!AW83,""))))</f>
        <v/>
      </c>
      <c r="DG84" s="377" t="str">
        <f t="shared" si="121"/>
        <v/>
      </c>
      <c r="DH84" s="98" t="str">
        <f t="shared" si="122"/>
        <v/>
      </c>
      <c r="DI84" s="68" t="str">
        <f t="shared" si="127"/>
        <v/>
      </c>
      <c r="DJ84" s="379" t="str">
        <f t="shared" si="123"/>
        <v/>
      </c>
      <c r="DK84" s="72" t="str">
        <f t="shared" si="124"/>
        <v/>
      </c>
      <c r="DL84" s="73" t="str">
        <f t="shared" si="125"/>
        <v/>
      </c>
      <c r="DM84" s="413" t="str">
        <f>IF(B84="NSO","NSO",IF(OR(D84="",G84="",F84="",B84="",DI84=0),"",IF('Master sheet'!$D$11="Hindi","कक्षोंन्नति","Promoted")))</f>
        <v/>
      </c>
      <c r="DN84" s="43" t="str">
        <f>IF(OR(B84=0,B84=""),"",IF(AND($E$3="1st"),'Marks Entry 1st'!AX83,IF(AND($E$3="2nd"),'Marks Entry 2nd'!AX83,"")))</f>
        <v/>
      </c>
      <c r="DO84" s="43" t="str">
        <f>IF(OR(B84=0,B84=""),"",IF(AND($E$3="1st"),'Marks Entry 1st'!AY83,IF(AND($E$3="2nd"),'Marks Entry 2nd'!AY83,"")))</f>
        <v/>
      </c>
      <c r="DP84" s="230" t="str">
        <f t="shared" si="126"/>
        <v/>
      </c>
      <c r="DQ84" s="44"/>
      <c r="DX84" s="46">
        <f>IF(AND($E$3="1st"),'Marks Entry 1st'!I83,IF(AND($E$3="2nd"),'Marks Entry 2nd'!I83,""))</f>
        <v>0</v>
      </c>
    </row>
    <row r="85" spans="1:128" ht="18.95" customHeight="1">
      <c r="A85" s="60">
        <v>78</v>
      </c>
      <c r="B85" s="279" t="str">
        <f>IF(OR(DX85=0,DX85=""),"",IF(AND($E$3="1st"),'Marks Entry 1st'!I84,IF(AND($E$3="2nd"),'Marks Entry 2nd'!I84,"")))</f>
        <v/>
      </c>
      <c r="C85" s="61" t="str">
        <f>IF(OR(B85=0,B85=""),"",IF(AND($E$3="1st"),'Marks Entry 1st'!B84,IF(AND($E$3="2nd"),'Marks Entry 2nd'!B84,"")))</f>
        <v/>
      </c>
      <c r="D85" s="61" t="str">
        <f>IF(OR(B85=0,B85=""),"",IF(AND($E$3="1st"),'Marks Entry 1st'!C84,IF(AND($E$3="2nd"),'Marks Entry 2nd'!C84,"")))</f>
        <v/>
      </c>
      <c r="E85" s="62" t="str">
        <f>IF(OR(B85=0,B85=""),"",IF(AND($E$3="1st"),'Marks Entry 1st'!E84,IF(AND($E$3="2nd"),'Marks Entry 2nd'!E84,"")))</f>
        <v/>
      </c>
      <c r="F85" s="278" t="str">
        <f>IF(OR(B85=0,B85=""),"",IF(AND($E$3="1st"),'Marks Entry 1st'!D84,IF(AND($E$3="2nd"),'Marks Entry 2nd'!D84,"")))</f>
        <v/>
      </c>
      <c r="G85" s="56" t="str">
        <f>IF(OR(B85=0,B85=""),"",IF(AND($E$3="1st"),'Marks Entry 1st'!F84,IF(AND($E$3="2nd"),'Marks Entry 2nd'!F84,"")))</f>
        <v/>
      </c>
      <c r="H85" s="56" t="str">
        <f>IF(OR(B85=0,B85=""),"",IF(AND($E$3="1st"),'Marks Entry 1st'!G84,IF(AND($E$3="2nd"),'Marks Entry 2nd'!G84,"")))</f>
        <v/>
      </c>
      <c r="I85" s="56" t="str">
        <f>IF(OR(B85=0,B85=""),"",IF(AND($E$3="1st"),'Marks Entry 1st'!H84,IF(AND($E$3="2nd"),'Marks Entry 2nd'!H84,"")))</f>
        <v/>
      </c>
      <c r="J85" s="245" t="str">
        <f>IF(OR(B85=0,B85=""),"",IF(AND($E$3="1st"),'Marks Entry 1st'!J84,IF(AND($E$3="2nd"),'Marks Entry 2nd'!J84,"")))</f>
        <v/>
      </c>
      <c r="K85" s="245" t="str">
        <f>IF(OR(B85=0,B85=""),"",IF(AND($E$3="1st"),'Marks Entry 1st'!K84,IF(AND($E$3="2nd"),'Marks Entry 2nd'!K84,"")))</f>
        <v/>
      </c>
      <c r="L85" s="113"/>
      <c r="M85" s="113"/>
      <c r="N85" s="113"/>
      <c r="O85" s="53"/>
      <c r="P85" s="113" t="str">
        <f>IF(OR(B85=0,B85=""),"",IF(AND($E$3="1st"),'Marks Entry 1st'!O84,IF(AND($E$3="2nd"),'Marks Entry 2nd'!O84,"")))</f>
        <v/>
      </c>
      <c r="Q85" s="113" t="str">
        <f>IF(OR(B85=0,B85=""),"",IF(AND($E$3="1st"),'Marks Entry 1st'!P84,IF(AND($E$3="2nd"),'Marks Entry 2nd'!P84,"")))</f>
        <v/>
      </c>
      <c r="R85" s="57" t="str">
        <f t="shared" si="64"/>
        <v/>
      </c>
      <c r="S85" s="53">
        <f t="shared" si="65"/>
        <v>0</v>
      </c>
      <c r="T85" s="59" t="str">
        <f>IF(OR(B85=0,B85=""),"",IF(AND($E$3="1st"),'Marks Entry 1st'!Q84,IF(AND($E$3="2nd"),'Marks Entry 2nd'!Q84,"")))</f>
        <v/>
      </c>
      <c r="U85" s="59" t="str">
        <f>IF(OR(B85=0,B85=""),"",IF(AND($E$3="1st"),'Marks Entry 1st'!R84,IF(AND($E$3="2nd"),'Marks Entry 2nd'!R84,"")))</f>
        <v/>
      </c>
      <c r="V85" s="58" t="str">
        <f t="shared" si="66"/>
        <v/>
      </c>
      <c r="W85" s="53" t="str">
        <f t="shared" si="67"/>
        <v/>
      </c>
      <c r="X85" s="94">
        <f t="shared" si="68"/>
        <v>0</v>
      </c>
      <c r="Y85" s="94" t="str">
        <f t="shared" si="69"/>
        <v/>
      </c>
      <c r="Z85" s="94" t="str">
        <f t="shared" si="70"/>
        <v/>
      </c>
      <c r="AA85" s="94" t="str">
        <f t="shared" si="71"/>
        <v/>
      </c>
      <c r="AB85" s="94" t="str">
        <f t="shared" si="72"/>
        <v/>
      </c>
      <c r="AC85" s="98" t="str">
        <f t="shared" si="73"/>
        <v/>
      </c>
      <c r="AD85" s="113"/>
      <c r="AE85" s="113"/>
      <c r="AF85" s="113"/>
      <c r="AG85" s="53"/>
      <c r="AH85" s="113" t="str">
        <f>IF(OR(B85=0,B85=""),"",IF(AND($E$3="1st"),'Marks Entry 1st'!V84,IF(AND($E$3="2nd"),'Marks Entry 2nd'!V84,"")))</f>
        <v/>
      </c>
      <c r="AI85" s="113" t="str">
        <f>IF(OR(B85=0,B85=""),"",IF(AND($E$3="1st"),'Marks Entry 1st'!W84,IF(AND($E$3="2nd"),'Marks Entry 2nd'!W84,"")))</f>
        <v/>
      </c>
      <c r="AJ85" s="57" t="str">
        <f t="shared" si="74"/>
        <v/>
      </c>
      <c r="AK85" s="53">
        <f t="shared" si="75"/>
        <v>0</v>
      </c>
      <c r="AL85" s="59" t="str">
        <f>IF(OR(B85=0,B85=""),"",IF(AND($E$3="1st"),'Marks Entry 1st'!X84,IF(AND($E$3="2nd"),'Marks Entry 2nd'!X84,"")))</f>
        <v/>
      </c>
      <c r="AM85" s="59" t="str">
        <f>IF(OR(B85=0,B85=""),"",IF(AND($E$3="1st"),'Marks Entry 1st'!Y84,IF(AND($E$3="2nd"),'Marks Entry 2nd'!Y84,"")))</f>
        <v/>
      </c>
      <c r="AN85" s="58" t="str">
        <f t="shared" si="76"/>
        <v/>
      </c>
      <c r="AO85" s="53" t="str">
        <f t="shared" si="77"/>
        <v/>
      </c>
      <c r="AP85" s="94">
        <f t="shared" si="78"/>
        <v>0</v>
      </c>
      <c r="AQ85" s="94" t="str">
        <f t="shared" si="79"/>
        <v/>
      </c>
      <c r="AR85" s="94" t="str">
        <f t="shared" si="80"/>
        <v/>
      </c>
      <c r="AS85" s="94" t="str">
        <f t="shared" si="81"/>
        <v/>
      </c>
      <c r="AT85" s="94" t="str">
        <f t="shared" si="82"/>
        <v/>
      </c>
      <c r="AU85" s="98" t="str">
        <f t="shared" si="83"/>
        <v/>
      </c>
      <c r="AV85" s="113"/>
      <c r="AW85" s="113"/>
      <c r="AX85" s="113"/>
      <c r="AY85" s="53"/>
      <c r="AZ85" s="113" t="str">
        <f>IF(OR(B85=0,B85=""),"",IF(AND($E$3="1st"),'Marks Entry 1st'!AC84,IF(AND($E$3="2nd"),'Marks Entry 2nd'!AC84,"")))</f>
        <v/>
      </c>
      <c r="BA85" s="113" t="str">
        <f>IF(OR(B85=0,B85=""),"",IF(AND($E$3="1st"),'Marks Entry 1st'!AD84,IF(AND($E$3="2nd"),'Marks Entry 2nd'!AD84,"")))</f>
        <v/>
      </c>
      <c r="BB85" s="57" t="str">
        <f t="shared" si="84"/>
        <v/>
      </c>
      <c r="BC85" s="53">
        <f t="shared" si="85"/>
        <v>0</v>
      </c>
      <c r="BD85" s="59" t="str">
        <f>IF(OR(B85=0,B85=""),"",IF(AND($E$3="1st"),'Marks Entry 1st'!AE84,IF(AND($E$3="2nd"),'Marks Entry 2nd'!AE84,"")))</f>
        <v/>
      </c>
      <c r="BE85" s="59" t="str">
        <f>IF(OR(B85=0,B85=""),"",IF(AND($E$3="1st"),'Marks Entry 1st'!AF84,IF(AND($E$3="2nd"),'Marks Entry 2nd'!AF84,"")))</f>
        <v/>
      </c>
      <c r="BF85" s="58" t="str">
        <f t="shared" si="86"/>
        <v/>
      </c>
      <c r="BG85" s="53" t="str">
        <f t="shared" si="87"/>
        <v/>
      </c>
      <c r="BH85" s="94">
        <f t="shared" si="88"/>
        <v>0</v>
      </c>
      <c r="BI85" s="94" t="str">
        <f t="shared" si="89"/>
        <v/>
      </c>
      <c r="BJ85" s="94" t="str">
        <f t="shared" si="90"/>
        <v/>
      </c>
      <c r="BK85" s="94" t="str">
        <f t="shared" si="91"/>
        <v/>
      </c>
      <c r="BL85" s="94" t="str">
        <f t="shared" si="92"/>
        <v/>
      </c>
      <c r="BM85" s="98" t="str">
        <f t="shared" si="93"/>
        <v/>
      </c>
      <c r="BN85" s="113"/>
      <c r="BO85" s="113"/>
      <c r="BP85" s="113"/>
      <c r="BQ85" s="53"/>
      <c r="BR85" s="113" t="str">
        <f>IF(OR(B85=0,B85=""),"",IF(AND('Marks Entry 1st'!AJ84="",'Marks Entry 2nd'!AJ84=""),"",IF(AND($E$3="1st"),'Marks Entry 1st'!AJ84,IF(AND($E$3="2nd"),'Marks Entry 2nd'!AJ84,""))))</f>
        <v/>
      </c>
      <c r="BS85" s="113" t="str">
        <f>IF(OR(B85=0,B85=""),"",IF(AND('Marks Entry 1st'!AK84="",'Marks Entry 2nd'!AK84=""),"",IF(AND($E$3="1st"),'Marks Entry 1st'!AK84,IF(AND($E$3="2nd"),'Marks Entry 2nd'!AK84,""))))</f>
        <v/>
      </c>
      <c r="BT85" s="57" t="str">
        <f t="shared" si="94"/>
        <v/>
      </c>
      <c r="BU85" s="53">
        <f t="shared" si="95"/>
        <v>0</v>
      </c>
      <c r="BV85" s="59" t="str">
        <f>IF(OR(B85=0,B85=""),"",IF(AND('Marks Entry 1st'!AL84="",'Marks Entry 2nd'!AL84=""),"",IF(AND($E$3="1st"),'Marks Entry 1st'!AL84,IF(AND($E$3="2nd"),'Marks Entry 2nd'!AL84,""))))</f>
        <v/>
      </c>
      <c r="BW85" s="59" t="str">
        <f>IF(OR(B85=0,B85=""),"",IF(AND('Marks Entry 1st'!AM84="",'Marks Entry 2nd'!AM84=""),"",IF(AND($E$3="1st"),'Marks Entry 1st'!AM84,IF(AND($E$3="2nd"),'Marks Entry 2nd'!AM84,""))))</f>
        <v/>
      </c>
      <c r="BX85" s="58" t="str">
        <f t="shared" si="96"/>
        <v/>
      </c>
      <c r="BY85" s="53" t="str">
        <f t="shared" si="97"/>
        <v/>
      </c>
      <c r="BZ85" s="94">
        <f t="shared" si="98"/>
        <v>0</v>
      </c>
      <c r="CA85" s="94" t="str">
        <f t="shared" si="99"/>
        <v/>
      </c>
      <c r="CB85" s="94" t="str">
        <f t="shared" si="100"/>
        <v/>
      </c>
      <c r="CC85" s="94" t="str">
        <f t="shared" si="101"/>
        <v/>
      </c>
      <c r="CD85" s="94" t="str">
        <f t="shared" si="102"/>
        <v/>
      </c>
      <c r="CE85" s="98" t="str">
        <f t="shared" si="103"/>
        <v/>
      </c>
      <c r="CF85" s="246" t="str">
        <f>IF(OR(B85=0,B85=""),"",IF(AND($E$3="1st"),'Marks Entry 1st'!AN84,IF(AND($E$3="2nd"),'Marks Entry 2nd'!AN84,"")))</f>
        <v/>
      </c>
      <c r="CG85" s="246" t="str">
        <f>IF(OR(B85=0,B85=""),"",IF(AND($E$3="1st"),'Marks Entry 1st'!AO84,IF(AND($E$3="2nd"),'Marks Entry 2nd'!AO84,"")))</f>
        <v/>
      </c>
      <c r="CH85" s="114" t="str">
        <f t="shared" si="104"/>
        <v/>
      </c>
      <c r="CI85" s="115">
        <f t="shared" si="105"/>
        <v>0</v>
      </c>
      <c r="CJ85" s="115" t="str">
        <f t="shared" si="106"/>
        <v/>
      </c>
      <c r="CK85" s="115" t="str">
        <f t="shared" si="107"/>
        <v/>
      </c>
      <c r="CL85" s="97" t="str">
        <f t="shared" si="108"/>
        <v/>
      </c>
      <c r="CM85" s="246" t="str">
        <f>IF(OR(B85=0,B85=""),"",IF(AND($E$3="1st"),'Marks Entry 1st'!AP84,IF(AND($E$3="2nd"),'Marks Entry 2nd'!AP84,"")))</f>
        <v/>
      </c>
      <c r="CN85" s="246" t="str">
        <f>IF(OR(B85=0,B85=""),"",IF(AND($E$3="1st"),'Marks Entry 1st'!AQ84,IF(AND($E$3="2nd"),'Marks Entry 2nd'!AQ84,"")))</f>
        <v/>
      </c>
      <c r="CO85" s="114" t="str">
        <f t="shared" si="109"/>
        <v/>
      </c>
      <c r="CP85" s="115">
        <f t="shared" si="110"/>
        <v>0</v>
      </c>
      <c r="CQ85" s="115" t="str">
        <f t="shared" si="111"/>
        <v/>
      </c>
      <c r="CR85" s="115" t="str">
        <f t="shared" si="112"/>
        <v/>
      </c>
      <c r="CS85" s="97" t="str">
        <f t="shared" si="113"/>
        <v/>
      </c>
      <c r="CT85" s="246" t="str">
        <f>IF(OR(B85=0,B85=""),"",IF(AND($E$3="1st"),'Marks Entry 1st'!AR84,IF(AND($E$3="2nd"),'Marks Entry 2nd'!AR84,"")))</f>
        <v/>
      </c>
      <c r="CU85" s="246" t="str">
        <f>IF(OR(B85=0,B85=""),"",IF(AND($E$3="1st"),'Marks Entry 1st'!AS84,IF(AND($E$3="2nd"),'Marks Entry 2nd'!AS84,"")))</f>
        <v/>
      </c>
      <c r="CV85" s="114" t="str">
        <f t="shared" si="114"/>
        <v/>
      </c>
      <c r="CW85" s="115">
        <f t="shared" si="115"/>
        <v>0</v>
      </c>
      <c r="CX85" s="115" t="str">
        <f t="shared" si="116"/>
        <v/>
      </c>
      <c r="CY85" s="115" t="str">
        <f t="shared" si="117"/>
        <v/>
      </c>
      <c r="CZ85" s="97" t="str">
        <f t="shared" si="118"/>
        <v/>
      </c>
      <c r="DA85" s="246" t="str">
        <f>IF(OR(B85=0,B85=""),"",IF(AND('Marks Entry 1st'!AT84="",'Marks Entry 2nd'!AT84=""),"",IF(AND($E$3="1st"),'Marks Entry 1st'!AT84,IF(AND($E$3="2nd"),'Marks Entry 2nd'!AT84,""))))</f>
        <v/>
      </c>
      <c r="DB85" s="246" t="str">
        <f>IF(OR(B85=0,B85=""),"",IF(AND('Marks Entry 1st'!AU84="",'Marks Entry 2nd'!AU84=""),"",IF(AND($E$3="1st"),'Marks Entry 1st'!AU84,IF(AND($E$3="2nd"),'Marks Entry 2nd'!AU84,""))))</f>
        <v/>
      </c>
      <c r="DC85" s="377" t="str">
        <f t="shared" si="119"/>
        <v/>
      </c>
      <c r="DD85" s="98" t="str">
        <f t="shared" si="120"/>
        <v/>
      </c>
      <c r="DE85" s="246" t="str">
        <f>IF(OR(B85=0,B85=""),"",IF(AND('Marks Entry 1st'!AV84="",'Marks Entry 2nd'!AV84=""),"",IF(AND($E$3="1st"),'Marks Entry 1st'!AV84,IF(AND($E$3="2nd"),'Marks Entry 2nd'!AV84,""))))</f>
        <v/>
      </c>
      <c r="DF85" s="246" t="str">
        <f>IF(OR(B85=0,B85=""),"",IF(AND('Marks Entry 1st'!AW84="",'Marks Entry 2nd'!AW84=""),"",IF(AND($E$3="1st"),'Marks Entry 1st'!AW84,IF(AND($E$3="2nd"),'Marks Entry 2nd'!AW84,""))))</f>
        <v/>
      </c>
      <c r="DG85" s="377" t="str">
        <f t="shared" si="121"/>
        <v/>
      </c>
      <c r="DH85" s="98" t="str">
        <f t="shared" si="122"/>
        <v/>
      </c>
      <c r="DI85" s="68" t="str">
        <f t="shared" si="127"/>
        <v/>
      </c>
      <c r="DJ85" s="379" t="str">
        <f t="shared" si="123"/>
        <v/>
      </c>
      <c r="DK85" s="72" t="str">
        <f t="shared" si="124"/>
        <v/>
      </c>
      <c r="DL85" s="73" t="str">
        <f t="shared" si="125"/>
        <v/>
      </c>
      <c r="DM85" s="413" t="str">
        <f>IF(B85="NSO","NSO",IF(OR(D85="",G85="",F85="",B85="",DI85=0),"",IF('Master sheet'!$D$11="Hindi","कक्षोंन्नति","Promoted")))</f>
        <v/>
      </c>
      <c r="DN85" s="43" t="str">
        <f>IF(OR(B85=0,B85=""),"",IF(AND($E$3="1st"),'Marks Entry 1st'!AX84,IF(AND($E$3="2nd"),'Marks Entry 2nd'!AX84,"")))</f>
        <v/>
      </c>
      <c r="DO85" s="43" t="str">
        <f>IF(OR(B85=0,B85=""),"",IF(AND($E$3="1st"),'Marks Entry 1st'!AY84,IF(AND($E$3="2nd"),'Marks Entry 2nd'!AY84,"")))</f>
        <v/>
      </c>
      <c r="DP85" s="230" t="str">
        <f t="shared" si="126"/>
        <v/>
      </c>
      <c r="DQ85" s="44"/>
      <c r="DX85" s="46">
        <f>IF(AND($E$3="1st"),'Marks Entry 1st'!I84,IF(AND($E$3="2nd"),'Marks Entry 2nd'!I84,""))</f>
        <v>0</v>
      </c>
    </row>
    <row r="86" spans="1:128" ht="18.95" customHeight="1">
      <c r="A86" s="60">
        <v>79</v>
      </c>
      <c r="B86" s="279" t="str">
        <f>IF(OR(DX86=0,DX86=""),"",IF(AND($E$3="1st"),'Marks Entry 1st'!I85,IF(AND($E$3="2nd"),'Marks Entry 2nd'!I85,"")))</f>
        <v/>
      </c>
      <c r="C86" s="61" t="str">
        <f>IF(OR(B86=0,B86=""),"",IF(AND($E$3="1st"),'Marks Entry 1st'!B85,IF(AND($E$3="2nd"),'Marks Entry 2nd'!B85,"")))</f>
        <v/>
      </c>
      <c r="D86" s="61" t="str">
        <f>IF(OR(B86=0,B86=""),"",IF(AND($E$3="1st"),'Marks Entry 1st'!C85,IF(AND($E$3="2nd"),'Marks Entry 2nd'!C85,"")))</f>
        <v/>
      </c>
      <c r="E86" s="62" t="str">
        <f>IF(OR(B86=0,B86=""),"",IF(AND($E$3="1st"),'Marks Entry 1st'!E85,IF(AND($E$3="2nd"),'Marks Entry 2nd'!E85,"")))</f>
        <v/>
      </c>
      <c r="F86" s="278" t="str">
        <f>IF(OR(B86=0,B86=""),"",IF(AND($E$3="1st"),'Marks Entry 1st'!D85,IF(AND($E$3="2nd"),'Marks Entry 2nd'!D85,"")))</f>
        <v/>
      </c>
      <c r="G86" s="56" t="str">
        <f>IF(OR(B86=0,B86=""),"",IF(AND($E$3="1st"),'Marks Entry 1st'!F85,IF(AND($E$3="2nd"),'Marks Entry 2nd'!F85,"")))</f>
        <v/>
      </c>
      <c r="H86" s="56" t="str">
        <f>IF(OR(B86=0,B86=""),"",IF(AND($E$3="1st"),'Marks Entry 1st'!G85,IF(AND($E$3="2nd"),'Marks Entry 2nd'!G85,"")))</f>
        <v/>
      </c>
      <c r="I86" s="56" t="str">
        <f>IF(OR(B86=0,B86=""),"",IF(AND($E$3="1st"),'Marks Entry 1st'!H85,IF(AND($E$3="2nd"),'Marks Entry 2nd'!H85,"")))</f>
        <v/>
      </c>
      <c r="J86" s="245" t="str">
        <f>IF(OR(B86=0,B86=""),"",IF(AND($E$3="1st"),'Marks Entry 1st'!J85,IF(AND($E$3="2nd"),'Marks Entry 2nd'!J85,"")))</f>
        <v/>
      </c>
      <c r="K86" s="245" t="str">
        <f>IF(OR(B86=0,B86=""),"",IF(AND($E$3="1st"),'Marks Entry 1st'!K85,IF(AND($E$3="2nd"),'Marks Entry 2nd'!K85,"")))</f>
        <v/>
      </c>
      <c r="L86" s="113"/>
      <c r="M86" s="113"/>
      <c r="N86" s="113"/>
      <c r="O86" s="53"/>
      <c r="P86" s="113" t="str">
        <f>IF(OR(B86=0,B86=""),"",IF(AND($E$3="1st"),'Marks Entry 1st'!O85,IF(AND($E$3="2nd"),'Marks Entry 2nd'!O85,"")))</f>
        <v/>
      </c>
      <c r="Q86" s="113" t="str">
        <f>IF(OR(B86=0,B86=""),"",IF(AND($E$3="1st"),'Marks Entry 1st'!P85,IF(AND($E$3="2nd"),'Marks Entry 2nd'!P85,"")))</f>
        <v/>
      </c>
      <c r="R86" s="57" t="str">
        <f t="shared" si="64"/>
        <v/>
      </c>
      <c r="S86" s="53">
        <f t="shared" si="65"/>
        <v>0</v>
      </c>
      <c r="T86" s="59" t="str">
        <f>IF(OR(B86=0,B86=""),"",IF(AND($E$3="1st"),'Marks Entry 1st'!Q85,IF(AND($E$3="2nd"),'Marks Entry 2nd'!Q85,"")))</f>
        <v/>
      </c>
      <c r="U86" s="59" t="str">
        <f>IF(OR(B86=0,B86=""),"",IF(AND($E$3="1st"),'Marks Entry 1st'!R85,IF(AND($E$3="2nd"),'Marks Entry 2nd'!R85,"")))</f>
        <v/>
      </c>
      <c r="V86" s="58" t="str">
        <f t="shared" si="66"/>
        <v/>
      </c>
      <c r="W86" s="53" t="str">
        <f t="shared" si="67"/>
        <v/>
      </c>
      <c r="X86" s="94">
        <f t="shared" si="68"/>
        <v>0</v>
      </c>
      <c r="Y86" s="94" t="str">
        <f t="shared" si="69"/>
        <v/>
      </c>
      <c r="Z86" s="94" t="str">
        <f t="shared" si="70"/>
        <v/>
      </c>
      <c r="AA86" s="94" t="str">
        <f t="shared" si="71"/>
        <v/>
      </c>
      <c r="AB86" s="94" t="str">
        <f t="shared" si="72"/>
        <v/>
      </c>
      <c r="AC86" s="98" t="str">
        <f t="shared" si="73"/>
        <v/>
      </c>
      <c r="AD86" s="113"/>
      <c r="AE86" s="113"/>
      <c r="AF86" s="113"/>
      <c r="AG86" s="53"/>
      <c r="AH86" s="113" t="str">
        <f>IF(OR(B86=0,B86=""),"",IF(AND($E$3="1st"),'Marks Entry 1st'!V85,IF(AND($E$3="2nd"),'Marks Entry 2nd'!V85,"")))</f>
        <v/>
      </c>
      <c r="AI86" s="113" t="str">
        <f>IF(OR(B86=0,B86=""),"",IF(AND($E$3="1st"),'Marks Entry 1st'!W85,IF(AND($E$3="2nd"),'Marks Entry 2nd'!W85,"")))</f>
        <v/>
      </c>
      <c r="AJ86" s="57" t="str">
        <f t="shared" si="74"/>
        <v/>
      </c>
      <c r="AK86" s="53">
        <f t="shared" si="75"/>
        <v>0</v>
      </c>
      <c r="AL86" s="59" t="str">
        <f>IF(OR(B86=0,B86=""),"",IF(AND($E$3="1st"),'Marks Entry 1st'!X85,IF(AND($E$3="2nd"),'Marks Entry 2nd'!X85,"")))</f>
        <v/>
      </c>
      <c r="AM86" s="59" t="str">
        <f>IF(OR(B86=0,B86=""),"",IF(AND($E$3="1st"),'Marks Entry 1st'!Y85,IF(AND($E$3="2nd"),'Marks Entry 2nd'!Y85,"")))</f>
        <v/>
      </c>
      <c r="AN86" s="58" t="str">
        <f t="shared" si="76"/>
        <v/>
      </c>
      <c r="AO86" s="53" t="str">
        <f t="shared" si="77"/>
        <v/>
      </c>
      <c r="AP86" s="94">
        <f t="shared" si="78"/>
        <v>0</v>
      </c>
      <c r="AQ86" s="94" t="str">
        <f t="shared" si="79"/>
        <v/>
      </c>
      <c r="AR86" s="94" t="str">
        <f t="shared" si="80"/>
        <v/>
      </c>
      <c r="AS86" s="94" t="str">
        <f t="shared" si="81"/>
        <v/>
      </c>
      <c r="AT86" s="94" t="str">
        <f t="shared" si="82"/>
        <v/>
      </c>
      <c r="AU86" s="98" t="str">
        <f t="shared" si="83"/>
        <v/>
      </c>
      <c r="AV86" s="113"/>
      <c r="AW86" s="113"/>
      <c r="AX86" s="113"/>
      <c r="AY86" s="53"/>
      <c r="AZ86" s="113" t="str">
        <f>IF(OR(B86=0,B86=""),"",IF(AND($E$3="1st"),'Marks Entry 1st'!AC85,IF(AND($E$3="2nd"),'Marks Entry 2nd'!AC85,"")))</f>
        <v/>
      </c>
      <c r="BA86" s="113" t="str">
        <f>IF(OR(B86=0,B86=""),"",IF(AND($E$3="1st"),'Marks Entry 1st'!AD85,IF(AND($E$3="2nd"),'Marks Entry 2nd'!AD85,"")))</f>
        <v/>
      </c>
      <c r="BB86" s="57" t="str">
        <f t="shared" si="84"/>
        <v/>
      </c>
      <c r="BC86" s="53">
        <f t="shared" si="85"/>
        <v>0</v>
      </c>
      <c r="BD86" s="59" t="str">
        <f>IF(OR(B86=0,B86=""),"",IF(AND($E$3="1st"),'Marks Entry 1st'!AE85,IF(AND($E$3="2nd"),'Marks Entry 2nd'!AE85,"")))</f>
        <v/>
      </c>
      <c r="BE86" s="59" t="str">
        <f>IF(OR(B86=0,B86=""),"",IF(AND($E$3="1st"),'Marks Entry 1st'!AF85,IF(AND($E$3="2nd"),'Marks Entry 2nd'!AF85,"")))</f>
        <v/>
      </c>
      <c r="BF86" s="58" t="str">
        <f t="shared" si="86"/>
        <v/>
      </c>
      <c r="BG86" s="53" t="str">
        <f t="shared" si="87"/>
        <v/>
      </c>
      <c r="BH86" s="94">
        <f t="shared" si="88"/>
        <v>0</v>
      </c>
      <c r="BI86" s="94" t="str">
        <f t="shared" si="89"/>
        <v/>
      </c>
      <c r="BJ86" s="94" t="str">
        <f t="shared" si="90"/>
        <v/>
      </c>
      <c r="BK86" s="94" t="str">
        <f t="shared" si="91"/>
        <v/>
      </c>
      <c r="BL86" s="94" t="str">
        <f t="shared" si="92"/>
        <v/>
      </c>
      <c r="BM86" s="98" t="str">
        <f t="shared" si="93"/>
        <v/>
      </c>
      <c r="BN86" s="113"/>
      <c r="BO86" s="113"/>
      <c r="BP86" s="113"/>
      <c r="BQ86" s="53"/>
      <c r="BR86" s="113" t="str">
        <f>IF(OR(B86=0,B86=""),"",IF(AND('Marks Entry 1st'!AJ85="",'Marks Entry 2nd'!AJ85=""),"",IF(AND($E$3="1st"),'Marks Entry 1st'!AJ85,IF(AND($E$3="2nd"),'Marks Entry 2nd'!AJ85,""))))</f>
        <v/>
      </c>
      <c r="BS86" s="113" t="str">
        <f>IF(OR(B86=0,B86=""),"",IF(AND('Marks Entry 1st'!AK85="",'Marks Entry 2nd'!AK85=""),"",IF(AND($E$3="1st"),'Marks Entry 1st'!AK85,IF(AND($E$3="2nd"),'Marks Entry 2nd'!AK85,""))))</f>
        <v/>
      </c>
      <c r="BT86" s="57" t="str">
        <f t="shared" si="94"/>
        <v/>
      </c>
      <c r="BU86" s="53">
        <f t="shared" si="95"/>
        <v>0</v>
      </c>
      <c r="BV86" s="59" t="str">
        <f>IF(OR(B86=0,B86=""),"",IF(AND('Marks Entry 1st'!AL85="",'Marks Entry 2nd'!AL85=""),"",IF(AND($E$3="1st"),'Marks Entry 1st'!AL85,IF(AND($E$3="2nd"),'Marks Entry 2nd'!AL85,""))))</f>
        <v/>
      </c>
      <c r="BW86" s="59" t="str">
        <f>IF(OR(B86=0,B86=""),"",IF(AND('Marks Entry 1st'!AM85="",'Marks Entry 2nd'!AM85=""),"",IF(AND($E$3="1st"),'Marks Entry 1st'!AM85,IF(AND($E$3="2nd"),'Marks Entry 2nd'!AM85,""))))</f>
        <v/>
      </c>
      <c r="BX86" s="58" t="str">
        <f t="shared" si="96"/>
        <v/>
      </c>
      <c r="BY86" s="53" t="str">
        <f t="shared" si="97"/>
        <v/>
      </c>
      <c r="BZ86" s="94">
        <f t="shared" si="98"/>
        <v>0</v>
      </c>
      <c r="CA86" s="94" t="str">
        <f t="shared" si="99"/>
        <v/>
      </c>
      <c r="CB86" s="94" t="str">
        <f t="shared" si="100"/>
        <v/>
      </c>
      <c r="CC86" s="94" t="str">
        <f t="shared" si="101"/>
        <v/>
      </c>
      <c r="CD86" s="94" t="str">
        <f t="shared" si="102"/>
        <v/>
      </c>
      <c r="CE86" s="98" t="str">
        <f t="shared" si="103"/>
        <v/>
      </c>
      <c r="CF86" s="246" t="str">
        <f>IF(OR(B86=0,B86=""),"",IF(AND($E$3="1st"),'Marks Entry 1st'!AN85,IF(AND($E$3="2nd"),'Marks Entry 2nd'!AN85,"")))</f>
        <v/>
      </c>
      <c r="CG86" s="246" t="str">
        <f>IF(OR(B86=0,B86=""),"",IF(AND($E$3="1st"),'Marks Entry 1st'!AO85,IF(AND($E$3="2nd"),'Marks Entry 2nd'!AO85,"")))</f>
        <v/>
      </c>
      <c r="CH86" s="114" t="str">
        <f t="shared" si="104"/>
        <v/>
      </c>
      <c r="CI86" s="115">
        <f t="shared" si="105"/>
        <v>0</v>
      </c>
      <c r="CJ86" s="115" t="str">
        <f t="shared" si="106"/>
        <v/>
      </c>
      <c r="CK86" s="115" t="str">
        <f t="shared" si="107"/>
        <v/>
      </c>
      <c r="CL86" s="97" t="str">
        <f t="shared" si="108"/>
        <v/>
      </c>
      <c r="CM86" s="246" t="str">
        <f>IF(OR(B86=0,B86=""),"",IF(AND($E$3="1st"),'Marks Entry 1st'!AP85,IF(AND($E$3="2nd"),'Marks Entry 2nd'!AP85,"")))</f>
        <v/>
      </c>
      <c r="CN86" s="246" t="str">
        <f>IF(OR(B86=0,B86=""),"",IF(AND($E$3="1st"),'Marks Entry 1st'!AQ85,IF(AND($E$3="2nd"),'Marks Entry 2nd'!AQ85,"")))</f>
        <v/>
      </c>
      <c r="CO86" s="114" t="str">
        <f t="shared" si="109"/>
        <v/>
      </c>
      <c r="CP86" s="115">
        <f t="shared" si="110"/>
        <v>0</v>
      </c>
      <c r="CQ86" s="115" t="str">
        <f t="shared" si="111"/>
        <v/>
      </c>
      <c r="CR86" s="115" t="str">
        <f t="shared" si="112"/>
        <v/>
      </c>
      <c r="CS86" s="97" t="str">
        <f t="shared" si="113"/>
        <v/>
      </c>
      <c r="CT86" s="246" t="str">
        <f>IF(OR(B86=0,B86=""),"",IF(AND($E$3="1st"),'Marks Entry 1st'!AR85,IF(AND($E$3="2nd"),'Marks Entry 2nd'!AR85,"")))</f>
        <v/>
      </c>
      <c r="CU86" s="246" t="str">
        <f>IF(OR(B86=0,B86=""),"",IF(AND($E$3="1st"),'Marks Entry 1st'!AS85,IF(AND($E$3="2nd"),'Marks Entry 2nd'!AS85,"")))</f>
        <v/>
      </c>
      <c r="CV86" s="114" t="str">
        <f t="shared" si="114"/>
        <v/>
      </c>
      <c r="CW86" s="115">
        <f t="shared" si="115"/>
        <v>0</v>
      </c>
      <c r="CX86" s="115" t="str">
        <f t="shared" si="116"/>
        <v/>
      </c>
      <c r="CY86" s="115" t="str">
        <f t="shared" si="117"/>
        <v/>
      </c>
      <c r="CZ86" s="97" t="str">
        <f t="shared" si="118"/>
        <v/>
      </c>
      <c r="DA86" s="246" t="str">
        <f>IF(OR(B86=0,B86=""),"",IF(AND('Marks Entry 1st'!AT85="",'Marks Entry 2nd'!AT85=""),"",IF(AND($E$3="1st"),'Marks Entry 1st'!AT85,IF(AND($E$3="2nd"),'Marks Entry 2nd'!AT85,""))))</f>
        <v/>
      </c>
      <c r="DB86" s="246" t="str">
        <f>IF(OR(B86=0,B86=""),"",IF(AND('Marks Entry 1st'!AU85="",'Marks Entry 2nd'!AU85=""),"",IF(AND($E$3="1st"),'Marks Entry 1st'!AU85,IF(AND($E$3="2nd"),'Marks Entry 2nd'!AU85,""))))</f>
        <v/>
      </c>
      <c r="DC86" s="377" t="str">
        <f t="shared" si="119"/>
        <v/>
      </c>
      <c r="DD86" s="98" t="str">
        <f t="shared" si="120"/>
        <v/>
      </c>
      <c r="DE86" s="246" t="str">
        <f>IF(OR(B86=0,B86=""),"",IF(AND('Marks Entry 1st'!AV85="",'Marks Entry 2nd'!AV85=""),"",IF(AND($E$3="1st"),'Marks Entry 1st'!AV85,IF(AND($E$3="2nd"),'Marks Entry 2nd'!AV85,""))))</f>
        <v/>
      </c>
      <c r="DF86" s="246" t="str">
        <f>IF(OR(B86=0,B86=""),"",IF(AND('Marks Entry 1st'!AW85="",'Marks Entry 2nd'!AW85=""),"",IF(AND($E$3="1st"),'Marks Entry 1st'!AW85,IF(AND($E$3="2nd"),'Marks Entry 2nd'!AW85,""))))</f>
        <v/>
      </c>
      <c r="DG86" s="377" t="str">
        <f t="shared" si="121"/>
        <v/>
      </c>
      <c r="DH86" s="98" t="str">
        <f t="shared" si="122"/>
        <v/>
      </c>
      <c r="DI86" s="68" t="str">
        <f t="shared" si="127"/>
        <v/>
      </c>
      <c r="DJ86" s="379" t="str">
        <f t="shared" si="123"/>
        <v/>
      </c>
      <c r="DK86" s="72" t="str">
        <f t="shared" si="124"/>
        <v/>
      </c>
      <c r="DL86" s="73" t="str">
        <f t="shared" si="125"/>
        <v/>
      </c>
      <c r="DM86" s="413" t="str">
        <f>IF(B86="NSO","NSO",IF(OR(D86="",G86="",F86="",B86="",DI86=0),"",IF('Master sheet'!$D$11="Hindi","कक्षोंन्नति","Promoted")))</f>
        <v/>
      </c>
      <c r="DN86" s="43" t="str">
        <f>IF(OR(B86=0,B86=""),"",IF(AND($E$3="1st"),'Marks Entry 1st'!AX85,IF(AND($E$3="2nd"),'Marks Entry 2nd'!AX85,"")))</f>
        <v/>
      </c>
      <c r="DO86" s="43" t="str">
        <f>IF(OR(B86=0,B86=""),"",IF(AND($E$3="1st"),'Marks Entry 1st'!AY85,IF(AND($E$3="2nd"),'Marks Entry 2nd'!AY85,"")))</f>
        <v/>
      </c>
      <c r="DP86" s="230" t="str">
        <f t="shared" si="126"/>
        <v/>
      </c>
      <c r="DQ86" s="44"/>
      <c r="DX86" s="46">
        <f>IF(AND($E$3="1st"),'Marks Entry 1st'!I85,IF(AND($E$3="2nd"),'Marks Entry 2nd'!I85,""))</f>
        <v>0</v>
      </c>
    </row>
    <row r="87" spans="1:128" ht="18.95" customHeight="1">
      <c r="A87" s="60">
        <v>80</v>
      </c>
      <c r="B87" s="279" t="str">
        <f>IF(OR(DX87=0,DX87=""),"",IF(AND($E$3="1st"),'Marks Entry 1st'!I86,IF(AND($E$3="2nd"),'Marks Entry 2nd'!I86,"")))</f>
        <v/>
      </c>
      <c r="C87" s="61" t="str">
        <f>IF(OR(B87=0,B87=""),"",IF(AND($E$3="1st"),'Marks Entry 1st'!B86,IF(AND($E$3="2nd"),'Marks Entry 2nd'!B86,"")))</f>
        <v/>
      </c>
      <c r="D87" s="61" t="str">
        <f>IF(OR(B87=0,B87=""),"",IF(AND($E$3="1st"),'Marks Entry 1st'!C86,IF(AND($E$3="2nd"),'Marks Entry 2nd'!C86,"")))</f>
        <v/>
      </c>
      <c r="E87" s="62" t="str">
        <f>IF(OR(B87=0,B87=""),"",IF(AND($E$3="1st"),'Marks Entry 1st'!E86,IF(AND($E$3="2nd"),'Marks Entry 2nd'!E86,"")))</f>
        <v/>
      </c>
      <c r="F87" s="278" t="str">
        <f>IF(OR(B87=0,B87=""),"",IF(AND($E$3="1st"),'Marks Entry 1st'!D86,IF(AND($E$3="2nd"),'Marks Entry 2nd'!D86,"")))</f>
        <v/>
      </c>
      <c r="G87" s="56" t="str">
        <f>IF(OR(B87=0,B87=""),"",IF(AND($E$3="1st"),'Marks Entry 1st'!F86,IF(AND($E$3="2nd"),'Marks Entry 2nd'!F86,"")))</f>
        <v/>
      </c>
      <c r="H87" s="56" t="str">
        <f>IF(OR(B87=0,B87=""),"",IF(AND($E$3="1st"),'Marks Entry 1st'!G86,IF(AND($E$3="2nd"),'Marks Entry 2nd'!G86,"")))</f>
        <v/>
      </c>
      <c r="I87" s="56" t="str">
        <f>IF(OR(B87=0,B87=""),"",IF(AND($E$3="1st"),'Marks Entry 1st'!H86,IF(AND($E$3="2nd"),'Marks Entry 2nd'!H86,"")))</f>
        <v/>
      </c>
      <c r="J87" s="245" t="str">
        <f>IF(OR(B87=0,B87=""),"",IF(AND($E$3="1st"),'Marks Entry 1st'!J86,IF(AND($E$3="2nd"),'Marks Entry 2nd'!J86,"")))</f>
        <v/>
      </c>
      <c r="K87" s="245" t="str">
        <f>IF(OR(B87=0,B87=""),"",IF(AND($E$3="1st"),'Marks Entry 1st'!K86,IF(AND($E$3="2nd"),'Marks Entry 2nd'!K86,"")))</f>
        <v/>
      </c>
      <c r="L87" s="113"/>
      <c r="M87" s="113"/>
      <c r="N87" s="113"/>
      <c r="O87" s="53"/>
      <c r="P87" s="113" t="str">
        <f>IF(OR(B87=0,B87=""),"",IF(AND($E$3="1st"),'Marks Entry 1st'!O86,IF(AND($E$3="2nd"),'Marks Entry 2nd'!O86,"")))</f>
        <v/>
      </c>
      <c r="Q87" s="113" t="str">
        <f>IF(OR(B87=0,B87=""),"",IF(AND($E$3="1st"),'Marks Entry 1st'!P86,IF(AND($E$3="2nd"),'Marks Entry 2nd'!P86,"")))</f>
        <v/>
      </c>
      <c r="R87" s="57" t="str">
        <f t="shared" si="64"/>
        <v/>
      </c>
      <c r="S87" s="53">
        <f t="shared" si="65"/>
        <v>0</v>
      </c>
      <c r="T87" s="59" t="str">
        <f>IF(OR(B87=0,B87=""),"",IF(AND($E$3="1st"),'Marks Entry 1st'!Q86,IF(AND($E$3="2nd"),'Marks Entry 2nd'!Q86,"")))</f>
        <v/>
      </c>
      <c r="U87" s="59" t="str">
        <f>IF(OR(B87=0,B87=""),"",IF(AND($E$3="1st"),'Marks Entry 1st'!R86,IF(AND($E$3="2nd"),'Marks Entry 2nd'!R86,"")))</f>
        <v/>
      </c>
      <c r="V87" s="58" t="str">
        <f t="shared" si="66"/>
        <v/>
      </c>
      <c r="W87" s="53" t="str">
        <f t="shared" si="67"/>
        <v/>
      </c>
      <c r="X87" s="94">
        <f t="shared" si="68"/>
        <v>0</v>
      </c>
      <c r="Y87" s="94" t="str">
        <f t="shared" si="69"/>
        <v/>
      </c>
      <c r="Z87" s="94" t="str">
        <f t="shared" si="70"/>
        <v/>
      </c>
      <c r="AA87" s="94" t="str">
        <f t="shared" si="71"/>
        <v/>
      </c>
      <c r="AB87" s="94" t="str">
        <f t="shared" si="72"/>
        <v/>
      </c>
      <c r="AC87" s="98" t="str">
        <f t="shared" si="73"/>
        <v/>
      </c>
      <c r="AD87" s="113"/>
      <c r="AE87" s="113"/>
      <c r="AF87" s="113"/>
      <c r="AG87" s="53"/>
      <c r="AH87" s="113" t="str">
        <f>IF(OR(B87=0,B87=""),"",IF(AND($E$3="1st"),'Marks Entry 1st'!V86,IF(AND($E$3="2nd"),'Marks Entry 2nd'!V86,"")))</f>
        <v/>
      </c>
      <c r="AI87" s="113" t="str">
        <f>IF(OR(B87=0,B87=""),"",IF(AND($E$3="1st"),'Marks Entry 1st'!W86,IF(AND($E$3="2nd"),'Marks Entry 2nd'!W86,"")))</f>
        <v/>
      </c>
      <c r="AJ87" s="57" t="str">
        <f t="shared" si="74"/>
        <v/>
      </c>
      <c r="AK87" s="53">
        <f t="shared" si="75"/>
        <v>0</v>
      </c>
      <c r="AL87" s="59" t="str">
        <f>IF(OR(B87=0,B87=""),"",IF(AND($E$3="1st"),'Marks Entry 1st'!X86,IF(AND($E$3="2nd"),'Marks Entry 2nd'!X86,"")))</f>
        <v/>
      </c>
      <c r="AM87" s="59" t="str">
        <f>IF(OR(B87=0,B87=""),"",IF(AND($E$3="1st"),'Marks Entry 1st'!Y86,IF(AND($E$3="2nd"),'Marks Entry 2nd'!Y86,"")))</f>
        <v/>
      </c>
      <c r="AN87" s="58" t="str">
        <f t="shared" si="76"/>
        <v/>
      </c>
      <c r="AO87" s="53" t="str">
        <f t="shared" si="77"/>
        <v/>
      </c>
      <c r="AP87" s="94">
        <f t="shared" si="78"/>
        <v>0</v>
      </c>
      <c r="AQ87" s="94" t="str">
        <f t="shared" si="79"/>
        <v/>
      </c>
      <c r="AR87" s="94" t="str">
        <f t="shared" si="80"/>
        <v/>
      </c>
      <c r="AS87" s="94" t="str">
        <f t="shared" si="81"/>
        <v/>
      </c>
      <c r="AT87" s="94" t="str">
        <f t="shared" si="82"/>
        <v/>
      </c>
      <c r="AU87" s="98" t="str">
        <f t="shared" si="83"/>
        <v/>
      </c>
      <c r="AV87" s="113"/>
      <c r="AW87" s="113"/>
      <c r="AX87" s="113"/>
      <c r="AY87" s="53"/>
      <c r="AZ87" s="113" t="str">
        <f>IF(OR(B87=0,B87=""),"",IF(AND($E$3="1st"),'Marks Entry 1st'!AC86,IF(AND($E$3="2nd"),'Marks Entry 2nd'!AC86,"")))</f>
        <v/>
      </c>
      <c r="BA87" s="113" t="str">
        <f>IF(OR(B87=0,B87=""),"",IF(AND($E$3="1st"),'Marks Entry 1st'!AD86,IF(AND($E$3="2nd"),'Marks Entry 2nd'!AD86,"")))</f>
        <v/>
      </c>
      <c r="BB87" s="57" t="str">
        <f t="shared" si="84"/>
        <v/>
      </c>
      <c r="BC87" s="53">
        <f t="shared" si="85"/>
        <v>0</v>
      </c>
      <c r="BD87" s="59" t="str">
        <f>IF(OR(B87=0,B87=""),"",IF(AND($E$3="1st"),'Marks Entry 1st'!AE86,IF(AND($E$3="2nd"),'Marks Entry 2nd'!AE86,"")))</f>
        <v/>
      </c>
      <c r="BE87" s="59" t="str">
        <f>IF(OR(B87=0,B87=""),"",IF(AND($E$3="1st"),'Marks Entry 1st'!AF86,IF(AND($E$3="2nd"),'Marks Entry 2nd'!AF86,"")))</f>
        <v/>
      </c>
      <c r="BF87" s="58" t="str">
        <f t="shared" si="86"/>
        <v/>
      </c>
      <c r="BG87" s="53" t="str">
        <f t="shared" si="87"/>
        <v/>
      </c>
      <c r="BH87" s="94">
        <f t="shared" si="88"/>
        <v>0</v>
      </c>
      <c r="BI87" s="94" t="str">
        <f t="shared" si="89"/>
        <v/>
      </c>
      <c r="BJ87" s="94" t="str">
        <f t="shared" si="90"/>
        <v/>
      </c>
      <c r="BK87" s="94" t="str">
        <f t="shared" si="91"/>
        <v/>
      </c>
      <c r="BL87" s="94" t="str">
        <f t="shared" si="92"/>
        <v/>
      </c>
      <c r="BM87" s="98" t="str">
        <f t="shared" si="93"/>
        <v/>
      </c>
      <c r="BN87" s="113"/>
      <c r="BO87" s="113"/>
      <c r="BP87" s="113"/>
      <c r="BQ87" s="53"/>
      <c r="BR87" s="113" t="str">
        <f>IF(OR(B87=0,B87=""),"",IF(AND('Marks Entry 1st'!AJ86="",'Marks Entry 2nd'!AJ86=""),"",IF(AND($E$3="1st"),'Marks Entry 1st'!AJ86,IF(AND($E$3="2nd"),'Marks Entry 2nd'!AJ86,""))))</f>
        <v/>
      </c>
      <c r="BS87" s="113" t="str">
        <f>IF(OR(B87=0,B87=""),"",IF(AND('Marks Entry 1st'!AK86="",'Marks Entry 2nd'!AK86=""),"",IF(AND($E$3="1st"),'Marks Entry 1st'!AK86,IF(AND($E$3="2nd"),'Marks Entry 2nd'!AK86,""))))</f>
        <v/>
      </c>
      <c r="BT87" s="57" t="str">
        <f t="shared" si="94"/>
        <v/>
      </c>
      <c r="BU87" s="53">
        <f t="shared" si="95"/>
        <v>0</v>
      </c>
      <c r="BV87" s="59" t="str">
        <f>IF(OR(B87=0,B87=""),"",IF(AND('Marks Entry 1st'!AL86="",'Marks Entry 2nd'!AL86=""),"",IF(AND($E$3="1st"),'Marks Entry 1st'!AL86,IF(AND($E$3="2nd"),'Marks Entry 2nd'!AL86,""))))</f>
        <v/>
      </c>
      <c r="BW87" s="59" t="str">
        <f>IF(OR(B87=0,B87=""),"",IF(AND('Marks Entry 1st'!AM86="",'Marks Entry 2nd'!AM86=""),"",IF(AND($E$3="1st"),'Marks Entry 1st'!AM86,IF(AND($E$3="2nd"),'Marks Entry 2nd'!AM86,""))))</f>
        <v/>
      </c>
      <c r="BX87" s="58" t="str">
        <f t="shared" si="96"/>
        <v/>
      </c>
      <c r="BY87" s="53" t="str">
        <f t="shared" si="97"/>
        <v/>
      </c>
      <c r="BZ87" s="94">
        <f t="shared" si="98"/>
        <v>0</v>
      </c>
      <c r="CA87" s="94" t="str">
        <f t="shared" si="99"/>
        <v/>
      </c>
      <c r="CB87" s="94" t="str">
        <f t="shared" si="100"/>
        <v/>
      </c>
      <c r="CC87" s="94" t="str">
        <f t="shared" si="101"/>
        <v/>
      </c>
      <c r="CD87" s="94" t="str">
        <f t="shared" si="102"/>
        <v/>
      </c>
      <c r="CE87" s="98" t="str">
        <f t="shared" si="103"/>
        <v/>
      </c>
      <c r="CF87" s="246" t="str">
        <f>IF(OR(B87=0,B87=""),"",IF(AND($E$3="1st"),'Marks Entry 1st'!AN86,IF(AND($E$3="2nd"),'Marks Entry 2nd'!AN86,"")))</f>
        <v/>
      </c>
      <c r="CG87" s="246" t="str">
        <f>IF(OR(B87=0,B87=""),"",IF(AND($E$3="1st"),'Marks Entry 1st'!AO86,IF(AND($E$3="2nd"),'Marks Entry 2nd'!AO86,"")))</f>
        <v/>
      </c>
      <c r="CH87" s="114" t="str">
        <f t="shared" si="104"/>
        <v/>
      </c>
      <c r="CI87" s="115">
        <f t="shared" si="105"/>
        <v>0</v>
      </c>
      <c r="CJ87" s="115" t="str">
        <f t="shared" si="106"/>
        <v/>
      </c>
      <c r="CK87" s="115" t="str">
        <f t="shared" si="107"/>
        <v/>
      </c>
      <c r="CL87" s="97" t="str">
        <f t="shared" si="108"/>
        <v/>
      </c>
      <c r="CM87" s="246" t="str">
        <f>IF(OR(B87=0,B87=""),"",IF(AND($E$3="1st"),'Marks Entry 1st'!AP86,IF(AND($E$3="2nd"),'Marks Entry 2nd'!AP86,"")))</f>
        <v/>
      </c>
      <c r="CN87" s="246" t="str">
        <f>IF(OR(B87=0,B87=""),"",IF(AND($E$3="1st"),'Marks Entry 1st'!AQ86,IF(AND($E$3="2nd"),'Marks Entry 2nd'!AQ86,"")))</f>
        <v/>
      </c>
      <c r="CO87" s="114" t="str">
        <f t="shared" si="109"/>
        <v/>
      </c>
      <c r="CP87" s="115">
        <f t="shared" si="110"/>
        <v>0</v>
      </c>
      <c r="CQ87" s="115" t="str">
        <f t="shared" si="111"/>
        <v/>
      </c>
      <c r="CR87" s="115" t="str">
        <f t="shared" si="112"/>
        <v/>
      </c>
      <c r="CS87" s="97" t="str">
        <f t="shared" si="113"/>
        <v/>
      </c>
      <c r="CT87" s="246" t="str">
        <f>IF(OR(B87=0,B87=""),"",IF(AND($E$3="1st"),'Marks Entry 1st'!AR86,IF(AND($E$3="2nd"),'Marks Entry 2nd'!AR86,"")))</f>
        <v/>
      </c>
      <c r="CU87" s="246" t="str">
        <f>IF(OR(B87=0,B87=""),"",IF(AND($E$3="1st"),'Marks Entry 1st'!AS86,IF(AND($E$3="2nd"),'Marks Entry 2nd'!AS86,"")))</f>
        <v/>
      </c>
      <c r="CV87" s="114" t="str">
        <f t="shared" si="114"/>
        <v/>
      </c>
      <c r="CW87" s="115">
        <f t="shared" si="115"/>
        <v>0</v>
      </c>
      <c r="CX87" s="115" t="str">
        <f t="shared" si="116"/>
        <v/>
      </c>
      <c r="CY87" s="115" t="str">
        <f t="shared" si="117"/>
        <v/>
      </c>
      <c r="CZ87" s="97" t="str">
        <f t="shared" si="118"/>
        <v/>
      </c>
      <c r="DA87" s="246" t="str">
        <f>IF(OR(B87=0,B87=""),"",IF(AND('Marks Entry 1st'!AT86="",'Marks Entry 2nd'!AT86=""),"",IF(AND($E$3="1st"),'Marks Entry 1st'!AT86,IF(AND($E$3="2nd"),'Marks Entry 2nd'!AT86,""))))</f>
        <v/>
      </c>
      <c r="DB87" s="246" t="str">
        <f>IF(OR(B87=0,B87=""),"",IF(AND('Marks Entry 1st'!AU86="",'Marks Entry 2nd'!AU86=""),"",IF(AND($E$3="1st"),'Marks Entry 1st'!AU86,IF(AND($E$3="2nd"),'Marks Entry 2nd'!AU86,""))))</f>
        <v/>
      </c>
      <c r="DC87" s="377" t="str">
        <f t="shared" si="119"/>
        <v/>
      </c>
      <c r="DD87" s="98" t="str">
        <f t="shared" si="120"/>
        <v/>
      </c>
      <c r="DE87" s="246" t="str">
        <f>IF(OR(B87=0,B87=""),"",IF(AND('Marks Entry 1st'!AV86="",'Marks Entry 2nd'!AV86=""),"",IF(AND($E$3="1st"),'Marks Entry 1st'!AV86,IF(AND($E$3="2nd"),'Marks Entry 2nd'!AV86,""))))</f>
        <v/>
      </c>
      <c r="DF87" s="246" t="str">
        <f>IF(OR(B87=0,B87=""),"",IF(AND('Marks Entry 1st'!AW86="",'Marks Entry 2nd'!AW86=""),"",IF(AND($E$3="1st"),'Marks Entry 1st'!AW86,IF(AND($E$3="2nd"),'Marks Entry 2nd'!AW86,""))))</f>
        <v/>
      </c>
      <c r="DG87" s="377" t="str">
        <f t="shared" si="121"/>
        <v/>
      </c>
      <c r="DH87" s="98" t="str">
        <f t="shared" si="122"/>
        <v/>
      </c>
      <c r="DI87" s="68" t="str">
        <f t="shared" si="127"/>
        <v/>
      </c>
      <c r="DJ87" s="379" t="str">
        <f t="shared" si="123"/>
        <v/>
      </c>
      <c r="DK87" s="72" t="str">
        <f t="shared" si="124"/>
        <v/>
      </c>
      <c r="DL87" s="73" t="str">
        <f t="shared" si="125"/>
        <v/>
      </c>
      <c r="DM87" s="413" t="str">
        <f>IF(B87="NSO","NSO",IF(OR(D87="",G87="",F87="",B87="",DI87=0),"",IF('Master sheet'!$D$11="Hindi","कक्षोंन्नति","Promoted")))</f>
        <v/>
      </c>
      <c r="DN87" s="43" t="str">
        <f>IF(OR(B87=0,B87=""),"",IF(AND($E$3="1st"),'Marks Entry 1st'!AX86,IF(AND($E$3="2nd"),'Marks Entry 2nd'!AX86,"")))</f>
        <v/>
      </c>
      <c r="DO87" s="43" t="str">
        <f>IF(OR(B87=0,B87=""),"",IF(AND($E$3="1st"),'Marks Entry 1st'!AY86,IF(AND($E$3="2nd"),'Marks Entry 2nd'!AY86,"")))</f>
        <v/>
      </c>
      <c r="DP87" s="230" t="str">
        <f t="shared" si="126"/>
        <v/>
      </c>
      <c r="DQ87" s="44"/>
      <c r="DX87" s="46">
        <f>IF(AND($E$3="1st"),'Marks Entry 1st'!I86,IF(AND($E$3="2nd"),'Marks Entry 2nd'!I86,""))</f>
        <v>0</v>
      </c>
    </row>
    <row r="88" spans="1:128" ht="18.95" customHeight="1">
      <c r="A88" s="60">
        <v>81</v>
      </c>
      <c r="B88" s="279" t="str">
        <f>IF(OR(DX88=0,DX88=""),"",IF(AND($E$3="1st"),'Marks Entry 1st'!I87,IF(AND($E$3="2nd"),'Marks Entry 2nd'!I87,"")))</f>
        <v/>
      </c>
      <c r="C88" s="61" t="str">
        <f>IF(OR(B88=0,B88=""),"",IF(AND($E$3="1st"),'Marks Entry 1st'!B87,IF(AND($E$3="2nd"),'Marks Entry 2nd'!B87,"")))</f>
        <v/>
      </c>
      <c r="D88" s="61" t="str">
        <f>IF(OR(B88=0,B88=""),"",IF(AND($E$3="1st"),'Marks Entry 1st'!C87,IF(AND($E$3="2nd"),'Marks Entry 2nd'!C87,"")))</f>
        <v/>
      </c>
      <c r="E88" s="62" t="str">
        <f>IF(OR(B88=0,B88=""),"",IF(AND($E$3="1st"),'Marks Entry 1st'!E87,IF(AND($E$3="2nd"),'Marks Entry 2nd'!E87,"")))</f>
        <v/>
      </c>
      <c r="F88" s="278" t="str">
        <f>IF(OR(B88=0,B88=""),"",IF(AND($E$3="1st"),'Marks Entry 1st'!D87,IF(AND($E$3="2nd"),'Marks Entry 2nd'!D87,"")))</f>
        <v/>
      </c>
      <c r="G88" s="56" t="str">
        <f>IF(OR(B88=0,B88=""),"",IF(AND($E$3="1st"),'Marks Entry 1st'!F87,IF(AND($E$3="2nd"),'Marks Entry 2nd'!F87,"")))</f>
        <v/>
      </c>
      <c r="H88" s="56" t="str">
        <f>IF(OR(B88=0,B88=""),"",IF(AND($E$3="1st"),'Marks Entry 1st'!G87,IF(AND($E$3="2nd"),'Marks Entry 2nd'!G87,"")))</f>
        <v/>
      </c>
      <c r="I88" s="56" t="str">
        <f>IF(OR(B88=0,B88=""),"",IF(AND($E$3="1st"),'Marks Entry 1st'!H87,IF(AND($E$3="2nd"),'Marks Entry 2nd'!H87,"")))</f>
        <v/>
      </c>
      <c r="J88" s="245" t="str">
        <f>IF(OR(B88=0,B88=""),"",IF(AND($E$3="1st"),'Marks Entry 1st'!J87,IF(AND($E$3="2nd"),'Marks Entry 2nd'!J87,"")))</f>
        <v/>
      </c>
      <c r="K88" s="245" t="str">
        <f>IF(OR(B88=0,B88=""),"",IF(AND($E$3="1st"),'Marks Entry 1st'!K87,IF(AND($E$3="2nd"),'Marks Entry 2nd'!K87,"")))</f>
        <v/>
      </c>
      <c r="L88" s="113"/>
      <c r="M88" s="113"/>
      <c r="N88" s="113"/>
      <c r="O88" s="53"/>
      <c r="P88" s="113" t="str">
        <f>IF(OR(B88=0,B88=""),"",IF(AND($E$3="1st"),'Marks Entry 1st'!O87,IF(AND($E$3="2nd"),'Marks Entry 2nd'!O87,"")))</f>
        <v/>
      </c>
      <c r="Q88" s="113" t="str">
        <f>IF(OR(B88=0,B88=""),"",IF(AND($E$3="1st"),'Marks Entry 1st'!P87,IF(AND($E$3="2nd"),'Marks Entry 2nd'!P87,"")))</f>
        <v/>
      </c>
      <c r="R88" s="57" t="str">
        <f t="shared" si="64"/>
        <v/>
      </c>
      <c r="S88" s="53">
        <f t="shared" si="65"/>
        <v>0</v>
      </c>
      <c r="T88" s="59" t="str">
        <f>IF(OR(B88=0,B88=""),"",IF(AND($E$3="1st"),'Marks Entry 1st'!Q87,IF(AND($E$3="2nd"),'Marks Entry 2nd'!Q87,"")))</f>
        <v/>
      </c>
      <c r="U88" s="59" t="str">
        <f>IF(OR(B88=0,B88=""),"",IF(AND($E$3="1st"),'Marks Entry 1st'!R87,IF(AND($E$3="2nd"),'Marks Entry 2nd'!R87,"")))</f>
        <v/>
      </c>
      <c r="V88" s="58" t="str">
        <f t="shared" si="66"/>
        <v/>
      </c>
      <c r="W88" s="53" t="str">
        <f t="shared" si="67"/>
        <v/>
      </c>
      <c r="X88" s="94">
        <f t="shared" si="68"/>
        <v>0</v>
      </c>
      <c r="Y88" s="94" t="str">
        <f t="shared" si="69"/>
        <v/>
      </c>
      <c r="Z88" s="94" t="str">
        <f t="shared" si="70"/>
        <v/>
      </c>
      <c r="AA88" s="94" t="str">
        <f t="shared" si="71"/>
        <v/>
      </c>
      <c r="AB88" s="94" t="str">
        <f t="shared" si="72"/>
        <v/>
      </c>
      <c r="AC88" s="98" t="str">
        <f t="shared" si="73"/>
        <v/>
      </c>
      <c r="AD88" s="113"/>
      <c r="AE88" s="113"/>
      <c r="AF88" s="113"/>
      <c r="AG88" s="53"/>
      <c r="AH88" s="113" t="str">
        <f>IF(OR(B88=0,B88=""),"",IF(AND($E$3="1st"),'Marks Entry 1st'!V87,IF(AND($E$3="2nd"),'Marks Entry 2nd'!V87,"")))</f>
        <v/>
      </c>
      <c r="AI88" s="113" t="str">
        <f>IF(OR(B88=0,B88=""),"",IF(AND($E$3="1st"),'Marks Entry 1st'!W87,IF(AND($E$3="2nd"),'Marks Entry 2nd'!W87,"")))</f>
        <v/>
      </c>
      <c r="AJ88" s="57" t="str">
        <f t="shared" si="74"/>
        <v/>
      </c>
      <c r="AK88" s="53">
        <f t="shared" si="75"/>
        <v>0</v>
      </c>
      <c r="AL88" s="59" t="str">
        <f>IF(OR(B88=0,B88=""),"",IF(AND($E$3="1st"),'Marks Entry 1st'!X87,IF(AND($E$3="2nd"),'Marks Entry 2nd'!X87,"")))</f>
        <v/>
      </c>
      <c r="AM88" s="59" t="str">
        <f>IF(OR(B88=0,B88=""),"",IF(AND($E$3="1st"),'Marks Entry 1st'!Y87,IF(AND($E$3="2nd"),'Marks Entry 2nd'!Y87,"")))</f>
        <v/>
      </c>
      <c r="AN88" s="58" t="str">
        <f t="shared" si="76"/>
        <v/>
      </c>
      <c r="AO88" s="53" t="str">
        <f t="shared" si="77"/>
        <v/>
      </c>
      <c r="AP88" s="94">
        <f t="shared" si="78"/>
        <v>0</v>
      </c>
      <c r="AQ88" s="94" t="str">
        <f t="shared" si="79"/>
        <v/>
      </c>
      <c r="AR88" s="94" t="str">
        <f t="shared" si="80"/>
        <v/>
      </c>
      <c r="AS88" s="94" t="str">
        <f t="shared" si="81"/>
        <v/>
      </c>
      <c r="AT88" s="94" t="str">
        <f t="shared" si="82"/>
        <v/>
      </c>
      <c r="AU88" s="98" t="str">
        <f t="shared" si="83"/>
        <v/>
      </c>
      <c r="AV88" s="113"/>
      <c r="AW88" s="113"/>
      <c r="AX88" s="113"/>
      <c r="AY88" s="53"/>
      <c r="AZ88" s="113" t="str">
        <f>IF(OR(B88=0,B88=""),"",IF(AND($E$3="1st"),'Marks Entry 1st'!AC87,IF(AND($E$3="2nd"),'Marks Entry 2nd'!AC87,"")))</f>
        <v/>
      </c>
      <c r="BA88" s="113" t="str">
        <f>IF(OR(B88=0,B88=""),"",IF(AND($E$3="1st"),'Marks Entry 1st'!AD87,IF(AND($E$3="2nd"),'Marks Entry 2nd'!AD87,"")))</f>
        <v/>
      </c>
      <c r="BB88" s="57" t="str">
        <f t="shared" si="84"/>
        <v/>
      </c>
      <c r="BC88" s="53">
        <f t="shared" si="85"/>
        <v>0</v>
      </c>
      <c r="BD88" s="59" t="str">
        <f>IF(OR(B88=0,B88=""),"",IF(AND($E$3="1st"),'Marks Entry 1st'!AE87,IF(AND($E$3="2nd"),'Marks Entry 2nd'!AE87,"")))</f>
        <v/>
      </c>
      <c r="BE88" s="59" t="str">
        <f>IF(OR(B88=0,B88=""),"",IF(AND($E$3="1st"),'Marks Entry 1st'!AF87,IF(AND($E$3="2nd"),'Marks Entry 2nd'!AF87,"")))</f>
        <v/>
      </c>
      <c r="BF88" s="58" t="str">
        <f t="shared" si="86"/>
        <v/>
      </c>
      <c r="BG88" s="53" t="str">
        <f t="shared" si="87"/>
        <v/>
      </c>
      <c r="BH88" s="94">
        <f t="shared" si="88"/>
        <v>0</v>
      </c>
      <c r="BI88" s="94" t="str">
        <f t="shared" si="89"/>
        <v/>
      </c>
      <c r="BJ88" s="94" t="str">
        <f t="shared" si="90"/>
        <v/>
      </c>
      <c r="BK88" s="94" t="str">
        <f t="shared" si="91"/>
        <v/>
      </c>
      <c r="BL88" s="94" t="str">
        <f t="shared" si="92"/>
        <v/>
      </c>
      <c r="BM88" s="98" t="str">
        <f t="shared" si="93"/>
        <v/>
      </c>
      <c r="BN88" s="113"/>
      <c r="BO88" s="113"/>
      <c r="BP88" s="113"/>
      <c r="BQ88" s="53"/>
      <c r="BR88" s="113" t="str">
        <f>IF(OR(B88=0,B88=""),"",IF(AND('Marks Entry 1st'!AJ87="",'Marks Entry 2nd'!AJ87=""),"",IF(AND($E$3="1st"),'Marks Entry 1st'!AJ87,IF(AND($E$3="2nd"),'Marks Entry 2nd'!AJ87,""))))</f>
        <v/>
      </c>
      <c r="BS88" s="113" t="str">
        <f>IF(OR(B88=0,B88=""),"",IF(AND('Marks Entry 1st'!AK87="",'Marks Entry 2nd'!AK87=""),"",IF(AND($E$3="1st"),'Marks Entry 1st'!AK87,IF(AND($E$3="2nd"),'Marks Entry 2nd'!AK87,""))))</f>
        <v/>
      </c>
      <c r="BT88" s="57" t="str">
        <f t="shared" si="94"/>
        <v/>
      </c>
      <c r="BU88" s="53">
        <f t="shared" si="95"/>
        <v>0</v>
      </c>
      <c r="BV88" s="59" t="str">
        <f>IF(OR(B88=0,B88=""),"",IF(AND('Marks Entry 1st'!AL87="",'Marks Entry 2nd'!AL87=""),"",IF(AND($E$3="1st"),'Marks Entry 1st'!AL87,IF(AND($E$3="2nd"),'Marks Entry 2nd'!AL87,""))))</f>
        <v/>
      </c>
      <c r="BW88" s="59" t="str">
        <f>IF(OR(B88=0,B88=""),"",IF(AND('Marks Entry 1st'!AM87="",'Marks Entry 2nd'!AM87=""),"",IF(AND($E$3="1st"),'Marks Entry 1st'!AM87,IF(AND($E$3="2nd"),'Marks Entry 2nd'!AM87,""))))</f>
        <v/>
      </c>
      <c r="BX88" s="58" t="str">
        <f t="shared" si="96"/>
        <v/>
      </c>
      <c r="BY88" s="53" t="str">
        <f t="shared" si="97"/>
        <v/>
      </c>
      <c r="BZ88" s="94">
        <f t="shared" si="98"/>
        <v>0</v>
      </c>
      <c r="CA88" s="94" t="str">
        <f t="shared" si="99"/>
        <v/>
      </c>
      <c r="CB88" s="94" t="str">
        <f t="shared" si="100"/>
        <v/>
      </c>
      <c r="CC88" s="94" t="str">
        <f t="shared" si="101"/>
        <v/>
      </c>
      <c r="CD88" s="94" t="str">
        <f t="shared" si="102"/>
        <v/>
      </c>
      <c r="CE88" s="98" t="str">
        <f t="shared" si="103"/>
        <v/>
      </c>
      <c r="CF88" s="246" t="str">
        <f>IF(OR(B88=0,B88=""),"",IF(AND($E$3="1st"),'Marks Entry 1st'!AN87,IF(AND($E$3="2nd"),'Marks Entry 2nd'!AN87,"")))</f>
        <v/>
      </c>
      <c r="CG88" s="246" t="str">
        <f>IF(OR(B88=0,B88=""),"",IF(AND($E$3="1st"),'Marks Entry 1st'!AO87,IF(AND($E$3="2nd"),'Marks Entry 2nd'!AO87,"")))</f>
        <v/>
      </c>
      <c r="CH88" s="114" t="str">
        <f t="shared" si="104"/>
        <v/>
      </c>
      <c r="CI88" s="115">
        <f t="shared" si="105"/>
        <v>0</v>
      </c>
      <c r="CJ88" s="115" t="str">
        <f t="shared" si="106"/>
        <v/>
      </c>
      <c r="CK88" s="115" t="str">
        <f t="shared" si="107"/>
        <v/>
      </c>
      <c r="CL88" s="97" t="str">
        <f t="shared" si="108"/>
        <v/>
      </c>
      <c r="CM88" s="246" t="str">
        <f>IF(OR(B88=0,B88=""),"",IF(AND($E$3="1st"),'Marks Entry 1st'!AP87,IF(AND($E$3="2nd"),'Marks Entry 2nd'!AP87,"")))</f>
        <v/>
      </c>
      <c r="CN88" s="246" t="str">
        <f>IF(OR(B88=0,B88=""),"",IF(AND($E$3="1st"),'Marks Entry 1st'!AQ87,IF(AND($E$3="2nd"),'Marks Entry 2nd'!AQ87,"")))</f>
        <v/>
      </c>
      <c r="CO88" s="114" t="str">
        <f t="shared" si="109"/>
        <v/>
      </c>
      <c r="CP88" s="115">
        <f t="shared" si="110"/>
        <v>0</v>
      </c>
      <c r="CQ88" s="115" t="str">
        <f t="shared" si="111"/>
        <v/>
      </c>
      <c r="CR88" s="115" t="str">
        <f t="shared" si="112"/>
        <v/>
      </c>
      <c r="CS88" s="97" t="str">
        <f t="shared" si="113"/>
        <v/>
      </c>
      <c r="CT88" s="246" t="str">
        <f>IF(OR(B88=0,B88=""),"",IF(AND($E$3="1st"),'Marks Entry 1st'!AR87,IF(AND($E$3="2nd"),'Marks Entry 2nd'!AR87,"")))</f>
        <v/>
      </c>
      <c r="CU88" s="246" t="str">
        <f>IF(OR(B88=0,B88=""),"",IF(AND($E$3="1st"),'Marks Entry 1st'!AS87,IF(AND($E$3="2nd"),'Marks Entry 2nd'!AS87,"")))</f>
        <v/>
      </c>
      <c r="CV88" s="114" t="str">
        <f t="shared" si="114"/>
        <v/>
      </c>
      <c r="CW88" s="115">
        <f t="shared" si="115"/>
        <v>0</v>
      </c>
      <c r="CX88" s="115" t="str">
        <f t="shared" si="116"/>
        <v/>
      </c>
      <c r="CY88" s="115" t="str">
        <f t="shared" si="117"/>
        <v/>
      </c>
      <c r="CZ88" s="97" t="str">
        <f t="shared" si="118"/>
        <v/>
      </c>
      <c r="DA88" s="246" t="str">
        <f>IF(OR(B88=0,B88=""),"",IF(AND('Marks Entry 1st'!AT87="",'Marks Entry 2nd'!AT87=""),"",IF(AND($E$3="1st"),'Marks Entry 1st'!AT87,IF(AND($E$3="2nd"),'Marks Entry 2nd'!AT87,""))))</f>
        <v/>
      </c>
      <c r="DB88" s="246" t="str">
        <f>IF(OR(B88=0,B88=""),"",IF(AND('Marks Entry 1st'!AU87="",'Marks Entry 2nd'!AU87=""),"",IF(AND($E$3="1st"),'Marks Entry 1st'!AU87,IF(AND($E$3="2nd"),'Marks Entry 2nd'!AU87,""))))</f>
        <v/>
      </c>
      <c r="DC88" s="377" t="str">
        <f t="shared" si="119"/>
        <v/>
      </c>
      <c r="DD88" s="98" t="str">
        <f t="shared" si="120"/>
        <v/>
      </c>
      <c r="DE88" s="246" t="str">
        <f>IF(OR(B88=0,B88=""),"",IF(AND('Marks Entry 1st'!AV87="",'Marks Entry 2nd'!AV87=""),"",IF(AND($E$3="1st"),'Marks Entry 1st'!AV87,IF(AND($E$3="2nd"),'Marks Entry 2nd'!AV87,""))))</f>
        <v/>
      </c>
      <c r="DF88" s="246" t="str">
        <f>IF(OR(B88=0,B88=""),"",IF(AND('Marks Entry 1st'!AW87="",'Marks Entry 2nd'!AW87=""),"",IF(AND($E$3="1st"),'Marks Entry 1st'!AW87,IF(AND($E$3="2nd"),'Marks Entry 2nd'!AW87,""))))</f>
        <v/>
      </c>
      <c r="DG88" s="377" t="str">
        <f t="shared" si="121"/>
        <v/>
      </c>
      <c r="DH88" s="98" t="str">
        <f t="shared" si="122"/>
        <v/>
      </c>
      <c r="DI88" s="68" t="str">
        <f t="shared" si="127"/>
        <v/>
      </c>
      <c r="DJ88" s="379" t="str">
        <f t="shared" si="123"/>
        <v/>
      </c>
      <c r="DK88" s="72" t="str">
        <f t="shared" si="124"/>
        <v/>
      </c>
      <c r="DL88" s="73" t="str">
        <f t="shared" si="125"/>
        <v/>
      </c>
      <c r="DM88" s="413" t="str">
        <f>IF(B88="NSO","NSO",IF(OR(D88="",G88="",F88="",B88="",DI88=0),"",IF('Master sheet'!$D$11="Hindi","कक्षोंन्नति","Promoted")))</f>
        <v/>
      </c>
      <c r="DN88" s="43" t="str">
        <f>IF(OR(B88=0,B88=""),"",IF(AND($E$3="1st"),'Marks Entry 1st'!AX87,IF(AND($E$3="2nd"),'Marks Entry 2nd'!AX87,"")))</f>
        <v/>
      </c>
      <c r="DO88" s="43" t="str">
        <f>IF(OR(B88=0,B88=""),"",IF(AND($E$3="1st"),'Marks Entry 1st'!AY87,IF(AND($E$3="2nd"),'Marks Entry 2nd'!AY87,"")))</f>
        <v/>
      </c>
      <c r="DP88" s="230" t="str">
        <f t="shared" si="126"/>
        <v/>
      </c>
      <c r="DQ88" s="44"/>
      <c r="DX88" s="46">
        <f>IF(AND($E$3="1st"),'Marks Entry 1st'!I87,IF(AND($E$3="2nd"),'Marks Entry 2nd'!I87,""))</f>
        <v>0</v>
      </c>
    </row>
    <row r="89" spans="1:128" ht="18.95" customHeight="1">
      <c r="A89" s="60">
        <v>82</v>
      </c>
      <c r="B89" s="279" t="str">
        <f>IF(OR(DX89=0,DX89=""),"",IF(AND($E$3="1st"),'Marks Entry 1st'!I88,IF(AND($E$3="2nd"),'Marks Entry 2nd'!I88,"")))</f>
        <v/>
      </c>
      <c r="C89" s="61" t="str">
        <f>IF(OR(B89=0,B89=""),"",IF(AND($E$3="1st"),'Marks Entry 1st'!B88,IF(AND($E$3="2nd"),'Marks Entry 2nd'!B88,"")))</f>
        <v/>
      </c>
      <c r="D89" s="61" t="str">
        <f>IF(OR(B89=0,B89=""),"",IF(AND($E$3="1st"),'Marks Entry 1st'!C88,IF(AND($E$3="2nd"),'Marks Entry 2nd'!C88,"")))</f>
        <v/>
      </c>
      <c r="E89" s="62" t="str">
        <f>IF(OR(B89=0,B89=""),"",IF(AND($E$3="1st"),'Marks Entry 1st'!E88,IF(AND($E$3="2nd"),'Marks Entry 2nd'!E88,"")))</f>
        <v/>
      </c>
      <c r="F89" s="278" t="str">
        <f>IF(OR(B89=0,B89=""),"",IF(AND($E$3="1st"),'Marks Entry 1st'!D88,IF(AND($E$3="2nd"),'Marks Entry 2nd'!D88,"")))</f>
        <v/>
      </c>
      <c r="G89" s="56" t="str">
        <f>IF(OR(B89=0,B89=""),"",IF(AND($E$3="1st"),'Marks Entry 1st'!F88,IF(AND($E$3="2nd"),'Marks Entry 2nd'!F88,"")))</f>
        <v/>
      </c>
      <c r="H89" s="56" t="str">
        <f>IF(OR(B89=0,B89=""),"",IF(AND($E$3="1st"),'Marks Entry 1st'!G88,IF(AND($E$3="2nd"),'Marks Entry 2nd'!G88,"")))</f>
        <v/>
      </c>
      <c r="I89" s="56" t="str">
        <f>IF(OR(B89=0,B89=""),"",IF(AND($E$3="1st"),'Marks Entry 1st'!H88,IF(AND($E$3="2nd"),'Marks Entry 2nd'!H88,"")))</f>
        <v/>
      </c>
      <c r="J89" s="245" t="str">
        <f>IF(OR(B89=0,B89=""),"",IF(AND($E$3="1st"),'Marks Entry 1st'!J88,IF(AND($E$3="2nd"),'Marks Entry 2nd'!J88,"")))</f>
        <v/>
      </c>
      <c r="K89" s="245" t="str">
        <f>IF(OR(B89=0,B89=""),"",IF(AND($E$3="1st"),'Marks Entry 1st'!K88,IF(AND($E$3="2nd"),'Marks Entry 2nd'!K88,"")))</f>
        <v/>
      </c>
      <c r="L89" s="113"/>
      <c r="M89" s="113"/>
      <c r="N89" s="113"/>
      <c r="O89" s="53"/>
      <c r="P89" s="113" t="str">
        <f>IF(OR(B89=0,B89=""),"",IF(AND($E$3="1st"),'Marks Entry 1st'!O88,IF(AND($E$3="2nd"),'Marks Entry 2nd'!O88,"")))</f>
        <v/>
      </c>
      <c r="Q89" s="113" t="str">
        <f>IF(OR(B89=0,B89=""),"",IF(AND($E$3="1st"),'Marks Entry 1st'!P88,IF(AND($E$3="2nd"),'Marks Entry 2nd'!P88,"")))</f>
        <v/>
      </c>
      <c r="R89" s="57" t="str">
        <f t="shared" si="64"/>
        <v/>
      </c>
      <c r="S89" s="53">
        <f t="shared" si="65"/>
        <v>0</v>
      </c>
      <c r="T89" s="59" t="str">
        <f>IF(OR(B89=0,B89=""),"",IF(AND($E$3="1st"),'Marks Entry 1st'!Q88,IF(AND($E$3="2nd"),'Marks Entry 2nd'!Q88,"")))</f>
        <v/>
      </c>
      <c r="U89" s="59" t="str">
        <f>IF(OR(B89=0,B89=""),"",IF(AND($E$3="1st"),'Marks Entry 1st'!R88,IF(AND($E$3="2nd"),'Marks Entry 2nd'!R88,"")))</f>
        <v/>
      </c>
      <c r="V89" s="58" t="str">
        <f t="shared" si="66"/>
        <v/>
      </c>
      <c r="W89" s="53" t="str">
        <f t="shared" si="67"/>
        <v/>
      </c>
      <c r="X89" s="94">
        <f t="shared" si="68"/>
        <v>0</v>
      </c>
      <c r="Y89" s="94" t="str">
        <f t="shared" si="69"/>
        <v/>
      </c>
      <c r="Z89" s="94" t="str">
        <f t="shared" si="70"/>
        <v/>
      </c>
      <c r="AA89" s="94" t="str">
        <f t="shared" si="71"/>
        <v/>
      </c>
      <c r="AB89" s="94" t="str">
        <f t="shared" si="72"/>
        <v/>
      </c>
      <c r="AC89" s="98" t="str">
        <f t="shared" si="73"/>
        <v/>
      </c>
      <c r="AD89" s="113"/>
      <c r="AE89" s="113"/>
      <c r="AF89" s="113"/>
      <c r="AG89" s="53"/>
      <c r="AH89" s="113" t="str">
        <f>IF(OR(B89=0,B89=""),"",IF(AND($E$3="1st"),'Marks Entry 1st'!V88,IF(AND($E$3="2nd"),'Marks Entry 2nd'!V88,"")))</f>
        <v/>
      </c>
      <c r="AI89" s="113" t="str">
        <f>IF(OR(B89=0,B89=""),"",IF(AND($E$3="1st"),'Marks Entry 1st'!W88,IF(AND($E$3="2nd"),'Marks Entry 2nd'!W88,"")))</f>
        <v/>
      </c>
      <c r="AJ89" s="57" t="str">
        <f t="shared" si="74"/>
        <v/>
      </c>
      <c r="AK89" s="53">
        <f t="shared" si="75"/>
        <v>0</v>
      </c>
      <c r="AL89" s="59" t="str">
        <f>IF(OR(B89=0,B89=""),"",IF(AND($E$3="1st"),'Marks Entry 1st'!X88,IF(AND($E$3="2nd"),'Marks Entry 2nd'!X88,"")))</f>
        <v/>
      </c>
      <c r="AM89" s="59" t="str">
        <f>IF(OR(B89=0,B89=""),"",IF(AND($E$3="1st"),'Marks Entry 1st'!Y88,IF(AND($E$3="2nd"),'Marks Entry 2nd'!Y88,"")))</f>
        <v/>
      </c>
      <c r="AN89" s="58" t="str">
        <f t="shared" si="76"/>
        <v/>
      </c>
      <c r="AO89" s="53" t="str">
        <f t="shared" si="77"/>
        <v/>
      </c>
      <c r="AP89" s="94">
        <f t="shared" si="78"/>
        <v>0</v>
      </c>
      <c r="AQ89" s="94" t="str">
        <f t="shared" si="79"/>
        <v/>
      </c>
      <c r="AR89" s="94" t="str">
        <f t="shared" si="80"/>
        <v/>
      </c>
      <c r="AS89" s="94" t="str">
        <f t="shared" si="81"/>
        <v/>
      </c>
      <c r="AT89" s="94" t="str">
        <f t="shared" si="82"/>
        <v/>
      </c>
      <c r="AU89" s="98" t="str">
        <f t="shared" si="83"/>
        <v/>
      </c>
      <c r="AV89" s="113"/>
      <c r="AW89" s="113"/>
      <c r="AX89" s="113"/>
      <c r="AY89" s="53"/>
      <c r="AZ89" s="113" t="str">
        <f>IF(OR(B89=0,B89=""),"",IF(AND($E$3="1st"),'Marks Entry 1st'!AC88,IF(AND($E$3="2nd"),'Marks Entry 2nd'!AC88,"")))</f>
        <v/>
      </c>
      <c r="BA89" s="113" t="str">
        <f>IF(OR(B89=0,B89=""),"",IF(AND($E$3="1st"),'Marks Entry 1st'!AD88,IF(AND($E$3="2nd"),'Marks Entry 2nd'!AD88,"")))</f>
        <v/>
      </c>
      <c r="BB89" s="57" t="str">
        <f t="shared" si="84"/>
        <v/>
      </c>
      <c r="BC89" s="53">
        <f t="shared" si="85"/>
        <v>0</v>
      </c>
      <c r="BD89" s="59" t="str">
        <f>IF(OR(B89=0,B89=""),"",IF(AND($E$3="1st"),'Marks Entry 1st'!AE88,IF(AND($E$3="2nd"),'Marks Entry 2nd'!AE88,"")))</f>
        <v/>
      </c>
      <c r="BE89" s="59" t="str">
        <f>IF(OR(B89=0,B89=""),"",IF(AND($E$3="1st"),'Marks Entry 1st'!AF88,IF(AND($E$3="2nd"),'Marks Entry 2nd'!AF88,"")))</f>
        <v/>
      </c>
      <c r="BF89" s="58" t="str">
        <f t="shared" si="86"/>
        <v/>
      </c>
      <c r="BG89" s="53" t="str">
        <f t="shared" si="87"/>
        <v/>
      </c>
      <c r="BH89" s="94">
        <f t="shared" si="88"/>
        <v>0</v>
      </c>
      <c r="BI89" s="94" t="str">
        <f t="shared" si="89"/>
        <v/>
      </c>
      <c r="BJ89" s="94" t="str">
        <f t="shared" si="90"/>
        <v/>
      </c>
      <c r="BK89" s="94" t="str">
        <f t="shared" si="91"/>
        <v/>
      </c>
      <c r="BL89" s="94" t="str">
        <f t="shared" si="92"/>
        <v/>
      </c>
      <c r="BM89" s="98" t="str">
        <f t="shared" si="93"/>
        <v/>
      </c>
      <c r="BN89" s="113"/>
      <c r="BO89" s="113"/>
      <c r="BP89" s="113"/>
      <c r="BQ89" s="53"/>
      <c r="BR89" s="113" t="str">
        <f>IF(OR(B89=0,B89=""),"",IF(AND('Marks Entry 1st'!AJ88="",'Marks Entry 2nd'!AJ88=""),"",IF(AND($E$3="1st"),'Marks Entry 1st'!AJ88,IF(AND($E$3="2nd"),'Marks Entry 2nd'!AJ88,""))))</f>
        <v/>
      </c>
      <c r="BS89" s="113" t="str">
        <f>IF(OR(B89=0,B89=""),"",IF(AND('Marks Entry 1st'!AK88="",'Marks Entry 2nd'!AK88=""),"",IF(AND($E$3="1st"),'Marks Entry 1st'!AK88,IF(AND($E$3="2nd"),'Marks Entry 2nd'!AK88,""))))</f>
        <v/>
      </c>
      <c r="BT89" s="57" t="str">
        <f t="shared" si="94"/>
        <v/>
      </c>
      <c r="BU89" s="53">
        <f t="shared" si="95"/>
        <v>0</v>
      </c>
      <c r="BV89" s="59" t="str">
        <f>IF(OR(B89=0,B89=""),"",IF(AND('Marks Entry 1st'!AL88="",'Marks Entry 2nd'!AL88=""),"",IF(AND($E$3="1st"),'Marks Entry 1st'!AL88,IF(AND($E$3="2nd"),'Marks Entry 2nd'!AL88,""))))</f>
        <v/>
      </c>
      <c r="BW89" s="59" t="str">
        <f>IF(OR(B89=0,B89=""),"",IF(AND('Marks Entry 1st'!AM88="",'Marks Entry 2nd'!AM88=""),"",IF(AND($E$3="1st"),'Marks Entry 1st'!AM88,IF(AND($E$3="2nd"),'Marks Entry 2nd'!AM88,""))))</f>
        <v/>
      </c>
      <c r="BX89" s="58" t="str">
        <f t="shared" si="96"/>
        <v/>
      </c>
      <c r="BY89" s="53" t="str">
        <f t="shared" si="97"/>
        <v/>
      </c>
      <c r="BZ89" s="94">
        <f t="shared" si="98"/>
        <v>0</v>
      </c>
      <c r="CA89" s="94" t="str">
        <f t="shared" si="99"/>
        <v/>
      </c>
      <c r="CB89" s="94" t="str">
        <f t="shared" si="100"/>
        <v/>
      </c>
      <c r="CC89" s="94" t="str">
        <f t="shared" si="101"/>
        <v/>
      </c>
      <c r="CD89" s="94" t="str">
        <f t="shared" si="102"/>
        <v/>
      </c>
      <c r="CE89" s="98" t="str">
        <f t="shared" si="103"/>
        <v/>
      </c>
      <c r="CF89" s="246" t="str">
        <f>IF(OR(B89=0,B89=""),"",IF(AND($E$3="1st"),'Marks Entry 1st'!AN88,IF(AND($E$3="2nd"),'Marks Entry 2nd'!AN88,"")))</f>
        <v/>
      </c>
      <c r="CG89" s="246" t="str">
        <f>IF(OR(B89=0,B89=""),"",IF(AND($E$3="1st"),'Marks Entry 1st'!AO88,IF(AND($E$3="2nd"),'Marks Entry 2nd'!AO88,"")))</f>
        <v/>
      </c>
      <c r="CH89" s="114" t="str">
        <f t="shared" si="104"/>
        <v/>
      </c>
      <c r="CI89" s="115">
        <f t="shared" si="105"/>
        <v>0</v>
      </c>
      <c r="CJ89" s="115" t="str">
        <f t="shared" si="106"/>
        <v/>
      </c>
      <c r="CK89" s="115" t="str">
        <f t="shared" si="107"/>
        <v/>
      </c>
      <c r="CL89" s="97" t="str">
        <f t="shared" si="108"/>
        <v/>
      </c>
      <c r="CM89" s="246" t="str">
        <f>IF(OR(B89=0,B89=""),"",IF(AND($E$3="1st"),'Marks Entry 1st'!AP88,IF(AND($E$3="2nd"),'Marks Entry 2nd'!AP88,"")))</f>
        <v/>
      </c>
      <c r="CN89" s="246" t="str">
        <f>IF(OR(B89=0,B89=""),"",IF(AND($E$3="1st"),'Marks Entry 1st'!AQ88,IF(AND($E$3="2nd"),'Marks Entry 2nd'!AQ88,"")))</f>
        <v/>
      </c>
      <c r="CO89" s="114" t="str">
        <f t="shared" si="109"/>
        <v/>
      </c>
      <c r="CP89" s="115">
        <f t="shared" si="110"/>
        <v>0</v>
      </c>
      <c r="CQ89" s="115" t="str">
        <f t="shared" si="111"/>
        <v/>
      </c>
      <c r="CR89" s="115" t="str">
        <f t="shared" si="112"/>
        <v/>
      </c>
      <c r="CS89" s="97" t="str">
        <f t="shared" si="113"/>
        <v/>
      </c>
      <c r="CT89" s="246" t="str">
        <f>IF(OR(B89=0,B89=""),"",IF(AND($E$3="1st"),'Marks Entry 1st'!AR88,IF(AND($E$3="2nd"),'Marks Entry 2nd'!AR88,"")))</f>
        <v/>
      </c>
      <c r="CU89" s="246" t="str">
        <f>IF(OR(B89=0,B89=""),"",IF(AND($E$3="1st"),'Marks Entry 1st'!AS88,IF(AND($E$3="2nd"),'Marks Entry 2nd'!AS88,"")))</f>
        <v/>
      </c>
      <c r="CV89" s="114" t="str">
        <f t="shared" si="114"/>
        <v/>
      </c>
      <c r="CW89" s="115">
        <f t="shared" si="115"/>
        <v>0</v>
      </c>
      <c r="CX89" s="115" t="str">
        <f t="shared" si="116"/>
        <v/>
      </c>
      <c r="CY89" s="115" t="str">
        <f t="shared" si="117"/>
        <v/>
      </c>
      <c r="CZ89" s="97" t="str">
        <f t="shared" si="118"/>
        <v/>
      </c>
      <c r="DA89" s="246" t="str">
        <f>IF(OR(B89=0,B89=""),"",IF(AND('Marks Entry 1st'!AT88="",'Marks Entry 2nd'!AT88=""),"",IF(AND($E$3="1st"),'Marks Entry 1st'!AT88,IF(AND($E$3="2nd"),'Marks Entry 2nd'!AT88,""))))</f>
        <v/>
      </c>
      <c r="DB89" s="246" t="str">
        <f>IF(OR(B89=0,B89=""),"",IF(AND('Marks Entry 1st'!AU88="",'Marks Entry 2nd'!AU88=""),"",IF(AND($E$3="1st"),'Marks Entry 1st'!AU88,IF(AND($E$3="2nd"),'Marks Entry 2nd'!AU88,""))))</f>
        <v/>
      </c>
      <c r="DC89" s="377" t="str">
        <f t="shared" si="119"/>
        <v/>
      </c>
      <c r="DD89" s="98" t="str">
        <f t="shared" si="120"/>
        <v/>
      </c>
      <c r="DE89" s="246" t="str">
        <f>IF(OR(B89=0,B89=""),"",IF(AND('Marks Entry 1st'!AV88="",'Marks Entry 2nd'!AV88=""),"",IF(AND($E$3="1st"),'Marks Entry 1st'!AV88,IF(AND($E$3="2nd"),'Marks Entry 2nd'!AV88,""))))</f>
        <v/>
      </c>
      <c r="DF89" s="246" t="str">
        <f>IF(OR(B89=0,B89=""),"",IF(AND('Marks Entry 1st'!AW88="",'Marks Entry 2nd'!AW88=""),"",IF(AND($E$3="1st"),'Marks Entry 1st'!AW88,IF(AND($E$3="2nd"),'Marks Entry 2nd'!AW88,""))))</f>
        <v/>
      </c>
      <c r="DG89" s="377" t="str">
        <f t="shared" si="121"/>
        <v/>
      </c>
      <c r="DH89" s="98" t="str">
        <f t="shared" si="122"/>
        <v/>
      </c>
      <c r="DI89" s="68" t="str">
        <f t="shared" si="127"/>
        <v/>
      </c>
      <c r="DJ89" s="379" t="str">
        <f t="shared" si="123"/>
        <v/>
      </c>
      <c r="DK89" s="72" t="str">
        <f t="shared" si="124"/>
        <v/>
      </c>
      <c r="DL89" s="73" t="str">
        <f t="shared" si="125"/>
        <v/>
      </c>
      <c r="DM89" s="413" t="str">
        <f>IF(B89="NSO","NSO",IF(OR(D89="",G89="",F89="",B89="",DI89=0),"",IF('Master sheet'!$D$11="Hindi","कक्षोंन्नति","Promoted")))</f>
        <v/>
      </c>
      <c r="DN89" s="43" t="str">
        <f>IF(OR(B89=0,B89=""),"",IF(AND($E$3="1st"),'Marks Entry 1st'!AX88,IF(AND($E$3="2nd"),'Marks Entry 2nd'!AX88,"")))</f>
        <v/>
      </c>
      <c r="DO89" s="43" t="str">
        <f>IF(OR(B89=0,B89=""),"",IF(AND($E$3="1st"),'Marks Entry 1st'!AY88,IF(AND($E$3="2nd"),'Marks Entry 2nd'!AY88,"")))</f>
        <v/>
      </c>
      <c r="DP89" s="230" t="str">
        <f t="shared" si="126"/>
        <v/>
      </c>
      <c r="DQ89" s="44"/>
      <c r="DX89" s="46">
        <f>IF(AND($E$3="1st"),'Marks Entry 1st'!I88,IF(AND($E$3="2nd"),'Marks Entry 2nd'!I88,""))</f>
        <v>0</v>
      </c>
    </row>
    <row r="90" spans="1:128" ht="18.95" customHeight="1">
      <c r="A90" s="60">
        <v>83</v>
      </c>
      <c r="B90" s="279" t="str">
        <f>IF(OR(DX90=0,DX90=""),"",IF(AND($E$3="1st"),'Marks Entry 1st'!I89,IF(AND($E$3="2nd"),'Marks Entry 2nd'!I89,"")))</f>
        <v/>
      </c>
      <c r="C90" s="61" t="str">
        <f>IF(OR(B90=0,B90=""),"",IF(AND($E$3="1st"),'Marks Entry 1st'!B89,IF(AND($E$3="2nd"),'Marks Entry 2nd'!B89,"")))</f>
        <v/>
      </c>
      <c r="D90" s="61" t="str">
        <f>IF(OR(B90=0,B90=""),"",IF(AND($E$3="1st"),'Marks Entry 1st'!C89,IF(AND($E$3="2nd"),'Marks Entry 2nd'!C89,"")))</f>
        <v/>
      </c>
      <c r="E90" s="62" t="str">
        <f>IF(OR(B90=0,B90=""),"",IF(AND($E$3="1st"),'Marks Entry 1st'!E89,IF(AND($E$3="2nd"),'Marks Entry 2nd'!E89,"")))</f>
        <v/>
      </c>
      <c r="F90" s="278" t="str">
        <f>IF(OR(B90=0,B90=""),"",IF(AND($E$3="1st"),'Marks Entry 1st'!D89,IF(AND($E$3="2nd"),'Marks Entry 2nd'!D89,"")))</f>
        <v/>
      </c>
      <c r="G90" s="56" t="str">
        <f>IF(OR(B90=0,B90=""),"",IF(AND($E$3="1st"),'Marks Entry 1st'!F89,IF(AND($E$3="2nd"),'Marks Entry 2nd'!F89,"")))</f>
        <v/>
      </c>
      <c r="H90" s="56" t="str">
        <f>IF(OR(B90=0,B90=""),"",IF(AND($E$3="1st"),'Marks Entry 1st'!G89,IF(AND($E$3="2nd"),'Marks Entry 2nd'!G89,"")))</f>
        <v/>
      </c>
      <c r="I90" s="56" t="str">
        <f>IF(OR(B90=0,B90=""),"",IF(AND($E$3="1st"),'Marks Entry 1st'!H89,IF(AND($E$3="2nd"),'Marks Entry 2nd'!H89,"")))</f>
        <v/>
      </c>
      <c r="J90" s="245" t="str">
        <f>IF(OR(B90=0,B90=""),"",IF(AND($E$3="1st"),'Marks Entry 1st'!J89,IF(AND($E$3="2nd"),'Marks Entry 2nd'!J89,"")))</f>
        <v/>
      </c>
      <c r="K90" s="245" t="str">
        <f>IF(OR(B90=0,B90=""),"",IF(AND($E$3="1st"),'Marks Entry 1st'!K89,IF(AND($E$3="2nd"),'Marks Entry 2nd'!K89,"")))</f>
        <v/>
      </c>
      <c r="L90" s="113"/>
      <c r="M90" s="113"/>
      <c r="N90" s="113"/>
      <c r="O90" s="53"/>
      <c r="P90" s="113" t="str">
        <f>IF(OR(B90=0,B90=""),"",IF(AND($E$3="1st"),'Marks Entry 1st'!O89,IF(AND($E$3="2nd"),'Marks Entry 2nd'!O89,"")))</f>
        <v/>
      </c>
      <c r="Q90" s="113" t="str">
        <f>IF(OR(B90=0,B90=""),"",IF(AND($E$3="1st"),'Marks Entry 1st'!P89,IF(AND($E$3="2nd"),'Marks Entry 2nd'!P89,"")))</f>
        <v/>
      </c>
      <c r="R90" s="57" t="str">
        <f t="shared" si="64"/>
        <v/>
      </c>
      <c r="S90" s="53">
        <f t="shared" si="65"/>
        <v>0</v>
      </c>
      <c r="T90" s="59" t="str">
        <f>IF(OR(B90=0,B90=""),"",IF(AND($E$3="1st"),'Marks Entry 1st'!Q89,IF(AND($E$3="2nd"),'Marks Entry 2nd'!Q89,"")))</f>
        <v/>
      </c>
      <c r="U90" s="59" t="str">
        <f>IF(OR(B90=0,B90=""),"",IF(AND($E$3="1st"),'Marks Entry 1st'!R89,IF(AND($E$3="2nd"),'Marks Entry 2nd'!R89,"")))</f>
        <v/>
      </c>
      <c r="V90" s="58" t="str">
        <f t="shared" si="66"/>
        <v/>
      </c>
      <c r="W90" s="53" t="str">
        <f t="shared" si="67"/>
        <v/>
      </c>
      <c r="X90" s="94">
        <f t="shared" si="68"/>
        <v>0</v>
      </c>
      <c r="Y90" s="94" t="str">
        <f t="shared" si="69"/>
        <v/>
      </c>
      <c r="Z90" s="94" t="str">
        <f t="shared" si="70"/>
        <v/>
      </c>
      <c r="AA90" s="94" t="str">
        <f t="shared" si="71"/>
        <v/>
      </c>
      <c r="AB90" s="94" t="str">
        <f t="shared" si="72"/>
        <v/>
      </c>
      <c r="AC90" s="98" t="str">
        <f t="shared" si="73"/>
        <v/>
      </c>
      <c r="AD90" s="113"/>
      <c r="AE90" s="113"/>
      <c r="AF90" s="113"/>
      <c r="AG90" s="53"/>
      <c r="AH90" s="113" t="str">
        <f>IF(OR(B90=0,B90=""),"",IF(AND($E$3="1st"),'Marks Entry 1st'!V89,IF(AND($E$3="2nd"),'Marks Entry 2nd'!V89,"")))</f>
        <v/>
      </c>
      <c r="AI90" s="113" t="str">
        <f>IF(OR(B90=0,B90=""),"",IF(AND($E$3="1st"),'Marks Entry 1st'!W89,IF(AND($E$3="2nd"),'Marks Entry 2nd'!W89,"")))</f>
        <v/>
      </c>
      <c r="AJ90" s="57" t="str">
        <f t="shared" si="74"/>
        <v/>
      </c>
      <c r="AK90" s="53">
        <f t="shared" si="75"/>
        <v>0</v>
      </c>
      <c r="AL90" s="59" t="str">
        <f>IF(OR(B90=0,B90=""),"",IF(AND($E$3="1st"),'Marks Entry 1st'!X89,IF(AND($E$3="2nd"),'Marks Entry 2nd'!X89,"")))</f>
        <v/>
      </c>
      <c r="AM90" s="59" t="str">
        <f>IF(OR(B90=0,B90=""),"",IF(AND($E$3="1st"),'Marks Entry 1st'!Y89,IF(AND($E$3="2nd"),'Marks Entry 2nd'!Y89,"")))</f>
        <v/>
      </c>
      <c r="AN90" s="58" t="str">
        <f t="shared" si="76"/>
        <v/>
      </c>
      <c r="AO90" s="53" t="str">
        <f t="shared" si="77"/>
        <v/>
      </c>
      <c r="AP90" s="94">
        <f t="shared" si="78"/>
        <v>0</v>
      </c>
      <c r="AQ90" s="94" t="str">
        <f t="shared" si="79"/>
        <v/>
      </c>
      <c r="AR90" s="94" t="str">
        <f t="shared" si="80"/>
        <v/>
      </c>
      <c r="AS90" s="94" t="str">
        <f t="shared" si="81"/>
        <v/>
      </c>
      <c r="AT90" s="94" t="str">
        <f t="shared" si="82"/>
        <v/>
      </c>
      <c r="AU90" s="98" t="str">
        <f t="shared" si="83"/>
        <v/>
      </c>
      <c r="AV90" s="113"/>
      <c r="AW90" s="113"/>
      <c r="AX90" s="113"/>
      <c r="AY90" s="53"/>
      <c r="AZ90" s="113" t="str">
        <f>IF(OR(B90=0,B90=""),"",IF(AND($E$3="1st"),'Marks Entry 1st'!AC89,IF(AND($E$3="2nd"),'Marks Entry 2nd'!AC89,"")))</f>
        <v/>
      </c>
      <c r="BA90" s="113" t="str">
        <f>IF(OR(B90=0,B90=""),"",IF(AND($E$3="1st"),'Marks Entry 1st'!AD89,IF(AND($E$3="2nd"),'Marks Entry 2nd'!AD89,"")))</f>
        <v/>
      </c>
      <c r="BB90" s="57" t="str">
        <f t="shared" si="84"/>
        <v/>
      </c>
      <c r="BC90" s="53">
        <f t="shared" si="85"/>
        <v>0</v>
      </c>
      <c r="BD90" s="59" t="str">
        <f>IF(OR(B90=0,B90=""),"",IF(AND($E$3="1st"),'Marks Entry 1st'!AE89,IF(AND($E$3="2nd"),'Marks Entry 2nd'!AE89,"")))</f>
        <v/>
      </c>
      <c r="BE90" s="59" t="str">
        <f>IF(OR(B90=0,B90=""),"",IF(AND($E$3="1st"),'Marks Entry 1st'!AF89,IF(AND($E$3="2nd"),'Marks Entry 2nd'!AF89,"")))</f>
        <v/>
      </c>
      <c r="BF90" s="58" t="str">
        <f t="shared" si="86"/>
        <v/>
      </c>
      <c r="BG90" s="53" t="str">
        <f t="shared" si="87"/>
        <v/>
      </c>
      <c r="BH90" s="94">
        <f t="shared" si="88"/>
        <v>0</v>
      </c>
      <c r="BI90" s="94" t="str">
        <f t="shared" si="89"/>
        <v/>
      </c>
      <c r="BJ90" s="94" t="str">
        <f t="shared" si="90"/>
        <v/>
      </c>
      <c r="BK90" s="94" t="str">
        <f t="shared" si="91"/>
        <v/>
      </c>
      <c r="BL90" s="94" t="str">
        <f t="shared" si="92"/>
        <v/>
      </c>
      <c r="BM90" s="98" t="str">
        <f t="shared" si="93"/>
        <v/>
      </c>
      <c r="BN90" s="113"/>
      <c r="BO90" s="113"/>
      <c r="BP90" s="113"/>
      <c r="BQ90" s="53"/>
      <c r="BR90" s="113" t="str">
        <f>IF(OR(B90=0,B90=""),"",IF(AND('Marks Entry 1st'!AJ89="",'Marks Entry 2nd'!AJ89=""),"",IF(AND($E$3="1st"),'Marks Entry 1st'!AJ89,IF(AND($E$3="2nd"),'Marks Entry 2nd'!AJ89,""))))</f>
        <v/>
      </c>
      <c r="BS90" s="113" t="str">
        <f>IF(OR(B90=0,B90=""),"",IF(AND('Marks Entry 1st'!AK89="",'Marks Entry 2nd'!AK89=""),"",IF(AND($E$3="1st"),'Marks Entry 1st'!AK89,IF(AND($E$3="2nd"),'Marks Entry 2nd'!AK89,""))))</f>
        <v/>
      </c>
      <c r="BT90" s="57" t="str">
        <f t="shared" si="94"/>
        <v/>
      </c>
      <c r="BU90" s="53">
        <f t="shared" si="95"/>
        <v>0</v>
      </c>
      <c r="BV90" s="59" t="str">
        <f>IF(OR(B90=0,B90=""),"",IF(AND('Marks Entry 1st'!AL89="",'Marks Entry 2nd'!AL89=""),"",IF(AND($E$3="1st"),'Marks Entry 1st'!AL89,IF(AND($E$3="2nd"),'Marks Entry 2nd'!AL89,""))))</f>
        <v/>
      </c>
      <c r="BW90" s="59" t="str">
        <f>IF(OR(B90=0,B90=""),"",IF(AND('Marks Entry 1st'!AM89="",'Marks Entry 2nd'!AM89=""),"",IF(AND($E$3="1st"),'Marks Entry 1st'!AM89,IF(AND($E$3="2nd"),'Marks Entry 2nd'!AM89,""))))</f>
        <v/>
      </c>
      <c r="BX90" s="58" t="str">
        <f t="shared" si="96"/>
        <v/>
      </c>
      <c r="BY90" s="53" t="str">
        <f t="shared" si="97"/>
        <v/>
      </c>
      <c r="BZ90" s="94">
        <f t="shared" si="98"/>
        <v>0</v>
      </c>
      <c r="CA90" s="94" t="str">
        <f t="shared" si="99"/>
        <v/>
      </c>
      <c r="CB90" s="94" t="str">
        <f t="shared" si="100"/>
        <v/>
      </c>
      <c r="CC90" s="94" t="str">
        <f t="shared" si="101"/>
        <v/>
      </c>
      <c r="CD90" s="94" t="str">
        <f t="shared" si="102"/>
        <v/>
      </c>
      <c r="CE90" s="98" t="str">
        <f t="shared" si="103"/>
        <v/>
      </c>
      <c r="CF90" s="246" t="str">
        <f>IF(OR(B90=0,B90=""),"",IF(AND($E$3="1st"),'Marks Entry 1st'!AN89,IF(AND($E$3="2nd"),'Marks Entry 2nd'!AN89,"")))</f>
        <v/>
      </c>
      <c r="CG90" s="246" t="str">
        <f>IF(OR(B90=0,B90=""),"",IF(AND($E$3="1st"),'Marks Entry 1st'!AO89,IF(AND($E$3="2nd"),'Marks Entry 2nd'!AO89,"")))</f>
        <v/>
      </c>
      <c r="CH90" s="114" t="str">
        <f t="shared" si="104"/>
        <v/>
      </c>
      <c r="CI90" s="115">
        <f t="shared" si="105"/>
        <v>0</v>
      </c>
      <c r="CJ90" s="115" t="str">
        <f t="shared" si="106"/>
        <v/>
      </c>
      <c r="CK90" s="115" t="str">
        <f t="shared" si="107"/>
        <v/>
      </c>
      <c r="CL90" s="97" t="str">
        <f t="shared" si="108"/>
        <v/>
      </c>
      <c r="CM90" s="246" t="str">
        <f>IF(OR(B90=0,B90=""),"",IF(AND($E$3="1st"),'Marks Entry 1st'!AP89,IF(AND($E$3="2nd"),'Marks Entry 2nd'!AP89,"")))</f>
        <v/>
      </c>
      <c r="CN90" s="246" t="str">
        <f>IF(OR(B90=0,B90=""),"",IF(AND($E$3="1st"),'Marks Entry 1st'!AQ89,IF(AND($E$3="2nd"),'Marks Entry 2nd'!AQ89,"")))</f>
        <v/>
      </c>
      <c r="CO90" s="114" t="str">
        <f t="shared" si="109"/>
        <v/>
      </c>
      <c r="CP90" s="115">
        <f t="shared" si="110"/>
        <v>0</v>
      </c>
      <c r="CQ90" s="115" t="str">
        <f t="shared" si="111"/>
        <v/>
      </c>
      <c r="CR90" s="115" t="str">
        <f t="shared" si="112"/>
        <v/>
      </c>
      <c r="CS90" s="97" t="str">
        <f t="shared" si="113"/>
        <v/>
      </c>
      <c r="CT90" s="246" t="str">
        <f>IF(OR(B90=0,B90=""),"",IF(AND($E$3="1st"),'Marks Entry 1st'!AR89,IF(AND($E$3="2nd"),'Marks Entry 2nd'!AR89,"")))</f>
        <v/>
      </c>
      <c r="CU90" s="246" t="str">
        <f>IF(OR(B90=0,B90=""),"",IF(AND($E$3="1st"),'Marks Entry 1st'!AS89,IF(AND($E$3="2nd"),'Marks Entry 2nd'!AS89,"")))</f>
        <v/>
      </c>
      <c r="CV90" s="114" t="str">
        <f t="shared" si="114"/>
        <v/>
      </c>
      <c r="CW90" s="115">
        <f t="shared" si="115"/>
        <v>0</v>
      </c>
      <c r="CX90" s="115" t="str">
        <f t="shared" si="116"/>
        <v/>
      </c>
      <c r="CY90" s="115" t="str">
        <f t="shared" si="117"/>
        <v/>
      </c>
      <c r="CZ90" s="97" t="str">
        <f t="shared" si="118"/>
        <v/>
      </c>
      <c r="DA90" s="246" t="str">
        <f>IF(OR(B90=0,B90=""),"",IF(AND('Marks Entry 1st'!AT89="",'Marks Entry 2nd'!AT89=""),"",IF(AND($E$3="1st"),'Marks Entry 1st'!AT89,IF(AND($E$3="2nd"),'Marks Entry 2nd'!AT89,""))))</f>
        <v/>
      </c>
      <c r="DB90" s="246" t="str">
        <f>IF(OR(B90=0,B90=""),"",IF(AND('Marks Entry 1st'!AU89="",'Marks Entry 2nd'!AU89=""),"",IF(AND($E$3="1st"),'Marks Entry 1st'!AU89,IF(AND($E$3="2nd"),'Marks Entry 2nd'!AU89,""))))</f>
        <v/>
      </c>
      <c r="DC90" s="377" t="str">
        <f t="shared" si="119"/>
        <v/>
      </c>
      <c r="DD90" s="98" t="str">
        <f t="shared" si="120"/>
        <v/>
      </c>
      <c r="DE90" s="246" t="str">
        <f>IF(OR(B90=0,B90=""),"",IF(AND('Marks Entry 1st'!AV89="",'Marks Entry 2nd'!AV89=""),"",IF(AND($E$3="1st"),'Marks Entry 1st'!AV89,IF(AND($E$3="2nd"),'Marks Entry 2nd'!AV89,""))))</f>
        <v/>
      </c>
      <c r="DF90" s="246" t="str">
        <f>IF(OR(B90=0,B90=""),"",IF(AND('Marks Entry 1st'!AW89="",'Marks Entry 2nd'!AW89=""),"",IF(AND($E$3="1st"),'Marks Entry 1st'!AW89,IF(AND($E$3="2nd"),'Marks Entry 2nd'!AW89,""))))</f>
        <v/>
      </c>
      <c r="DG90" s="377" t="str">
        <f t="shared" si="121"/>
        <v/>
      </c>
      <c r="DH90" s="98" t="str">
        <f t="shared" si="122"/>
        <v/>
      </c>
      <c r="DI90" s="68" t="str">
        <f t="shared" si="127"/>
        <v/>
      </c>
      <c r="DJ90" s="379" t="str">
        <f t="shared" si="123"/>
        <v/>
      </c>
      <c r="DK90" s="72" t="str">
        <f t="shared" si="124"/>
        <v/>
      </c>
      <c r="DL90" s="73" t="str">
        <f t="shared" si="125"/>
        <v/>
      </c>
      <c r="DM90" s="413" t="str">
        <f>IF(B90="NSO","NSO",IF(OR(D90="",G90="",F90="",B90="",DI90=0),"",IF('Master sheet'!$D$11="Hindi","कक्षोंन्नति","Promoted")))</f>
        <v/>
      </c>
      <c r="DN90" s="43" t="str">
        <f>IF(OR(B90=0,B90=""),"",IF(AND($E$3="1st"),'Marks Entry 1st'!AX89,IF(AND($E$3="2nd"),'Marks Entry 2nd'!AX89,"")))</f>
        <v/>
      </c>
      <c r="DO90" s="43" t="str">
        <f>IF(OR(B90=0,B90=""),"",IF(AND($E$3="1st"),'Marks Entry 1st'!AY89,IF(AND($E$3="2nd"),'Marks Entry 2nd'!AY89,"")))</f>
        <v/>
      </c>
      <c r="DP90" s="230" t="str">
        <f t="shared" si="126"/>
        <v/>
      </c>
      <c r="DQ90" s="44"/>
      <c r="DX90" s="46">
        <f>IF(AND($E$3="1st"),'Marks Entry 1st'!I89,IF(AND($E$3="2nd"),'Marks Entry 2nd'!I89,""))</f>
        <v>0</v>
      </c>
    </row>
    <row r="91" spans="1:128" ht="18.95" customHeight="1">
      <c r="A91" s="60">
        <v>84</v>
      </c>
      <c r="B91" s="279" t="str">
        <f>IF(OR(DX91=0,DX91=""),"",IF(AND($E$3="1st"),'Marks Entry 1st'!I90,IF(AND($E$3="2nd"),'Marks Entry 2nd'!I90,"")))</f>
        <v/>
      </c>
      <c r="C91" s="61" t="str">
        <f>IF(OR(B91=0,B91=""),"",IF(AND($E$3="1st"),'Marks Entry 1st'!B90,IF(AND($E$3="2nd"),'Marks Entry 2nd'!B90,"")))</f>
        <v/>
      </c>
      <c r="D91" s="61" t="str">
        <f>IF(OR(B91=0,B91=""),"",IF(AND($E$3="1st"),'Marks Entry 1st'!C90,IF(AND($E$3="2nd"),'Marks Entry 2nd'!C90,"")))</f>
        <v/>
      </c>
      <c r="E91" s="62" t="str">
        <f>IF(OR(B91=0,B91=""),"",IF(AND($E$3="1st"),'Marks Entry 1st'!E90,IF(AND($E$3="2nd"),'Marks Entry 2nd'!E90,"")))</f>
        <v/>
      </c>
      <c r="F91" s="278" t="str">
        <f>IF(OR(B91=0,B91=""),"",IF(AND($E$3="1st"),'Marks Entry 1st'!D90,IF(AND($E$3="2nd"),'Marks Entry 2nd'!D90,"")))</f>
        <v/>
      </c>
      <c r="G91" s="56" t="str">
        <f>IF(OR(B91=0,B91=""),"",IF(AND($E$3="1st"),'Marks Entry 1st'!F90,IF(AND($E$3="2nd"),'Marks Entry 2nd'!F90,"")))</f>
        <v/>
      </c>
      <c r="H91" s="56" t="str">
        <f>IF(OR(B91=0,B91=""),"",IF(AND($E$3="1st"),'Marks Entry 1st'!G90,IF(AND($E$3="2nd"),'Marks Entry 2nd'!G90,"")))</f>
        <v/>
      </c>
      <c r="I91" s="56" t="str">
        <f>IF(OR(B91=0,B91=""),"",IF(AND($E$3="1st"),'Marks Entry 1st'!H90,IF(AND($E$3="2nd"),'Marks Entry 2nd'!H90,"")))</f>
        <v/>
      </c>
      <c r="J91" s="245" t="str">
        <f>IF(OR(B91=0,B91=""),"",IF(AND($E$3="1st"),'Marks Entry 1st'!J90,IF(AND($E$3="2nd"),'Marks Entry 2nd'!J90,"")))</f>
        <v/>
      </c>
      <c r="K91" s="245" t="str">
        <f>IF(OR(B91=0,B91=""),"",IF(AND($E$3="1st"),'Marks Entry 1st'!K90,IF(AND($E$3="2nd"),'Marks Entry 2nd'!K90,"")))</f>
        <v/>
      </c>
      <c r="L91" s="113"/>
      <c r="M91" s="113"/>
      <c r="N91" s="113"/>
      <c r="O91" s="53"/>
      <c r="P91" s="113" t="str">
        <f>IF(OR(B91=0,B91=""),"",IF(AND($E$3="1st"),'Marks Entry 1st'!O90,IF(AND($E$3="2nd"),'Marks Entry 2nd'!O90,"")))</f>
        <v/>
      </c>
      <c r="Q91" s="113" t="str">
        <f>IF(OR(B91=0,B91=""),"",IF(AND($E$3="1st"),'Marks Entry 1st'!P90,IF(AND($E$3="2nd"),'Marks Entry 2nd'!P90,"")))</f>
        <v/>
      </c>
      <c r="R91" s="57" t="str">
        <f t="shared" si="64"/>
        <v/>
      </c>
      <c r="S91" s="53">
        <f t="shared" si="65"/>
        <v>0</v>
      </c>
      <c r="T91" s="59" t="str">
        <f>IF(OR(B91=0,B91=""),"",IF(AND($E$3="1st"),'Marks Entry 1st'!Q90,IF(AND($E$3="2nd"),'Marks Entry 2nd'!Q90,"")))</f>
        <v/>
      </c>
      <c r="U91" s="59" t="str">
        <f>IF(OR(B91=0,B91=""),"",IF(AND($E$3="1st"),'Marks Entry 1st'!R90,IF(AND($E$3="2nd"),'Marks Entry 2nd'!R90,"")))</f>
        <v/>
      </c>
      <c r="V91" s="58" t="str">
        <f t="shared" si="66"/>
        <v/>
      </c>
      <c r="W91" s="53" t="str">
        <f t="shared" si="67"/>
        <v/>
      </c>
      <c r="X91" s="94">
        <f t="shared" si="68"/>
        <v>0</v>
      </c>
      <c r="Y91" s="94" t="str">
        <f t="shared" si="69"/>
        <v/>
      </c>
      <c r="Z91" s="94" t="str">
        <f t="shared" si="70"/>
        <v/>
      </c>
      <c r="AA91" s="94" t="str">
        <f t="shared" si="71"/>
        <v/>
      </c>
      <c r="AB91" s="94" t="str">
        <f t="shared" si="72"/>
        <v/>
      </c>
      <c r="AC91" s="98" t="str">
        <f t="shared" si="73"/>
        <v/>
      </c>
      <c r="AD91" s="113"/>
      <c r="AE91" s="113"/>
      <c r="AF91" s="113"/>
      <c r="AG91" s="53"/>
      <c r="AH91" s="113" t="str">
        <f>IF(OR(B91=0,B91=""),"",IF(AND($E$3="1st"),'Marks Entry 1st'!V90,IF(AND($E$3="2nd"),'Marks Entry 2nd'!V90,"")))</f>
        <v/>
      </c>
      <c r="AI91" s="113" t="str">
        <f>IF(OR(B91=0,B91=""),"",IF(AND($E$3="1st"),'Marks Entry 1st'!W90,IF(AND($E$3="2nd"),'Marks Entry 2nd'!W90,"")))</f>
        <v/>
      </c>
      <c r="AJ91" s="57" t="str">
        <f t="shared" si="74"/>
        <v/>
      </c>
      <c r="AK91" s="53">
        <f t="shared" si="75"/>
        <v>0</v>
      </c>
      <c r="AL91" s="59" t="str">
        <f>IF(OR(B91=0,B91=""),"",IF(AND($E$3="1st"),'Marks Entry 1st'!X90,IF(AND($E$3="2nd"),'Marks Entry 2nd'!X90,"")))</f>
        <v/>
      </c>
      <c r="AM91" s="59" t="str">
        <f>IF(OR(B91=0,B91=""),"",IF(AND($E$3="1st"),'Marks Entry 1st'!Y90,IF(AND($E$3="2nd"),'Marks Entry 2nd'!Y90,"")))</f>
        <v/>
      </c>
      <c r="AN91" s="58" t="str">
        <f t="shared" si="76"/>
        <v/>
      </c>
      <c r="AO91" s="53" t="str">
        <f t="shared" si="77"/>
        <v/>
      </c>
      <c r="AP91" s="94">
        <f t="shared" si="78"/>
        <v>0</v>
      </c>
      <c r="AQ91" s="94" t="str">
        <f t="shared" si="79"/>
        <v/>
      </c>
      <c r="AR91" s="94" t="str">
        <f t="shared" si="80"/>
        <v/>
      </c>
      <c r="AS91" s="94" t="str">
        <f t="shared" si="81"/>
        <v/>
      </c>
      <c r="AT91" s="94" t="str">
        <f t="shared" si="82"/>
        <v/>
      </c>
      <c r="AU91" s="98" t="str">
        <f t="shared" si="83"/>
        <v/>
      </c>
      <c r="AV91" s="113"/>
      <c r="AW91" s="113"/>
      <c r="AX91" s="113"/>
      <c r="AY91" s="53"/>
      <c r="AZ91" s="113" t="str">
        <f>IF(OR(B91=0,B91=""),"",IF(AND($E$3="1st"),'Marks Entry 1st'!AC90,IF(AND($E$3="2nd"),'Marks Entry 2nd'!AC90,"")))</f>
        <v/>
      </c>
      <c r="BA91" s="113" t="str">
        <f>IF(OR(B91=0,B91=""),"",IF(AND($E$3="1st"),'Marks Entry 1st'!AD90,IF(AND($E$3="2nd"),'Marks Entry 2nd'!AD90,"")))</f>
        <v/>
      </c>
      <c r="BB91" s="57" t="str">
        <f t="shared" si="84"/>
        <v/>
      </c>
      <c r="BC91" s="53">
        <f t="shared" si="85"/>
        <v>0</v>
      </c>
      <c r="BD91" s="59" t="str">
        <f>IF(OR(B91=0,B91=""),"",IF(AND($E$3="1st"),'Marks Entry 1st'!AE90,IF(AND($E$3="2nd"),'Marks Entry 2nd'!AE90,"")))</f>
        <v/>
      </c>
      <c r="BE91" s="59" t="str">
        <f>IF(OR(B91=0,B91=""),"",IF(AND($E$3="1st"),'Marks Entry 1st'!AF90,IF(AND($E$3="2nd"),'Marks Entry 2nd'!AF90,"")))</f>
        <v/>
      </c>
      <c r="BF91" s="58" t="str">
        <f t="shared" si="86"/>
        <v/>
      </c>
      <c r="BG91" s="53" t="str">
        <f t="shared" si="87"/>
        <v/>
      </c>
      <c r="BH91" s="94">
        <f t="shared" si="88"/>
        <v>0</v>
      </c>
      <c r="BI91" s="94" t="str">
        <f t="shared" si="89"/>
        <v/>
      </c>
      <c r="BJ91" s="94" t="str">
        <f t="shared" si="90"/>
        <v/>
      </c>
      <c r="BK91" s="94" t="str">
        <f t="shared" si="91"/>
        <v/>
      </c>
      <c r="BL91" s="94" t="str">
        <f t="shared" si="92"/>
        <v/>
      </c>
      <c r="BM91" s="98" t="str">
        <f t="shared" si="93"/>
        <v/>
      </c>
      <c r="BN91" s="113"/>
      <c r="BO91" s="113"/>
      <c r="BP91" s="113"/>
      <c r="BQ91" s="53"/>
      <c r="BR91" s="113" t="str">
        <f>IF(OR(B91=0,B91=""),"",IF(AND('Marks Entry 1st'!AJ90="",'Marks Entry 2nd'!AJ90=""),"",IF(AND($E$3="1st"),'Marks Entry 1st'!AJ90,IF(AND($E$3="2nd"),'Marks Entry 2nd'!AJ90,""))))</f>
        <v/>
      </c>
      <c r="BS91" s="113" t="str">
        <f>IF(OR(B91=0,B91=""),"",IF(AND('Marks Entry 1st'!AK90="",'Marks Entry 2nd'!AK90=""),"",IF(AND($E$3="1st"),'Marks Entry 1st'!AK90,IF(AND($E$3="2nd"),'Marks Entry 2nd'!AK90,""))))</f>
        <v/>
      </c>
      <c r="BT91" s="57" t="str">
        <f t="shared" si="94"/>
        <v/>
      </c>
      <c r="BU91" s="53">
        <f t="shared" si="95"/>
        <v>0</v>
      </c>
      <c r="BV91" s="59" t="str">
        <f>IF(OR(B91=0,B91=""),"",IF(AND('Marks Entry 1st'!AL90="",'Marks Entry 2nd'!AL90=""),"",IF(AND($E$3="1st"),'Marks Entry 1st'!AL90,IF(AND($E$3="2nd"),'Marks Entry 2nd'!AL90,""))))</f>
        <v/>
      </c>
      <c r="BW91" s="59" t="str">
        <f>IF(OR(B91=0,B91=""),"",IF(AND('Marks Entry 1st'!AM90="",'Marks Entry 2nd'!AM90=""),"",IF(AND($E$3="1st"),'Marks Entry 1st'!AM90,IF(AND($E$3="2nd"),'Marks Entry 2nd'!AM90,""))))</f>
        <v/>
      </c>
      <c r="BX91" s="58" t="str">
        <f t="shared" si="96"/>
        <v/>
      </c>
      <c r="BY91" s="53" t="str">
        <f t="shared" si="97"/>
        <v/>
      </c>
      <c r="BZ91" s="94">
        <f t="shared" si="98"/>
        <v>0</v>
      </c>
      <c r="CA91" s="94" t="str">
        <f t="shared" si="99"/>
        <v/>
      </c>
      <c r="CB91" s="94" t="str">
        <f t="shared" si="100"/>
        <v/>
      </c>
      <c r="CC91" s="94" t="str">
        <f t="shared" si="101"/>
        <v/>
      </c>
      <c r="CD91" s="94" t="str">
        <f t="shared" si="102"/>
        <v/>
      </c>
      <c r="CE91" s="98" t="str">
        <f t="shared" si="103"/>
        <v/>
      </c>
      <c r="CF91" s="246" t="str">
        <f>IF(OR(B91=0,B91=""),"",IF(AND($E$3="1st"),'Marks Entry 1st'!AN90,IF(AND($E$3="2nd"),'Marks Entry 2nd'!AN90,"")))</f>
        <v/>
      </c>
      <c r="CG91" s="246" t="str">
        <f>IF(OR(B91=0,B91=""),"",IF(AND($E$3="1st"),'Marks Entry 1st'!AO90,IF(AND($E$3="2nd"),'Marks Entry 2nd'!AO90,"")))</f>
        <v/>
      </c>
      <c r="CH91" s="114" t="str">
        <f t="shared" si="104"/>
        <v/>
      </c>
      <c r="CI91" s="115">
        <f t="shared" si="105"/>
        <v>0</v>
      </c>
      <c r="CJ91" s="115" t="str">
        <f t="shared" si="106"/>
        <v/>
      </c>
      <c r="CK91" s="115" t="str">
        <f t="shared" si="107"/>
        <v/>
      </c>
      <c r="CL91" s="97" t="str">
        <f t="shared" si="108"/>
        <v/>
      </c>
      <c r="CM91" s="246" t="str">
        <f>IF(OR(B91=0,B91=""),"",IF(AND($E$3="1st"),'Marks Entry 1st'!AP90,IF(AND($E$3="2nd"),'Marks Entry 2nd'!AP90,"")))</f>
        <v/>
      </c>
      <c r="CN91" s="246" t="str">
        <f>IF(OR(B91=0,B91=""),"",IF(AND($E$3="1st"),'Marks Entry 1st'!AQ90,IF(AND($E$3="2nd"),'Marks Entry 2nd'!AQ90,"")))</f>
        <v/>
      </c>
      <c r="CO91" s="114" t="str">
        <f t="shared" si="109"/>
        <v/>
      </c>
      <c r="CP91" s="115">
        <f t="shared" si="110"/>
        <v>0</v>
      </c>
      <c r="CQ91" s="115" t="str">
        <f t="shared" si="111"/>
        <v/>
      </c>
      <c r="CR91" s="115" t="str">
        <f t="shared" si="112"/>
        <v/>
      </c>
      <c r="CS91" s="97" t="str">
        <f t="shared" si="113"/>
        <v/>
      </c>
      <c r="CT91" s="246" t="str">
        <f>IF(OR(B91=0,B91=""),"",IF(AND($E$3="1st"),'Marks Entry 1st'!AR90,IF(AND($E$3="2nd"),'Marks Entry 2nd'!AR90,"")))</f>
        <v/>
      </c>
      <c r="CU91" s="246" t="str">
        <f>IF(OR(B91=0,B91=""),"",IF(AND($E$3="1st"),'Marks Entry 1st'!AS90,IF(AND($E$3="2nd"),'Marks Entry 2nd'!AS90,"")))</f>
        <v/>
      </c>
      <c r="CV91" s="114" t="str">
        <f t="shared" si="114"/>
        <v/>
      </c>
      <c r="CW91" s="115">
        <f t="shared" si="115"/>
        <v>0</v>
      </c>
      <c r="CX91" s="115" t="str">
        <f t="shared" si="116"/>
        <v/>
      </c>
      <c r="CY91" s="115" t="str">
        <f t="shared" si="117"/>
        <v/>
      </c>
      <c r="CZ91" s="97" t="str">
        <f t="shared" si="118"/>
        <v/>
      </c>
      <c r="DA91" s="246" t="str">
        <f>IF(OR(B91=0,B91=""),"",IF(AND('Marks Entry 1st'!AT90="",'Marks Entry 2nd'!AT90=""),"",IF(AND($E$3="1st"),'Marks Entry 1st'!AT90,IF(AND($E$3="2nd"),'Marks Entry 2nd'!AT90,""))))</f>
        <v/>
      </c>
      <c r="DB91" s="246" t="str">
        <f>IF(OR(B91=0,B91=""),"",IF(AND('Marks Entry 1st'!AU90="",'Marks Entry 2nd'!AU90=""),"",IF(AND($E$3="1st"),'Marks Entry 1st'!AU90,IF(AND($E$3="2nd"),'Marks Entry 2nd'!AU90,""))))</f>
        <v/>
      </c>
      <c r="DC91" s="377" t="str">
        <f t="shared" si="119"/>
        <v/>
      </c>
      <c r="DD91" s="98" t="str">
        <f t="shared" si="120"/>
        <v/>
      </c>
      <c r="DE91" s="246" t="str">
        <f>IF(OR(B91=0,B91=""),"",IF(AND('Marks Entry 1st'!AV90="",'Marks Entry 2nd'!AV90=""),"",IF(AND($E$3="1st"),'Marks Entry 1st'!AV90,IF(AND($E$3="2nd"),'Marks Entry 2nd'!AV90,""))))</f>
        <v/>
      </c>
      <c r="DF91" s="246" t="str">
        <f>IF(OR(B91=0,B91=""),"",IF(AND('Marks Entry 1st'!AW90="",'Marks Entry 2nd'!AW90=""),"",IF(AND($E$3="1st"),'Marks Entry 1st'!AW90,IF(AND($E$3="2nd"),'Marks Entry 2nd'!AW90,""))))</f>
        <v/>
      </c>
      <c r="DG91" s="377" t="str">
        <f t="shared" si="121"/>
        <v/>
      </c>
      <c r="DH91" s="98" t="str">
        <f t="shared" si="122"/>
        <v/>
      </c>
      <c r="DI91" s="68" t="str">
        <f t="shared" si="127"/>
        <v/>
      </c>
      <c r="DJ91" s="379" t="str">
        <f t="shared" si="123"/>
        <v/>
      </c>
      <c r="DK91" s="72" t="str">
        <f t="shared" si="124"/>
        <v/>
      </c>
      <c r="DL91" s="73" t="str">
        <f t="shared" si="125"/>
        <v/>
      </c>
      <c r="DM91" s="413" t="str">
        <f>IF(B91="NSO","NSO",IF(OR(D91="",G91="",F91="",B91="",DI91=0),"",IF('Master sheet'!$D$11="Hindi","कक्षोंन्नति","Promoted")))</f>
        <v/>
      </c>
      <c r="DN91" s="43" t="str">
        <f>IF(OR(B91=0,B91=""),"",IF(AND($E$3="1st"),'Marks Entry 1st'!AX90,IF(AND($E$3="2nd"),'Marks Entry 2nd'!AX90,"")))</f>
        <v/>
      </c>
      <c r="DO91" s="43" t="str">
        <f>IF(OR(B91=0,B91=""),"",IF(AND($E$3="1st"),'Marks Entry 1st'!AY90,IF(AND($E$3="2nd"),'Marks Entry 2nd'!AY90,"")))</f>
        <v/>
      </c>
      <c r="DP91" s="230" t="str">
        <f t="shared" si="126"/>
        <v/>
      </c>
      <c r="DQ91" s="44"/>
      <c r="DX91" s="46">
        <f>IF(AND($E$3="1st"),'Marks Entry 1st'!I90,IF(AND($E$3="2nd"),'Marks Entry 2nd'!I90,""))</f>
        <v>0</v>
      </c>
    </row>
    <row r="92" spans="1:128" ht="18.95" customHeight="1">
      <c r="A92" s="60">
        <v>85</v>
      </c>
      <c r="B92" s="279" t="str">
        <f>IF(OR(DX92=0,DX92=""),"",IF(AND($E$3="1st"),'Marks Entry 1st'!I91,IF(AND($E$3="2nd"),'Marks Entry 2nd'!I91,"")))</f>
        <v/>
      </c>
      <c r="C92" s="61" t="str">
        <f>IF(OR(B92=0,B92=""),"",IF(AND($E$3="1st"),'Marks Entry 1st'!B91,IF(AND($E$3="2nd"),'Marks Entry 2nd'!B91,"")))</f>
        <v/>
      </c>
      <c r="D92" s="61" t="str">
        <f>IF(OR(B92=0,B92=""),"",IF(AND($E$3="1st"),'Marks Entry 1st'!C91,IF(AND($E$3="2nd"),'Marks Entry 2nd'!C91,"")))</f>
        <v/>
      </c>
      <c r="E92" s="62" t="str">
        <f>IF(OR(B92=0,B92=""),"",IF(AND($E$3="1st"),'Marks Entry 1st'!E91,IF(AND($E$3="2nd"),'Marks Entry 2nd'!E91,"")))</f>
        <v/>
      </c>
      <c r="F92" s="278" t="str">
        <f>IF(OR(B92=0,B92=""),"",IF(AND($E$3="1st"),'Marks Entry 1st'!D91,IF(AND($E$3="2nd"),'Marks Entry 2nd'!D91,"")))</f>
        <v/>
      </c>
      <c r="G92" s="56" t="str">
        <f>IF(OR(B92=0,B92=""),"",IF(AND($E$3="1st"),'Marks Entry 1st'!F91,IF(AND($E$3="2nd"),'Marks Entry 2nd'!F91,"")))</f>
        <v/>
      </c>
      <c r="H92" s="56" t="str">
        <f>IF(OR(B92=0,B92=""),"",IF(AND($E$3="1st"),'Marks Entry 1st'!G91,IF(AND($E$3="2nd"),'Marks Entry 2nd'!G91,"")))</f>
        <v/>
      </c>
      <c r="I92" s="56" t="str">
        <f>IF(OR(B92=0,B92=""),"",IF(AND($E$3="1st"),'Marks Entry 1st'!H91,IF(AND($E$3="2nd"),'Marks Entry 2nd'!H91,"")))</f>
        <v/>
      </c>
      <c r="J92" s="245" t="str">
        <f>IF(OR(B92=0,B92=""),"",IF(AND($E$3="1st"),'Marks Entry 1st'!J91,IF(AND($E$3="2nd"),'Marks Entry 2nd'!J91,"")))</f>
        <v/>
      </c>
      <c r="K92" s="245" t="str">
        <f>IF(OR(B92=0,B92=""),"",IF(AND($E$3="1st"),'Marks Entry 1st'!K91,IF(AND($E$3="2nd"),'Marks Entry 2nd'!K91,"")))</f>
        <v/>
      </c>
      <c r="L92" s="113"/>
      <c r="M92" s="113"/>
      <c r="N92" s="113"/>
      <c r="O92" s="53"/>
      <c r="P92" s="113" t="str">
        <f>IF(OR(B92=0,B92=""),"",IF(AND($E$3="1st"),'Marks Entry 1st'!O91,IF(AND($E$3="2nd"),'Marks Entry 2nd'!O91,"")))</f>
        <v/>
      </c>
      <c r="Q92" s="113" t="str">
        <f>IF(OR(B92=0,B92=""),"",IF(AND($E$3="1st"),'Marks Entry 1st'!P91,IF(AND($E$3="2nd"),'Marks Entry 2nd'!P91,"")))</f>
        <v/>
      </c>
      <c r="R92" s="57" t="str">
        <f t="shared" si="64"/>
        <v/>
      </c>
      <c r="S92" s="53">
        <f t="shared" si="65"/>
        <v>0</v>
      </c>
      <c r="T92" s="59" t="str">
        <f>IF(OR(B92=0,B92=""),"",IF(AND($E$3="1st"),'Marks Entry 1st'!Q91,IF(AND($E$3="2nd"),'Marks Entry 2nd'!Q91,"")))</f>
        <v/>
      </c>
      <c r="U92" s="59" t="str">
        <f>IF(OR(B92=0,B92=""),"",IF(AND($E$3="1st"),'Marks Entry 1st'!R91,IF(AND($E$3="2nd"),'Marks Entry 2nd'!R91,"")))</f>
        <v/>
      </c>
      <c r="V92" s="58" t="str">
        <f t="shared" si="66"/>
        <v/>
      </c>
      <c r="W92" s="53" t="str">
        <f t="shared" si="67"/>
        <v/>
      </c>
      <c r="X92" s="94">
        <f t="shared" si="68"/>
        <v>0</v>
      </c>
      <c r="Y92" s="94" t="str">
        <f t="shared" si="69"/>
        <v/>
      </c>
      <c r="Z92" s="94" t="str">
        <f t="shared" si="70"/>
        <v/>
      </c>
      <c r="AA92" s="94" t="str">
        <f t="shared" si="71"/>
        <v/>
      </c>
      <c r="AB92" s="94" t="str">
        <f t="shared" si="72"/>
        <v/>
      </c>
      <c r="AC92" s="98" t="str">
        <f t="shared" si="73"/>
        <v/>
      </c>
      <c r="AD92" s="113"/>
      <c r="AE92" s="113"/>
      <c r="AF92" s="113"/>
      <c r="AG92" s="53"/>
      <c r="AH92" s="113" t="str">
        <f>IF(OR(B92=0,B92=""),"",IF(AND($E$3="1st"),'Marks Entry 1st'!V91,IF(AND($E$3="2nd"),'Marks Entry 2nd'!V91,"")))</f>
        <v/>
      </c>
      <c r="AI92" s="113" t="str">
        <f>IF(OR(B92=0,B92=""),"",IF(AND($E$3="1st"),'Marks Entry 1st'!W91,IF(AND($E$3="2nd"),'Marks Entry 2nd'!W91,"")))</f>
        <v/>
      </c>
      <c r="AJ92" s="57" t="str">
        <f t="shared" si="74"/>
        <v/>
      </c>
      <c r="AK92" s="53">
        <f t="shared" si="75"/>
        <v>0</v>
      </c>
      <c r="AL92" s="59" t="str">
        <f>IF(OR(B92=0,B92=""),"",IF(AND($E$3="1st"),'Marks Entry 1st'!X91,IF(AND($E$3="2nd"),'Marks Entry 2nd'!X91,"")))</f>
        <v/>
      </c>
      <c r="AM92" s="59" t="str">
        <f>IF(OR(B92=0,B92=""),"",IF(AND($E$3="1st"),'Marks Entry 1st'!Y91,IF(AND($E$3="2nd"),'Marks Entry 2nd'!Y91,"")))</f>
        <v/>
      </c>
      <c r="AN92" s="58" t="str">
        <f t="shared" si="76"/>
        <v/>
      </c>
      <c r="AO92" s="53" t="str">
        <f t="shared" si="77"/>
        <v/>
      </c>
      <c r="AP92" s="94">
        <f t="shared" si="78"/>
        <v>0</v>
      </c>
      <c r="AQ92" s="94" t="str">
        <f t="shared" si="79"/>
        <v/>
      </c>
      <c r="AR92" s="94" t="str">
        <f t="shared" si="80"/>
        <v/>
      </c>
      <c r="AS92" s="94" t="str">
        <f t="shared" si="81"/>
        <v/>
      </c>
      <c r="AT92" s="94" t="str">
        <f t="shared" si="82"/>
        <v/>
      </c>
      <c r="AU92" s="98" t="str">
        <f t="shared" si="83"/>
        <v/>
      </c>
      <c r="AV92" s="113"/>
      <c r="AW92" s="113"/>
      <c r="AX92" s="113"/>
      <c r="AY92" s="53"/>
      <c r="AZ92" s="113" t="str">
        <f>IF(OR(B92=0,B92=""),"",IF(AND($E$3="1st"),'Marks Entry 1st'!AC91,IF(AND($E$3="2nd"),'Marks Entry 2nd'!AC91,"")))</f>
        <v/>
      </c>
      <c r="BA92" s="113" t="str">
        <f>IF(OR(B92=0,B92=""),"",IF(AND($E$3="1st"),'Marks Entry 1st'!AD91,IF(AND($E$3="2nd"),'Marks Entry 2nd'!AD91,"")))</f>
        <v/>
      </c>
      <c r="BB92" s="57" t="str">
        <f t="shared" si="84"/>
        <v/>
      </c>
      <c r="BC92" s="53">
        <f t="shared" si="85"/>
        <v>0</v>
      </c>
      <c r="BD92" s="59" t="str">
        <f>IF(OR(B92=0,B92=""),"",IF(AND($E$3="1st"),'Marks Entry 1st'!AE91,IF(AND($E$3="2nd"),'Marks Entry 2nd'!AE91,"")))</f>
        <v/>
      </c>
      <c r="BE92" s="59" t="str">
        <f>IF(OR(B92=0,B92=""),"",IF(AND($E$3="1st"),'Marks Entry 1st'!AF91,IF(AND($E$3="2nd"),'Marks Entry 2nd'!AF91,"")))</f>
        <v/>
      </c>
      <c r="BF92" s="58" t="str">
        <f t="shared" si="86"/>
        <v/>
      </c>
      <c r="BG92" s="53" t="str">
        <f t="shared" si="87"/>
        <v/>
      </c>
      <c r="BH92" s="94">
        <f t="shared" si="88"/>
        <v>0</v>
      </c>
      <c r="BI92" s="94" t="str">
        <f t="shared" si="89"/>
        <v/>
      </c>
      <c r="BJ92" s="94" t="str">
        <f t="shared" si="90"/>
        <v/>
      </c>
      <c r="BK92" s="94" t="str">
        <f t="shared" si="91"/>
        <v/>
      </c>
      <c r="BL92" s="94" t="str">
        <f t="shared" si="92"/>
        <v/>
      </c>
      <c r="BM92" s="98" t="str">
        <f t="shared" si="93"/>
        <v/>
      </c>
      <c r="BN92" s="113"/>
      <c r="BO92" s="113"/>
      <c r="BP92" s="113"/>
      <c r="BQ92" s="53"/>
      <c r="BR92" s="113" t="str">
        <f>IF(OR(B92=0,B92=""),"",IF(AND('Marks Entry 1st'!AJ91="",'Marks Entry 2nd'!AJ91=""),"",IF(AND($E$3="1st"),'Marks Entry 1st'!AJ91,IF(AND($E$3="2nd"),'Marks Entry 2nd'!AJ91,""))))</f>
        <v/>
      </c>
      <c r="BS92" s="113" t="str">
        <f>IF(OR(B92=0,B92=""),"",IF(AND('Marks Entry 1st'!AK91="",'Marks Entry 2nd'!AK91=""),"",IF(AND($E$3="1st"),'Marks Entry 1st'!AK91,IF(AND($E$3="2nd"),'Marks Entry 2nd'!AK91,""))))</f>
        <v/>
      </c>
      <c r="BT92" s="57" t="str">
        <f t="shared" si="94"/>
        <v/>
      </c>
      <c r="BU92" s="53">
        <f t="shared" si="95"/>
        <v>0</v>
      </c>
      <c r="BV92" s="59" t="str">
        <f>IF(OR(B92=0,B92=""),"",IF(AND('Marks Entry 1st'!AL91="",'Marks Entry 2nd'!AL91=""),"",IF(AND($E$3="1st"),'Marks Entry 1st'!AL91,IF(AND($E$3="2nd"),'Marks Entry 2nd'!AL91,""))))</f>
        <v/>
      </c>
      <c r="BW92" s="59" t="str">
        <f>IF(OR(B92=0,B92=""),"",IF(AND('Marks Entry 1st'!AM91="",'Marks Entry 2nd'!AM91=""),"",IF(AND($E$3="1st"),'Marks Entry 1st'!AM91,IF(AND($E$3="2nd"),'Marks Entry 2nd'!AM91,""))))</f>
        <v/>
      </c>
      <c r="BX92" s="58" t="str">
        <f t="shared" si="96"/>
        <v/>
      </c>
      <c r="BY92" s="53" t="str">
        <f t="shared" si="97"/>
        <v/>
      </c>
      <c r="BZ92" s="94">
        <f t="shared" si="98"/>
        <v>0</v>
      </c>
      <c r="CA92" s="94" t="str">
        <f t="shared" si="99"/>
        <v/>
      </c>
      <c r="CB92" s="94" t="str">
        <f t="shared" si="100"/>
        <v/>
      </c>
      <c r="CC92" s="94" t="str">
        <f t="shared" si="101"/>
        <v/>
      </c>
      <c r="CD92" s="94" t="str">
        <f t="shared" si="102"/>
        <v/>
      </c>
      <c r="CE92" s="98" t="str">
        <f t="shared" si="103"/>
        <v/>
      </c>
      <c r="CF92" s="246" t="str">
        <f>IF(OR(B92=0,B92=""),"",IF(AND($E$3="1st"),'Marks Entry 1st'!AN91,IF(AND($E$3="2nd"),'Marks Entry 2nd'!AN91,"")))</f>
        <v/>
      </c>
      <c r="CG92" s="246" t="str">
        <f>IF(OR(B92=0,B92=""),"",IF(AND($E$3="1st"),'Marks Entry 1st'!AO91,IF(AND($E$3="2nd"),'Marks Entry 2nd'!AO91,"")))</f>
        <v/>
      </c>
      <c r="CH92" s="114" t="str">
        <f t="shared" si="104"/>
        <v/>
      </c>
      <c r="CI92" s="115">
        <f t="shared" si="105"/>
        <v>0</v>
      </c>
      <c r="CJ92" s="115" t="str">
        <f t="shared" si="106"/>
        <v/>
      </c>
      <c r="CK92" s="115" t="str">
        <f t="shared" si="107"/>
        <v/>
      </c>
      <c r="CL92" s="97" t="str">
        <f t="shared" si="108"/>
        <v/>
      </c>
      <c r="CM92" s="246" t="str">
        <f>IF(OR(B92=0,B92=""),"",IF(AND($E$3="1st"),'Marks Entry 1st'!AP91,IF(AND($E$3="2nd"),'Marks Entry 2nd'!AP91,"")))</f>
        <v/>
      </c>
      <c r="CN92" s="246" t="str">
        <f>IF(OR(B92=0,B92=""),"",IF(AND($E$3="1st"),'Marks Entry 1st'!AQ91,IF(AND($E$3="2nd"),'Marks Entry 2nd'!AQ91,"")))</f>
        <v/>
      </c>
      <c r="CO92" s="114" t="str">
        <f t="shared" si="109"/>
        <v/>
      </c>
      <c r="CP92" s="115">
        <f t="shared" si="110"/>
        <v>0</v>
      </c>
      <c r="CQ92" s="115" t="str">
        <f t="shared" si="111"/>
        <v/>
      </c>
      <c r="CR92" s="115" t="str">
        <f t="shared" si="112"/>
        <v/>
      </c>
      <c r="CS92" s="97" t="str">
        <f t="shared" si="113"/>
        <v/>
      </c>
      <c r="CT92" s="246" t="str">
        <f>IF(OR(B92=0,B92=""),"",IF(AND($E$3="1st"),'Marks Entry 1st'!AR91,IF(AND($E$3="2nd"),'Marks Entry 2nd'!AR91,"")))</f>
        <v/>
      </c>
      <c r="CU92" s="246" t="str">
        <f>IF(OR(B92=0,B92=""),"",IF(AND($E$3="1st"),'Marks Entry 1st'!AS91,IF(AND($E$3="2nd"),'Marks Entry 2nd'!AS91,"")))</f>
        <v/>
      </c>
      <c r="CV92" s="114" t="str">
        <f t="shared" si="114"/>
        <v/>
      </c>
      <c r="CW92" s="115">
        <f t="shared" si="115"/>
        <v>0</v>
      </c>
      <c r="CX92" s="115" t="str">
        <f t="shared" si="116"/>
        <v/>
      </c>
      <c r="CY92" s="115" t="str">
        <f t="shared" si="117"/>
        <v/>
      </c>
      <c r="CZ92" s="97" t="str">
        <f t="shared" si="118"/>
        <v/>
      </c>
      <c r="DA92" s="246" t="str">
        <f>IF(OR(B92=0,B92=""),"",IF(AND('Marks Entry 1st'!AT91="",'Marks Entry 2nd'!AT91=""),"",IF(AND($E$3="1st"),'Marks Entry 1st'!AT91,IF(AND($E$3="2nd"),'Marks Entry 2nd'!AT91,""))))</f>
        <v/>
      </c>
      <c r="DB92" s="246" t="str">
        <f>IF(OR(B92=0,B92=""),"",IF(AND('Marks Entry 1st'!AU91="",'Marks Entry 2nd'!AU91=""),"",IF(AND($E$3="1st"),'Marks Entry 1st'!AU91,IF(AND($E$3="2nd"),'Marks Entry 2nd'!AU91,""))))</f>
        <v/>
      </c>
      <c r="DC92" s="377" t="str">
        <f t="shared" si="119"/>
        <v/>
      </c>
      <c r="DD92" s="98" t="str">
        <f t="shared" si="120"/>
        <v/>
      </c>
      <c r="DE92" s="246" t="str">
        <f>IF(OR(B92=0,B92=""),"",IF(AND('Marks Entry 1st'!AV91="",'Marks Entry 2nd'!AV91=""),"",IF(AND($E$3="1st"),'Marks Entry 1st'!AV91,IF(AND($E$3="2nd"),'Marks Entry 2nd'!AV91,""))))</f>
        <v/>
      </c>
      <c r="DF92" s="246" t="str">
        <f>IF(OR(B92=0,B92=""),"",IF(AND('Marks Entry 1st'!AW91="",'Marks Entry 2nd'!AW91=""),"",IF(AND($E$3="1st"),'Marks Entry 1st'!AW91,IF(AND($E$3="2nd"),'Marks Entry 2nd'!AW91,""))))</f>
        <v/>
      </c>
      <c r="DG92" s="377" t="str">
        <f t="shared" si="121"/>
        <v/>
      </c>
      <c r="DH92" s="98" t="str">
        <f t="shared" si="122"/>
        <v/>
      </c>
      <c r="DI92" s="68" t="str">
        <f t="shared" si="127"/>
        <v/>
      </c>
      <c r="DJ92" s="379" t="str">
        <f t="shared" si="123"/>
        <v/>
      </c>
      <c r="DK92" s="72" t="str">
        <f t="shared" si="124"/>
        <v/>
      </c>
      <c r="DL92" s="73" t="str">
        <f t="shared" si="125"/>
        <v/>
      </c>
      <c r="DM92" s="413" t="str">
        <f>IF(B92="NSO","NSO",IF(OR(D92="",G92="",F92="",B92="",DI92=0),"",IF('Master sheet'!$D$11="Hindi","कक्षोंन्नति","Promoted")))</f>
        <v/>
      </c>
      <c r="DN92" s="43" t="str">
        <f>IF(OR(B92=0,B92=""),"",IF(AND($E$3="1st"),'Marks Entry 1st'!AX91,IF(AND($E$3="2nd"),'Marks Entry 2nd'!AX91,"")))</f>
        <v/>
      </c>
      <c r="DO92" s="43" t="str">
        <f>IF(OR(B92=0,B92=""),"",IF(AND($E$3="1st"),'Marks Entry 1st'!AY91,IF(AND($E$3="2nd"),'Marks Entry 2nd'!AY91,"")))</f>
        <v/>
      </c>
      <c r="DP92" s="230" t="str">
        <f t="shared" si="126"/>
        <v/>
      </c>
      <c r="DQ92" s="44"/>
      <c r="DX92" s="46">
        <f>IF(AND($E$3="1st"),'Marks Entry 1st'!I91,IF(AND($E$3="2nd"),'Marks Entry 2nd'!I91,""))</f>
        <v>0</v>
      </c>
    </row>
    <row r="93" spans="1:128" ht="18.95" customHeight="1">
      <c r="A93" s="60">
        <v>86</v>
      </c>
      <c r="B93" s="279" t="str">
        <f>IF(OR(DX93=0,DX93=""),"",IF(AND($E$3="1st"),'Marks Entry 1st'!I92,IF(AND($E$3="2nd"),'Marks Entry 2nd'!I92,"")))</f>
        <v/>
      </c>
      <c r="C93" s="61" t="str">
        <f>IF(OR(B93=0,B93=""),"",IF(AND($E$3="1st"),'Marks Entry 1st'!B92,IF(AND($E$3="2nd"),'Marks Entry 2nd'!B92,"")))</f>
        <v/>
      </c>
      <c r="D93" s="61" t="str">
        <f>IF(OR(B93=0,B93=""),"",IF(AND($E$3="1st"),'Marks Entry 1st'!C92,IF(AND($E$3="2nd"),'Marks Entry 2nd'!C92,"")))</f>
        <v/>
      </c>
      <c r="E93" s="62" t="str">
        <f>IF(OR(B93=0,B93=""),"",IF(AND($E$3="1st"),'Marks Entry 1st'!E92,IF(AND($E$3="2nd"),'Marks Entry 2nd'!E92,"")))</f>
        <v/>
      </c>
      <c r="F93" s="278" t="str">
        <f>IF(OR(B93=0,B93=""),"",IF(AND($E$3="1st"),'Marks Entry 1st'!D92,IF(AND($E$3="2nd"),'Marks Entry 2nd'!D92,"")))</f>
        <v/>
      </c>
      <c r="G93" s="56" t="str">
        <f>IF(OR(B93=0,B93=""),"",IF(AND($E$3="1st"),'Marks Entry 1st'!F92,IF(AND($E$3="2nd"),'Marks Entry 2nd'!F92,"")))</f>
        <v/>
      </c>
      <c r="H93" s="56" t="str">
        <f>IF(OR(B93=0,B93=""),"",IF(AND($E$3="1st"),'Marks Entry 1st'!G92,IF(AND($E$3="2nd"),'Marks Entry 2nd'!G92,"")))</f>
        <v/>
      </c>
      <c r="I93" s="56" t="str">
        <f>IF(OR(B93=0,B93=""),"",IF(AND($E$3="1st"),'Marks Entry 1st'!H92,IF(AND($E$3="2nd"),'Marks Entry 2nd'!H92,"")))</f>
        <v/>
      </c>
      <c r="J93" s="245" t="str">
        <f>IF(OR(B93=0,B93=""),"",IF(AND($E$3="1st"),'Marks Entry 1st'!J92,IF(AND($E$3="2nd"),'Marks Entry 2nd'!J92,"")))</f>
        <v/>
      </c>
      <c r="K93" s="245" t="str">
        <f>IF(OR(B93=0,B93=""),"",IF(AND($E$3="1st"),'Marks Entry 1st'!K92,IF(AND($E$3="2nd"),'Marks Entry 2nd'!K92,"")))</f>
        <v/>
      </c>
      <c r="L93" s="113"/>
      <c r="M93" s="113"/>
      <c r="N93" s="113"/>
      <c r="O93" s="53"/>
      <c r="P93" s="113" t="str">
        <f>IF(OR(B93=0,B93=""),"",IF(AND($E$3="1st"),'Marks Entry 1st'!O92,IF(AND($E$3="2nd"),'Marks Entry 2nd'!O92,"")))</f>
        <v/>
      </c>
      <c r="Q93" s="113" t="str">
        <f>IF(OR(B93=0,B93=""),"",IF(AND($E$3="1st"),'Marks Entry 1st'!P92,IF(AND($E$3="2nd"),'Marks Entry 2nd'!P92,"")))</f>
        <v/>
      </c>
      <c r="R93" s="57" t="str">
        <f t="shared" si="64"/>
        <v/>
      </c>
      <c r="S93" s="53">
        <f t="shared" si="65"/>
        <v>0</v>
      </c>
      <c r="T93" s="59" t="str">
        <f>IF(OR(B93=0,B93=""),"",IF(AND($E$3="1st"),'Marks Entry 1st'!Q92,IF(AND($E$3="2nd"),'Marks Entry 2nd'!Q92,"")))</f>
        <v/>
      </c>
      <c r="U93" s="59" t="str">
        <f>IF(OR(B93=0,B93=""),"",IF(AND($E$3="1st"),'Marks Entry 1st'!R92,IF(AND($E$3="2nd"),'Marks Entry 2nd'!R92,"")))</f>
        <v/>
      </c>
      <c r="V93" s="58" t="str">
        <f t="shared" si="66"/>
        <v/>
      </c>
      <c r="W93" s="53" t="str">
        <f t="shared" si="67"/>
        <v/>
      </c>
      <c r="X93" s="94">
        <f t="shared" si="68"/>
        <v>0</v>
      </c>
      <c r="Y93" s="94" t="str">
        <f t="shared" si="69"/>
        <v/>
      </c>
      <c r="Z93" s="94" t="str">
        <f t="shared" si="70"/>
        <v/>
      </c>
      <c r="AA93" s="94" t="str">
        <f t="shared" si="71"/>
        <v/>
      </c>
      <c r="AB93" s="94" t="str">
        <f t="shared" si="72"/>
        <v/>
      </c>
      <c r="AC93" s="98" t="str">
        <f t="shared" si="73"/>
        <v/>
      </c>
      <c r="AD93" s="113"/>
      <c r="AE93" s="113"/>
      <c r="AF93" s="113"/>
      <c r="AG93" s="53"/>
      <c r="AH93" s="113" t="str">
        <f>IF(OR(B93=0,B93=""),"",IF(AND($E$3="1st"),'Marks Entry 1st'!V92,IF(AND($E$3="2nd"),'Marks Entry 2nd'!V92,"")))</f>
        <v/>
      </c>
      <c r="AI93" s="113" t="str">
        <f>IF(OR(B93=0,B93=""),"",IF(AND($E$3="1st"),'Marks Entry 1st'!W92,IF(AND($E$3="2nd"),'Marks Entry 2nd'!W92,"")))</f>
        <v/>
      </c>
      <c r="AJ93" s="57" t="str">
        <f t="shared" si="74"/>
        <v/>
      </c>
      <c r="AK93" s="53">
        <f t="shared" si="75"/>
        <v>0</v>
      </c>
      <c r="AL93" s="59" t="str">
        <f>IF(OR(B93=0,B93=""),"",IF(AND($E$3="1st"),'Marks Entry 1st'!X92,IF(AND($E$3="2nd"),'Marks Entry 2nd'!X92,"")))</f>
        <v/>
      </c>
      <c r="AM93" s="59" t="str">
        <f>IF(OR(B93=0,B93=""),"",IF(AND($E$3="1st"),'Marks Entry 1st'!Y92,IF(AND($E$3="2nd"),'Marks Entry 2nd'!Y92,"")))</f>
        <v/>
      </c>
      <c r="AN93" s="58" t="str">
        <f t="shared" si="76"/>
        <v/>
      </c>
      <c r="AO93" s="53" t="str">
        <f t="shared" si="77"/>
        <v/>
      </c>
      <c r="AP93" s="94">
        <f t="shared" si="78"/>
        <v>0</v>
      </c>
      <c r="AQ93" s="94" t="str">
        <f t="shared" si="79"/>
        <v/>
      </c>
      <c r="AR93" s="94" t="str">
        <f t="shared" si="80"/>
        <v/>
      </c>
      <c r="AS93" s="94" t="str">
        <f t="shared" si="81"/>
        <v/>
      </c>
      <c r="AT93" s="94" t="str">
        <f t="shared" si="82"/>
        <v/>
      </c>
      <c r="AU93" s="98" t="str">
        <f t="shared" si="83"/>
        <v/>
      </c>
      <c r="AV93" s="113"/>
      <c r="AW93" s="113"/>
      <c r="AX93" s="113"/>
      <c r="AY93" s="53"/>
      <c r="AZ93" s="113" t="str">
        <f>IF(OR(B93=0,B93=""),"",IF(AND($E$3="1st"),'Marks Entry 1st'!AC92,IF(AND($E$3="2nd"),'Marks Entry 2nd'!AC92,"")))</f>
        <v/>
      </c>
      <c r="BA93" s="113" t="str">
        <f>IF(OR(B93=0,B93=""),"",IF(AND($E$3="1st"),'Marks Entry 1st'!AD92,IF(AND($E$3="2nd"),'Marks Entry 2nd'!AD92,"")))</f>
        <v/>
      </c>
      <c r="BB93" s="57" t="str">
        <f t="shared" si="84"/>
        <v/>
      </c>
      <c r="BC93" s="53">
        <f t="shared" si="85"/>
        <v>0</v>
      </c>
      <c r="BD93" s="59" t="str">
        <f>IF(OR(B93=0,B93=""),"",IF(AND($E$3="1st"),'Marks Entry 1st'!AE92,IF(AND($E$3="2nd"),'Marks Entry 2nd'!AE92,"")))</f>
        <v/>
      </c>
      <c r="BE93" s="59" t="str">
        <f>IF(OR(B93=0,B93=""),"",IF(AND($E$3="1st"),'Marks Entry 1st'!AF92,IF(AND($E$3="2nd"),'Marks Entry 2nd'!AF92,"")))</f>
        <v/>
      </c>
      <c r="BF93" s="58" t="str">
        <f t="shared" si="86"/>
        <v/>
      </c>
      <c r="BG93" s="53" t="str">
        <f t="shared" si="87"/>
        <v/>
      </c>
      <c r="BH93" s="94">
        <f t="shared" si="88"/>
        <v>0</v>
      </c>
      <c r="BI93" s="94" t="str">
        <f t="shared" si="89"/>
        <v/>
      </c>
      <c r="BJ93" s="94" t="str">
        <f t="shared" si="90"/>
        <v/>
      </c>
      <c r="BK93" s="94" t="str">
        <f t="shared" si="91"/>
        <v/>
      </c>
      <c r="BL93" s="94" t="str">
        <f t="shared" si="92"/>
        <v/>
      </c>
      <c r="BM93" s="98" t="str">
        <f t="shared" si="93"/>
        <v/>
      </c>
      <c r="BN93" s="113"/>
      <c r="BO93" s="113"/>
      <c r="BP93" s="113"/>
      <c r="BQ93" s="53"/>
      <c r="BR93" s="113" t="str">
        <f>IF(OR(B93=0,B93=""),"",IF(AND('Marks Entry 1st'!AJ92="",'Marks Entry 2nd'!AJ92=""),"",IF(AND($E$3="1st"),'Marks Entry 1st'!AJ92,IF(AND($E$3="2nd"),'Marks Entry 2nd'!AJ92,""))))</f>
        <v/>
      </c>
      <c r="BS93" s="113" t="str">
        <f>IF(OR(B93=0,B93=""),"",IF(AND('Marks Entry 1st'!AK92="",'Marks Entry 2nd'!AK92=""),"",IF(AND($E$3="1st"),'Marks Entry 1st'!AK92,IF(AND($E$3="2nd"),'Marks Entry 2nd'!AK92,""))))</f>
        <v/>
      </c>
      <c r="BT93" s="57" t="str">
        <f t="shared" si="94"/>
        <v/>
      </c>
      <c r="BU93" s="53">
        <f t="shared" si="95"/>
        <v>0</v>
      </c>
      <c r="BV93" s="59" t="str">
        <f>IF(OR(B93=0,B93=""),"",IF(AND('Marks Entry 1st'!AL92="",'Marks Entry 2nd'!AL92=""),"",IF(AND($E$3="1st"),'Marks Entry 1st'!AL92,IF(AND($E$3="2nd"),'Marks Entry 2nd'!AL92,""))))</f>
        <v/>
      </c>
      <c r="BW93" s="59" t="str">
        <f>IF(OR(B93=0,B93=""),"",IF(AND('Marks Entry 1st'!AM92="",'Marks Entry 2nd'!AM92=""),"",IF(AND($E$3="1st"),'Marks Entry 1st'!AM92,IF(AND($E$3="2nd"),'Marks Entry 2nd'!AM92,""))))</f>
        <v/>
      </c>
      <c r="BX93" s="58" t="str">
        <f t="shared" si="96"/>
        <v/>
      </c>
      <c r="BY93" s="53" t="str">
        <f t="shared" si="97"/>
        <v/>
      </c>
      <c r="BZ93" s="94">
        <f t="shared" si="98"/>
        <v>0</v>
      </c>
      <c r="CA93" s="94" t="str">
        <f t="shared" si="99"/>
        <v/>
      </c>
      <c r="CB93" s="94" t="str">
        <f t="shared" si="100"/>
        <v/>
      </c>
      <c r="CC93" s="94" t="str">
        <f t="shared" si="101"/>
        <v/>
      </c>
      <c r="CD93" s="94" t="str">
        <f t="shared" si="102"/>
        <v/>
      </c>
      <c r="CE93" s="98" t="str">
        <f t="shared" si="103"/>
        <v/>
      </c>
      <c r="CF93" s="246" t="str">
        <f>IF(OR(B93=0,B93=""),"",IF(AND($E$3="1st"),'Marks Entry 1st'!AN92,IF(AND($E$3="2nd"),'Marks Entry 2nd'!AN92,"")))</f>
        <v/>
      </c>
      <c r="CG93" s="246" t="str">
        <f>IF(OR(B93=0,B93=""),"",IF(AND($E$3="1st"),'Marks Entry 1st'!AO92,IF(AND($E$3="2nd"),'Marks Entry 2nd'!AO92,"")))</f>
        <v/>
      </c>
      <c r="CH93" s="114" t="str">
        <f t="shared" si="104"/>
        <v/>
      </c>
      <c r="CI93" s="115">
        <f t="shared" si="105"/>
        <v>0</v>
      </c>
      <c r="CJ93" s="115" t="str">
        <f t="shared" si="106"/>
        <v/>
      </c>
      <c r="CK93" s="115" t="str">
        <f t="shared" si="107"/>
        <v/>
      </c>
      <c r="CL93" s="97" t="str">
        <f t="shared" si="108"/>
        <v/>
      </c>
      <c r="CM93" s="246" t="str">
        <f>IF(OR(B93=0,B93=""),"",IF(AND($E$3="1st"),'Marks Entry 1st'!AP92,IF(AND($E$3="2nd"),'Marks Entry 2nd'!AP92,"")))</f>
        <v/>
      </c>
      <c r="CN93" s="246" t="str">
        <f>IF(OR(B93=0,B93=""),"",IF(AND($E$3="1st"),'Marks Entry 1st'!AQ92,IF(AND($E$3="2nd"),'Marks Entry 2nd'!AQ92,"")))</f>
        <v/>
      </c>
      <c r="CO93" s="114" t="str">
        <f t="shared" si="109"/>
        <v/>
      </c>
      <c r="CP93" s="115">
        <f t="shared" si="110"/>
        <v>0</v>
      </c>
      <c r="CQ93" s="115" t="str">
        <f t="shared" si="111"/>
        <v/>
      </c>
      <c r="CR93" s="115" t="str">
        <f t="shared" si="112"/>
        <v/>
      </c>
      <c r="CS93" s="97" t="str">
        <f t="shared" si="113"/>
        <v/>
      </c>
      <c r="CT93" s="246" t="str">
        <f>IF(OR(B93=0,B93=""),"",IF(AND($E$3="1st"),'Marks Entry 1st'!AR92,IF(AND($E$3="2nd"),'Marks Entry 2nd'!AR92,"")))</f>
        <v/>
      </c>
      <c r="CU93" s="246" t="str">
        <f>IF(OR(B93=0,B93=""),"",IF(AND($E$3="1st"),'Marks Entry 1st'!AS92,IF(AND($E$3="2nd"),'Marks Entry 2nd'!AS92,"")))</f>
        <v/>
      </c>
      <c r="CV93" s="114" t="str">
        <f t="shared" si="114"/>
        <v/>
      </c>
      <c r="CW93" s="115">
        <f t="shared" si="115"/>
        <v>0</v>
      </c>
      <c r="CX93" s="115" t="str">
        <f t="shared" si="116"/>
        <v/>
      </c>
      <c r="CY93" s="115" t="str">
        <f t="shared" si="117"/>
        <v/>
      </c>
      <c r="CZ93" s="97" t="str">
        <f t="shared" si="118"/>
        <v/>
      </c>
      <c r="DA93" s="246" t="str">
        <f>IF(OR(B93=0,B93=""),"",IF(AND('Marks Entry 1st'!AT92="",'Marks Entry 2nd'!AT92=""),"",IF(AND($E$3="1st"),'Marks Entry 1st'!AT92,IF(AND($E$3="2nd"),'Marks Entry 2nd'!AT92,""))))</f>
        <v/>
      </c>
      <c r="DB93" s="246" t="str">
        <f>IF(OR(B93=0,B93=""),"",IF(AND('Marks Entry 1st'!AU92="",'Marks Entry 2nd'!AU92=""),"",IF(AND($E$3="1st"),'Marks Entry 1st'!AU92,IF(AND($E$3="2nd"),'Marks Entry 2nd'!AU92,""))))</f>
        <v/>
      </c>
      <c r="DC93" s="377" t="str">
        <f t="shared" si="119"/>
        <v/>
      </c>
      <c r="DD93" s="98" t="str">
        <f t="shared" si="120"/>
        <v/>
      </c>
      <c r="DE93" s="246" t="str">
        <f>IF(OR(B93=0,B93=""),"",IF(AND('Marks Entry 1st'!AV92="",'Marks Entry 2nd'!AV92=""),"",IF(AND($E$3="1st"),'Marks Entry 1st'!AV92,IF(AND($E$3="2nd"),'Marks Entry 2nd'!AV92,""))))</f>
        <v/>
      </c>
      <c r="DF93" s="246" t="str">
        <f>IF(OR(B93=0,B93=""),"",IF(AND('Marks Entry 1st'!AW92="",'Marks Entry 2nd'!AW92=""),"",IF(AND($E$3="1st"),'Marks Entry 1st'!AW92,IF(AND($E$3="2nd"),'Marks Entry 2nd'!AW92,""))))</f>
        <v/>
      </c>
      <c r="DG93" s="377" t="str">
        <f t="shared" si="121"/>
        <v/>
      </c>
      <c r="DH93" s="98" t="str">
        <f t="shared" si="122"/>
        <v/>
      </c>
      <c r="DI93" s="68" t="str">
        <f t="shared" si="127"/>
        <v/>
      </c>
      <c r="DJ93" s="379" t="str">
        <f t="shared" si="123"/>
        <v/>
      </c>
      <c r="DK93" s="72" t="str">
        <f t="shared" si="124"/>
        <v/>
      </c>
      <c r="DL93" s="73" t="str">
        <f t="shared" si="125"/>
        <v/>
      </c>
      <c r="DM93" s="413" t="str">
        <f>IF(B93="NSO","NSO",IF(OR(D93="",G93="",F93="",B93="",DI93=0),"",IF('Master sheet'!$D$11="Hindi","कक्षोंन्नति","Promoted")))</f>
        <v/>
      </c>
      <c r="DN93" s="43" t="str">
        <f>IF(OR(B93=0,B93=""),"",IF(AND($E$3="1st"),'Marks Entry 1st'!AX92,IF(AND($E$3="2nd"),'Marks Entry 2nd'!AX92,"")))</f>
        <v/>
      </c>
      <c r="DO93" s="43" t="str">
        <f>IF(OR(B93=0,B93=""),"",IF(AND($E$3="1st"),'Marks Entry 1st'!AY92,IF(AND($E$3="2nd"),'Marks Entry 2nd'!AY92,"")))</f>
        <v/>
      </c>
      <c r="DP93" s="230" t="str">
        <f t="shared" si="126"/>
        <v/>
      </c>
      <c r="DQ93" s="44"/>
      <c r="DX93" s="46">
        <f>IF(AND($E$3="1st"),'Marks Entry 1st'!I92,IF(AND($E$3="2nd"),'Marks Entry 2nd'!I92,""))</f>
        <v>0</v>
      </c>
    </row>
    <row r="94" spans="1:128" ht="18.95" customHeight="1">
      <c r="A94" s="60">
        <v>87</v>
      </c>
      <c r="B94" s="279" t="str">
        <f>IF(OR(DX94=0,DX94=""),"",IF(AND($E$3="1st"),'Marks Entry 1st'!I93,IF(AND($E$3="2nd"),'Marks Entry 2nd'!I93,"")))</f>
        <v/>
      </c>
      <c r="C94" s="61" t="str">
        <f>IF(OR(B94=0,B94=""),"",IF(AND($E$3="1st"),'Marks Entry 1st'!B93,IF(AND($E$3="2nd"),'Marks Entry 2nd'!B93,"")))</f>
        <v/>
      </c>
      <c r="D94" s="61" t="str">
        <f>IF(OR(B94=0,B94=""),"",IF(AND($E$3="1st"),'Marks Entry 1st'!C93,IF(AND($E$3="2nd"),'Marks Entry 2nd'!C93,"")))</f>
        <v/>
      </c>
      <c r="E94" s="62" t="str">
        <f>IF(OR(B94=0,B94=""),"",IF(AND($E$3="1st"),'Marks Entry 1st'!E93,IF(AND($E$3="2nd"),'Marks Entry 2nd'!E93,"")))</f>
        <v/>
      </c>
      <c r="F94" s="278" t="str">
        <f>IF(OR(B94=0,B94=""),"",IF(AND($E$3="1st"),'Marks Entry 1st'!D93,IF(AND($E$3="2nd"),'Marks Entry 2nd'!D93,"")))</f>
        <v/>
      </c>
      <c r="G94" s="56" t="str">
        <f>IF(OR(B94=0,B94=""),"",IF(AND($E$3="1st"),'Marks Entry 1st'!F93,IF(AND($E$3="2nd"),'Marks Entry 2nd'!F93,"")))</f>
        <v/>
      </c>
      <c r="H94" s="56" t="str">
        <f>IF(OR(B94=0,B94=""),"",IF(AND($E$3="1st"),'Marks Entry 1st'!G93,IF(AND($E$3="2nd"),'Marks Entry 2nd'!G93,"")))</f>
        <v/>
      </c>
      <c r="I94" s="56" t="str">
        <f>IF(OR(B94=0,B94=""),"",IF(AND($E$3="1st"),'Marks Entry 1st'!H93,IF(AND($E$3="2nd"),'Marks Entry 2nd'!H93,"")))</f>
        <v/>
      </c>
      <c r="J94" s="245" t="str">
        <f>IF(OR(B94=0,B94=""),"",IF(AND($E$3="1st"),'Marks Entry 1st'!J93,IF(AND($E$3="2nd"),'Marks Entry 2nd'!J93,"")))</f>
        <v/>
      </c>
      <c r="K94" s="245" t="str">
        <f>IF(OR(B94=0,B94=""),"",IF(AND($E$3="1st"),'Marks Entry 1st'!K93,IF(AND($E$3="2nd"),'Marks Entry 2nd'!K93,"")))</f>
        <v/>
      </c>
      <c r="L94" s="113"/>
      <c r="M94" s="113"/>
      <c r="N94" s="113"/>
      <c r="O94" s="53"/>
      <c r="P94" s="113" t="str">
        <f>IF(OR(B94=0,B94=""),"",IF(AND($E$3="1st"),'Marks Entry 1st'!O93,IF(AND($E$3="2nd"),'Marks Entry 2nd'!O93,"")))</f>
        <v/>
      </c>
      <c r="Q94" s="113" t="str">
        <f>IF(OR(B94=0,B94=""),"",IF(AND($E$3="1st"),'Marks Entry 1st'!P93,IF(AND($E$3="2nd"),'Marks Entry 2nd'!P93,"")))</f>
        <v/>
      </c>
      <c r="R94" s="57" t="str">
        <f t="shared" si="64"/>
        <v/>
      </c>
      <c r="S94" s="53">
        <f t="shared" si="65"/>
        <v>0</v>
      </c>
      <c r="T94" s="59" t="str">
        <f>IF(OR(B94=0,B94=""),"",IF(AND($E$3="1st"),'Marks Entry 1st'!Q93,IF(AND($E$3="2nd"),'Marks Entry 2nd'!Q93,"")))</f>
        <v/>
      </c>
      <c r="U94" s="59" t="str">
        <f>IF(OR(B94=0,B94=""),"",IF(AND($E$3="1st"),'Marks Entry 1st'!R93,IF(AND($E$3="2nd"),'Marks Entry 2nd'!R93,"")))</f>
        <v/>
      </c>
      <c r="V94" s="58" t="str">
        <f t="shared" si="66"/>
        <v/>
      </c>
      <c r="W94" s="53" t="str">
        <f t="shared" si="67"/>
        <v/>
      </c>
      <c r="X94" s="94">
        <f t="shared" si="68"/>
        <v>0</v>
      </c>
      <c r="Y94" s="94" t="str">
        <f t="shared" si="69"/>
        <v/>
      </c>
      <c r="Z94" s="94" t="str">
        <f t="shared" si="70"/>
        <v/>
      </c>
      <c r="AA94" s="94" t="str">
        <f t="shared" si="71"/>
        <v/>
      </c>
      <c r="AB94" s="94" t="str">
        <f t="shared" si="72"/>
        <v/>
      </c>
      <c r="AC94" s="98" t="str">
        <f t="shared" si="73"/>
        <v/>
      </c>
      <c r="AD94" s="113"/>
      <c r="AE94" s="113"/>
      <c r="AF94" s="113"/>
      <c r="AG94" s="53"/>
      <c r="AH94" s="113" t="str">
        <f>IF(OR(B94=0,B94=""),"",IF(AND($E$3="1st"),'Marks Entry 1st'!V93,IF(AND($E$3="2nd"),'Marks Entry 2nd'!V93,"")))</f>
        <v/>
      </c>
      <c r="AI94" s="113" t="str">
        <f>IF(OR(B94=0,B94=""),"",IF(AND($E$3="1st"),'Marks Entry 1st'!W93,IF(AND($E$3="2nd"),'Marks Entry 2nd'!W93,"")))</f>
        <v/>
      </c>
      <c r="AJ94" s="57" t="str">
        <f t="shared" si="74"/>
        <v/>
      </c>
      <c r="AK94" s="53">
        <f t="shared" si="75"/>
        <v>0</v>
      </c>
      <c r="AL94" s="59" t="str">
        <f>IF(OR(B94=0,B94=""),"",IF(AND($E$3="1st"),'Marks Entry 1st'!X93,IF(AND($E$3="2nd"),'Marks Entry 2nd'!X93,"")))</f>
        <v/>
      </c>
      <c r="AM94" s="59" t="str">
        <f>IF(OR(B94=0,B94=""),"",IF(AND($E$3="1st"),'Marks Entry 1st'!Y93,IF(AND($E$3="2nd"),'Marks Entry 2nd'!Y93,"")))</f>
        <v/>
      </c>
      <c r="AN94" s="58" t="str">
        <f t="shared" si="76"/>
        <v/>
      </c>
      <c r="AO94" s="53" t="str">
        <f t="shared" si="77"/>
        <v/>
      </c>
      <c r="AP94" s="94">
        <f t="shared" si="78"/>
        <v>0</v>
      </c>
      <c r="AQ94" s="94" t="str">
        <f t="shared" si="79"/>
        <v/>
      </c>
      <c r="AR94" s="94" t="str">
        <f t="shared" si="80"/>
        <v/>
      </c>
      <c r="AS94" s="94" t="str">
        <f t="shared" si="81"/>
        <v/>
      </c>
      <c r="AT94" s="94" t="str">
        <f t="shared" si="82"/>
        <v/>
      </c>
      <c r="AU94" s="98" t="str">
        <f t="shared" si="83"/>
        <v/>
      </c>
      <c r="AV94" s="113"/>
      <c r="AW94" s="113"/>
      <c r="AX94" s="113"/>
      <c r="AY94" s="53"/>
      <c r="AZ94" s="113" t="str">
        <f>IF(OR(B94=0,B94=""),"",IF(AND($E$3="1st"),'Marks Entry 1st'!AC93,IF(AND($E$3="2nd"),'Marks Entry 2nd'!AC93,"")))</f>
        <v/>
      </c>
      <c r="BA94" s="113" t="str">
        <f>IF(OR(B94=0,B94=""),"",IF(AND($E$3="1st"),'Marks Entry 1st'!AD93,IF(AND($E$3="2nd"),'Marks Entry 2nd'!AD93,"")))</f>
        <v/>
      </c>
      <c r="BB94" s="57" t="str">
        <f t="shared" si="84"/>
        <v/>
      </c>
      <c r="BC94" s="53">
        <f t="shared" si="85"/>
        <v>0</v>
      </c>
      <c r="BD94" s="59" t="str">
        <f>IF(OR(B94=0,B94=""),"",IF(AND($E$3="1st"),'Marks Entry 1st'!AE93,IF(AND($E$3="2nd"),'Marks Entry 2nd'!AE93,"")))</f>
        <v/>
      </c>
      <c r="BE94" s="59" t="str">
        <f>IF(OR(B94=0,B94=""),"",IF(AND($E$3="1st"),'Marks Entry 1st'!AF93,IF(AND($E$3="2nd"),'Marks Entry 2nd'!AF93,"")))</f>
        <v/>
      </c>
      <c r="BF94" s="58" t="str">
        <f t="shared" si="86"/>
        <v/>
      </c>
      <c r="BG94" s="53" t="str">
        <f t="shared" si="87"/>
        <v/>
      </c>
      <c r="BH94" s="94">
        <f t="shared" si="88"/>
        <v>0</v>
      </c>
      <c r="BI94" s="94" t="str">
        <f t="shared" si="89"/>
        <v/>
      </c>
      <c r="BJ94" s="94" t="str">
        <f t="shared" si="90"/>
        <v/>
      </c>
      <c r="BK94" s="94" t="str">
        <f t="shared" si="91"/>
        <v/>
      </c>
      <c r="BL94" s="94" t="str">
        <f t="shared" si="92"/>
        <v/>
      </c>
      <c r="BM94" s="98" t="str">
        <f t="shared" si="93"/>
        <v/>
      </c>
      <c r="BN94" s="113"/>
      <c r="BO94" s="113"/>
      <c r="BP94" s="113"/>
      <c r="BQ94" s="53"/>
      <c r="BR94" s="113" t="str">
        <f>IF(OR(B94=0,B94=""),"",IF(AND('Marks Entry 1st'!AJ93="",'Marks Entry 2nd'!AJ93=""),"",IF(AND($E$3="1st"),'Marks Entry 1st'!AJ93,IF(AND($E$3="2nd"),'Marks Entry 2nd'!AJ93,""))))</f>
        <v/>
      </c>
      <c r="BS94" s="113" t="str">
        <f>IF(OR(B94=0,B94=""),"",IF(AND('Marks Entry 1st'!AK93="",'Marks Entry 2nd'!AK93=""),"",IF(AND($E$3="1st"),'Marks Entry 1st'!AK93,IF(AND($E$3="2nd"),'Marks Entry 2nd'!AK93,""))))</f>
        <v/>
      </c>
      <c r="BT94" s="57" t="str">
        <f t="shared" si="94"/>
        <v/>
      </c>
      <c r="BU94" s="53">
        <f t="shared" si="95"/>
        <v>0</v>
      </c>
      <c r="BV94" s="59" t="str">
        <f>IF(OR(B94=0,B94=""),"",IF(AND('Marks Entry 1st'!AL93="",'Marks Entry 2nd'!AL93=""),"",IF(AND($E$3="1st"),'Marks Entry 1st'!AL93,IF(AND($E$3="2nd"),'Marks Entry 2nd'!AL93,""))))</f>
        <v/>
      </c>
      <c r="BW94" s="59" t="str">
        <f>IF(OR(B94=0,B94=""),"",IF(AND('Marks Entry 1st'!AM93="",'Marks Entry 2nd'!AM93=""),"",IF(AND($E$3="1st"),'Marks Entry 1st'!AM93,IF(AND($E$3="2nd"),'Marks Entry 2nd'!AM93,""))))</f>
        <v/>
      </c>
      <c r="BX94" s="58" t="str">
        <f t="shared" si="96"/>
        <v/>
      </c>
      <c r="BY94" s="53" t="str">
        <f t="shared" si="97"/>
        <v/>
      </c>
      <c r="BZ94" s="94">
        <f t="shared" si="98"/>
        <v>0</v>
      </c>
      <c r="CA94" s="94" t="str">
        <f t="shared" si="99"/>
        <v/>
      </c>
      <c r="CB94" s="94" t="str">
        <f t="shared" si="100"/>
        <v/>
      </c>
      <c r="CC94" s="94" t="str">
        <f t="shared" si="101"/>
        <v/>
      </c>
      <c r="CD94" s="94" t="str">
        <f t="shared" si="102"/>
        <v/>
      </c>
      <c r="CE94" s="98" t="str">
        <f t="shared" si="103"/>
        <v/>
      </c>
      <c r="CF94" s="246" t="str">
        <f>IF(OR(B94=0,B94=""),"",IF(AND($E$3="1st"),'Marks Entry 1st'!AN93,IF(AND($E$3="2nd"),'Marks Entry 2nd'!AN93,"")))</f>
        <v/>
      </c>
      <c r="CG94" s="246" t="str">
        <f>IF(OR(B94=0,B94=""),"",IF(AND($E$3="1st"),'Marks Entry 1st'!AO93,IF(AND($E$3="2nd"),'Marks Entry 2nd'!AO93,"")))</f>
        <v/>
      </c>
      <c r="CH94" s="114" t="str">
        <f t="shared" si="104"/>
        <v/>
      </c>
      <c r="CI94" s="115">
        <f t="shared" si="105"/>
        <v>0</v>
      </c>
      <c r="CJ94" s="115" t="str">
        <f t="shared" si="106"/>
        <v/>
      </c>
      <c r="CK94" s="115" t="str">
        <f t="shared" si="107"/>
        <v/>
      </c>
      <c r="CL94" s="97" t="str">
        <f t="shared" si="108"/>
        <v/>
      </c>
      <c r="CM94" s="246" t="str">
        <f>IF(OR(B94=0,B94=""),"",IF(AND($E$3="1st"),'Marks Entry 1st'!AP93,IF(AND($E$3="2nd"),'Marks Entry 2nd'!AP93,"")))</f>
        <v/>
      </c>
      <c r="CN94" s="246" t="str">
        <f>IF(OR(B94=0,B94=""),"",IF(AND($E$3="1st"),'Marks Entry 1st'!AQ93,IF(AND($E$3="2nd"),'Marks Entry 2nd'!AQ93,"")))</f>
        <v/>
      </c>
      <c r="CO94" s="114" t="str">
        <f t="shared" si="109"/>
        <v/>
      </c>
      <c r="CP94" s="115">
        <f t="shared" si="110"/>
        <v>0</v>
      </c>
      <c r="CQ94" s="115" t="str">
        <f t="shared" si="111"/>
        <v/>
      </c>
      <c r="CR94" s="115" t="str">
        <f t="shared" si="112"/>
        <v/>
      </c>
      <c r="CS94" s="97" t="str">
        <f t="shared" si="113"/>
        <v/>
      </c>
      <c r="CT94" s="246" t="str">
        <f>IF(OR(B94=0,B94=""),"",IF(AND($E$3="1st"),'Marks Entry 1st'!AR93,IF(AND($E$3="2nd"),'Marks Entry 2nd'!AR93,"")))</f>
        <v/>
      </c>
      <c r="CU94" s="246" t="str">
        <f>IF(OR(B94=0,B94=""),"",IF(AND($E$3="1st"),'Marks Entry 1st'!AS93,IF(AND($E$3="2nd"),'Marks Entry 2nd'!AS93,"")))</f>
        <v/>
      </c>
      <c r="CV94" s="114" t="str">
        <f t="shared" si="114"/>
        <v/>
      </c>
      <c r="CW94" s="115">
        <f t="shared" si="115"/>
        <v>0</v>
      </c>
      <c r="CX94" s="115" t="str">
        <f t="shared" si="116"/>
        <v/>
      </c>
      <c r="CY94" s="115" t="str">
        <f t="shared" si="117"/>
        <v/>
      </c>
      <c r="CZ94" s="97" t="str">
        <f t="shared" si="118"/>
        <v/>
      </c>
      <c r="DA94" s="246" t="str">
        <f>IF(OR(B94=0,B94=""),"",IF(AND('Marks Entry 1st'!AT93="",'Marks Entry 2nd'!AT93=""),"",IF(AND($E$3="1st"),'Marks Entry 1st'!AT93,IF(AND($E$3="2nd"),'Marks Entry 2nd'!AT93,""))))</f>
        <v/>
      </c>
      <c r="DB94" s="246" t="str">
        <f>IF(OR(B94=0,B94=""),"",IF(AND('Marks Entry 1st'!AU93="",'Marks Entry 2nd'!AU93=""),"",IF(AND($E$3="1st"),'Marks Entry 1st'!AU93,IF(AND($E$3="2nd"),'Marks Entry 2nd'!AU93,""))))</f>
        <v/>
      </c>
      <c r="DC94" s="377" t="str">
        <f t="shared" si="119"/>
        <v/>
      </c>
      <c r="DD94" s="98" t="str">
        <f t="shared" si="120"/>
        <v/>
      </c>
      <c r="DE94" s="246" t="str">
        <f>IF(OR(B94=0,B94=""),"",IF(AND('Marks Entry 1st'!AV93="",'Marks Entry 2nd'!AV93=""),"",IF(AND($E$3="1st"),'Marks Entry 1st'!AV93,IF(AND($E$3="2nd"),'Marks Entry 2nd'!AV93,""))))</f>
        <v/>
      </c>
      <c r="DF94" s="246" t="str">
        <f>IF(OR(B94=0,B94=""),"",IF(AND('Marks Entry 1st'!AW93="",'Marks Entry 2nd'!AW93=""),"",IF(AND($E$3="1st"),'Marks Entry 1st'!AW93,IF(AND($E$3="2nd"),'Marks Entry 2nd'!AW93,""))))</f>
        <v/>
      </c>
      <c r="DG94" s="377" t="str">
        <f t="shared" si="121"/>
        <v/>
      </c>
      <c r="DH94" s="98" t="str">
        <f t="shared" si="122"/>
        <v/>
      </c>
      <c r="DI94" s="68" t="str">
        <f t="shared" si="127"/>
        <v/>
      </c>
      <c r="DJ94" s="379" t="str">
        <f t="shared" si="123"/>
        <v/>
      </c>
      <c r="DK94" s="72" t="str">
        <f t="shared" si="124"/>
        <v/>
      </c>
      <c r="DL94" s="73" t="str">
        <f t="shared" si="125"/>
        <v/>
      </c>
      <c r="DM94" s="413" t="str">
        <f>IF(B94="NSO","NSO",IF(OR(D94="",G94="",F94="",B94="",DI94=0),"",IF('Master sheet'!$D$11="Hindi","कक्षोंन्नति","Promoted")))</f>
        <v/>
      </c>
      <c r="DN94" s="43" t="str">
        <f>IF(OR(B94=0,B94=""),"",IF(AND($E$3="1st"),'Marks Entry 1st'!AX93,IF(AND($E$3="2nd"),'Marks Entry 2nd'!AX93,"")))</f>
        <v/>
      </c>
      <c r="DO94" s="43" t="str">
        <f>IF(OR(B94=0,B94=""),"",IF(AND($E$3="1st"),'Marks Entry 1st'!AY93,IF(AND($E$3="2nd"),'Marks Entry 2nd'!AY93,"")))</f>
        <v/>
      </c>
      <c r="DP94" s="230" t="str">
        <f t="shared" si="126"/>
        <v/>
      </c>
      <c r="DQ94" s="44"/>
      <c r="DX94" s="46">
        <f>IF(AND($E$3="1st"),'Marks Entry 1st'!I93,IF(AND($E$3="2nd"),'Marks Entry 2nd'!I93,""))</f>
        <v>0</v>
      </c>
    </row>
    <row r="95" spans="1:128" ht="18.95" customHeight="1">
      <c r="A95" s="60">
        <v>88</v>
      </c>
      <c r="B95" s="279" t="str">
        <f>IF(OR(DX95=0,DX95=""),"",IF(AND($E$3="1st"),'Marks Entry 1st'!I94,IF(AND($E$3="2nd"),'Marks Entry 2nd'!I94,"")))</f>
        <v/>
      </c>
      <c r="C95" s="61" t="str">
        <f>IF(OR(B95=0,B95=""),"",IF(AND($E$3="1st"),'Marks Entry 1st'!B94,IF(AND($E$3="2nd"),'Marks Entry 2nd'!B94,"")))</f>
        <v/>
      </c>
      <c r="D95" s="61" t="str">
        <f>IF(OR(B95=0,B95=""),"",IF(AND($E$3="1st"),'Marks Entry 1st'!C94,IF(AND($E$3="2nd"),'Marks Entry 2nd'!C94,"")))</f>
        <v/>
      </c>
      <c r="E95" s="62" t="str">
        <f>IF(OR(B95=0,B95=""),"",IF(AND($E$3="1st"),'Marks Entry 1st'!E94,IF(AND($E$3="2nd"),'Marks Entry 2nd'!E94,"")))</f>
        <v/>
      </c>
      <c r="F95" s="278" t="str">
        <f>IF(OR(B95=0,B95=""),"",IF(AND($E$3="1st"),'Marks Entry 1st'!D94,IF(AND($E$3="2nd"),'Marks Entry 2nd'!D94,"")))</f>
        <v/>
      </c>
      <c r="G95" s="56" t="str">
        <f>IF(OR(B95=0,B95=""),"",IF(AND($E$3="1st"),'Marks Entry 1st'!F94,IF(AND($E$3="2nd"),'Marks Entry 2nd'!F94,"")))</f>
        <v/>
      </c>
      <c r="H95" s="56" t="str">
        <f>IF(OR(B95=0,B95=""),"",IF(AND($E$3="1st"),'Marks Entry 1st'!G94,IF(AND($E$3="2nd"),'Marks Entry 2nd'!G94,"")))</f>
        <v/>
      </c>
      <c r="I95" s="56" t="str">
        <f>IF(OR(B95=0,B95=""),"",IF(AND($E$3="1st"),'Marks Entry 1st'!H94,IF(AND($E$3="2nd"),'Marks Entry 2nd'!H94,"")))</f>
        <v/>
      </c>
      <c r="J95" s="245" t="str">
        <f>IF(OR(B95=0,B95=""),"",IF(AND($E$3="1st"),'Marks Entry 1st'!J94,IF(AND($E$3="2nd"),'Marks Entry 2nd'!J94,"")))</f>
        <v/>
      </c>
      <c r="K95" s="245" t="str">
        <f>IF(OR(B95=0,B95=""),"",IF(AND($E$3="1st"),'Marks Entry 1st'!K94,IF(AND($E$3="2nd"),'Marks Entry 2nd'!K94,"")))</f>
        <v/>
      </c>
      <c r="L95" s="113"/>
      <c r="M95" s="113"/>
      <c r="N95" s="113"/>
      <c r="O95" s="53"/>
      <c r="P95" s="113" t="str">
        <f>IF(OR(B95=0,B95=""),"",IF(AND($E$3="1st"),'Marks Entry 1st'!O94,IF(AND($E$3="2nd"),'Marks Entry 2nd'!O94,"")))</f>
        <v/>
      </c>
      <c r="Q95" s="113" t="str">
        <f>IF(OR(B95=0,B95=""),"",IF(AND($E$3="1st"),'Marks Entry 1st'!P94,IF(AND($E$3="2nd"),'Marks Entry 2nd'!P94,"")))</f>
        <v/>
      </c>
      <c r="R95" s="57" t="str">
        <f t="shared" si="64"/>
        <v/>
      </c>
      <c r="S95" s="53">
        <f t="shared" si="65"/>
        <v>0</v>
      </c>
      <c r="T95" s="59" t="str">
        <f>IF(OR(B95=0,B95=""),"",IF(AND($E$3="1st"),'Marks Entry 1st'!Q94,IF(AND($E$3="2nd"),'Marks Entry 2nd'!Q94,"")))</f>
        <v/>
      </c>
      <c r="U95" s="59" t="str">
        <f>IF(OR(B95=0,B95=""),"",IF(AND($E$3="1st"),'Marks Entry 1st'!R94,IF(AND($E$3="2nd"),'Marks Entry 2nd'!R94,"")))</f>
        <v/>
      </c>
      <c r="V95" s="58" t="str">
        <f t="shared" si="66"/>
        <v/>
      </c>
      <c r="W95" s="53" t="str">
        <f t="shared" si="67"/>
        <v/>
      </c>
      <c r="X95" s="94">
        <f t="shared" si="68"/>
        <v>0</v>
      </c>
      <c r="Y95" s="94" t="str">
        <f t="shared" si="69"/>
        <v/>
      </c>
      <c r="Z95" s="94" t="str">
        <f t="shared" si="70"/>
        <v/>
      </c>
      <c r="AA95" s="94" t="str">
        <f t="shared" si="71"/>
        <v/>
      </c>
      <c r="AB95" s="94" t="str">
        <f t="shared" si="72"/>
        <v/>
      </c>
      <c r="AC95" s="98" t="str">
        <f t="shared" si="73"/>
        <v/>
      </c>
      <c r="AD95" s="113"/>
      <c r="AE95" s="113"/>
      <c r="AF95" s="113"/>
      <c r="AG95" s="53"/>
      <c r="AH95" s="113" t="str">
        <f>IF(OR(B95=0,B95=""),"",IF(AND($E$3="1st"),'Marks Entry 1st'!V94,IF(AND($E$3="2nd"),'Marks Entry 2nd'!V94,"")))</f>
        <v/>
      </c>
      <c r="AI95" s="113" t="str">
        <f>IF(OR(B95=0,B95=""),"",IF(AND($E$3="1st"),'Marks Entry 1st'!W94,IF(AND($E$3="2nd"),'Marks Entry 2nd'!W94,"")))</f>
        <v/>
      </c>
      <c r="AJ95" s="57" t="str">
        <f t="shared" si="74"/>
        <v/>
      </c>
      <c r="AK95" s="53">
        <f t="shared" si="75"/>
        <v>0</v>
      </c>
      <c r="AL95" s="59" t="str">
        <f>IF(OR(B95=0,B95=""),"",IF(AND($E$3="1st"),'Marks Entry 1st'!X94,IF(AND($E$3="2nd"),'Marks Entry 2nd'!X94,"")))</f>
        <v/>
      </c>
      <c r="AM95" s="59" t="str">
        <f>IF(OR(B95=0,B95=""),"",IF(AND($E$3="1st"),'Marks Entry 1st'!Y94,IF(AND($E$3="2nd"),'Marks Entry 2nd'!Y94,"")))</f>
        <v/>
      </c>
      <c r="AN95" s="58" t="str">
        <f t="shared" si="76"/>
        <v/>
      </c>
      <c r="AO95" s="53" t="str">
        <f t="shared" si="77"/>
        <v/>
      </c>
      <c r="AP95" s="94">
        <f t="shared" si="78"/>
        <v>0</v>
      </c>
      <c r="AQ95" s="94" t="str">
        <f t="shared" si="79"/>
        <v/>
      </c>
      <c r="AR95" s="94" t="str">
        <f t="shared" si="80"/>
        <v/>
      </c>
      <c r="AS95" s="94" t="str">
        <f t="shared" si="81"/>
        <v/>
      </c>
      <c r="AT95" s="94" t="str">
        <f t="shared" si="82"/>
        <v/>
      </c>
      <c r="AU95" s="98" t="str">
        <f t="shared" si="83"/>
        <v/>
      </c>
      <c r="AV95" s="113"/>
      <c r="AW95" s="113"/>
      <c r="AX95" s="113"/>
      <c r="AY95" s="53"/>
      <c r="AZ95" s="113" t="str">
        <f>IF(OR(B95=0,B95=""),"",IF(AND($E$3="1st"),'Marks Entry 1st'!AC94,IF(AND($E$3="2nd"),'Marks Entry 2nd'!AC94,"")))</f>
        <v/>
      </c>
      <c r="BA95" s="113" t="str">
        <f>IF(OR(B95=0,B95=""),"",IF(AND($E$3="1st"),'Marks Entry 1st'!AD94,IF(AND($E$3="2nd"),'Marks Entry 2nd'!AD94,"")))</f>
        <v/>
      </c>
      <c r="BB95" s="57" t="str">
        <f t="shared" si="84"/>
        <v/>
      </c>
      <c r="BC95" s="53">
        <f t="shared" si="85"/>
        <v>0</v>
      </c>
      <c r="BD95" s="59" t="str">
        <f>IF(OR(B95=0,B95=""),"",IF(AND($E$3="1st"),'Marks Entry 1st'!AE94,IF(AND($E$3="2nd"),'Marks Entry 2nd'!AE94,"")))</f>
        <v/>
      </c>
      <c r="BE95" s="59" t="str">
        <f>IF(OR(B95=0,B95=""),"",IF(AND($E$3="1st"),'Marks Entry 1st'!AF94,IF(AND($E$3="2nd"),'Marks Entry 2nd'!AF94,"")))</f>
        <v/>
      </c>
      <c r="BF95" s="58" t="str">
        <f t="shared" si="86"/>
        <v/>
      </c>
      <c r="BG95" s="53" t="str">
        <f t="shared" si="87"/>
        <v/>
      </c>
      <c r="BH95" s="94">
        <f t="shared" si="88"/>
        <v>0</v>
      </c>
      <c r="BI95" s="94" t="str">
        <f t="shared" si="89"/>
        <v/>
      </c>
      <c r="BJ95" s="94" t="str">
        <f t="shared" si="90"/>
        <v/>
      </c>
      <c r="BK95" s="94" t="str">
        <f t="shared" si="91"/>
        <v/>
      </c>
      <c r="BL95" s="94" t="str">
        <f t="shared" si="92"/>
        <v/>
      </c>
      <c r="BM95" s="98" t="str">
        <f t="shared" si="93"/>
        <v/>
      </c>
      <c r="BN95" s="113"/>
      <c r="BO95" s="113"/>
      <c r="BP95" s="113"/>
      <c r="BQ95" s="53"/>
      <c r="BR95" s="113" t="str">
        <f>IF(OR(B95=0,B95=""),"",IF(AND('Marks Entry 1st'!AJ94="",'Marks Entry 2nd'!AJ94=""),"",IF(AND($E$3="1st"),'Marks Entry 1st'!AJ94,IF(AND($E$3="2nd"),'Marks Entry 2nd'!AJ94,""))))</f>
        <v/>
      </c>
      <c r="BS95" s="113" t="str">
        <f>IF(OR(B95=0,B95=""),"",IF(AND('Marks Entry 1st'!AK94="",'Marks Entry 2nd'!AK94=""),"",IF(AND($E$3="1st"),'Marks Entry 1st'!AK94,IF(AND($E$3="2nd"),'Marks Entry 2nd'!AK94,""))))</f>
        <v/>
      </c>
      <c r="BT95" s="57" t="str">
        <f t="shared" si="94"/>
        <v/>
      </c>
      <c r="BU95" s="53">
        <f t="shared" si="95"/>
        <v>0</v>
      </c>
      <c r="BV95" s="59" t="str">
        <f>IF(OR(B95=0,B95=""),"",IF(AND('Marks Entry 1st'!AL94="",'Marks Entry 2nd'!AL94=""),"",IF(AND($E$3="1st"),'Marks Entry 1st'!AL94,IF(AND($E$3="2nd"),'Marks Entry 2nd'!AL94,""))))</f>
        <v/>
      </c>
      <c r="BW95" s="59" t="str">
        <f>IF(OR(B95=0,B95=""),"",IF(AND('Marks Entry 1st'!AM94="",'Marks Entry 2nd'!AM94=""),"",IF(AND($E$3="1st"),'Marks Entry 1st'!AM94,IF(AND($E$3="2nd"),'Marks Entry 2nd'!AM94,""))))</f>
        <v/>
      </c>
      <c r="BX95" s="58" t="str">
        <f t="shared" si="96"/>
        <v/>
      </c>
      <c r="BY95" s="53" t="str">
        <f t="shared" si="97"/>
        <v/>
      </c>
      <c r="BZ95" s="94">
        <f t="shared" si="98"/>
        <v>0</v>
      </c>
      <c r="CA95" s="94" t="str">
        <f t="shared" si="99"/>
        <v/>
      </c>
      <c r="CB95" s="94" t="str">
        <f t="shared" si="100"/>
        <v/>
      </c>
      <c r="CC95" s="94" t="str">
        <f t="shared" si="101"/>
        <v/>
      </c>
      <c r="CD95" s="94" t="str">
        <f t="shared" si="102"/>
        <v/>
      </c>
      <c r="CE95" s="98" t="str">
        <f t="shared" si="103"/>
        <v/>
      </c>
      <c r="CF95" s="246" t="str">
        <f>IF(OR(B95=0,B95=""),"",IF(AND($E$3="1st"),'Marks Entry 1st'!AN94,IF(AND($E$3="2nd"),'Marks Entry 2nd'!AN94,"")))</f>
        <v/>
      </c>
      <c r="CG95" s="246" t="str">
        <f>IF(OR(B95=0,B95=""),"",IF(AND($E$3="1st"),'Marks Entry 1st'!AO94,IF(AND($E$3="2nd"),'Marks Entry 2nd'!AO94,"")))</f>
        <v/>
      </c>
      <c r="CH95" s="114" t="str">
        <f t="shared" si="104"/>
        <v/>
      </c>
      <c r="CI95" s="115">
        <f t="shared" si="105"/>
        <v>0</v>
      </c>
      <c r="CJ95" s="115" t="str">
        <f t="shared" si="106"/>
        <v/>
      </c>
      <c r="CK95" s="115" t="str">
        <f t="shared" si="107"/>
        <v/>
      </c>
      <c r="CL95" s="97" t="str">
        <f t="shared" si="108"/>
        <v/>
      </c>
      <c r="CM95" s="246" t="str">
        <f>IF(OR(B95=0,B95=""),"",IF(AND($E$3="1st"),'Marks Entry 1st'!AP94,IF(AND($E$3="2nd"),'Marks Entry 2nd'!AP94,"")))</f>
        <v/>
      </c>
      <c r="CN95" s="246" t="str">
        <f>IF(OR(B95=0,B95=""),"",IF(AND($E$3="1st"),'Marks Entry 1st'!AQ94,IF(AND($E$3="2nd"),'Marks Entry 2nd'!AQ94,"")))</f>
        <v/>
      </c>
      <c r="CO95" s="114" t="str">
        <f t="shared" si="109"/>
        <v/>
      </c>
      <c r="CP95" s="115">
        <f t="shared" si="110"/>
        <v>0</v>
      </c>
      <c r="CQ95" s="115" t="str">
        <f t="shared" si="111"/>
        <v/>
      </c>
      <c r="CR95" s="115" t="str">
        <f t="shared" si="112"/>
        <v/>
      </c>
      <c r="CS95" s="97" t="str">
        <f t="shared" si="113"/>
        <v/>
      </c>
      <c r="CT95" s="246" t="str">
        <f>IF(OR(B95=0,B95=""),"",IF(AND($E$3="1st"),'Marks Entry 1st'!AR94,IF(AND($E$3="2nd"),'Marks Entry 2nd'!AR94,"")))</f>
        <v/>
      </c>
      <c r="CU95" s="246" t="str">
        <f>IF(OR(B95=0,B95=""),"",IF(AND($E$3="1st"),'Marks Entry 1st'!AS94,IF(AND($E$3="2nd"),'Marks Entry 2nd'!AS94,"")))</f>
        <v/>
      </c>
      <c r="CV95" s="114" t="str">
        <f t="shared" si="114"/>
        <v/>
      </c>
      <c r="CW95" s="115">
        <f t="shared" si="115"/>
        <v>0</v>
      </c>
      <c r="CX95" s="115" t="str">
        <f t="shared" si="116"/>
        <v/>
      </c>
      <c r="CY95" s="115" t="str">
        <f t="shared" si="117"/>
        <v/>
      </c>
      <c r="CZ95" s="97" t="str">
        <f t="shared" si="118"/>
        <v/>
      </c>
      <c r="DA95" s="246" t="str">
        <f>IF(OR(B95=0,B95=""),"",IF(AND('Marks Entry 1st'!AT94="",'Marks Entry 2nd'!AT94=""),"",IF(AND($E$3="1st"),'Marks Entry 1st'!AT94,IF(AND($E$3="2nd"),'Marks Entry 2nd'!AT94,""))))</f>
        <v/>
      </c>
      <c r="DB95" s="246" t="str">
        <f>IF(OR(B95=0,B95=""),"",IF(AND('Marks Entry 1st'!AU94="",'Marks Entry 2nd'!AU94=""),"",IF(AND($E$3="1st"),'Marks Entry 1st'!AU94,IF(AND($E$3="2nd"),'Marks Entry 2nd'!AU94,""))))</f>
        <v/>
      </c>
      <c r="DC95" s="377" t="str">
        <f t="shared" si="119"/>
        <v/>
      </c>
      <c r="DD95" s="98" t="str">
        <f t="shared" si="120"/>
        <v/>
      </c>
      <c r="DE95" s="246" t="str">
        <f>IF(OR(B95=0,B95=""),"",IF(AND('Marks Entry 1st'!AV94="",'Marks Entry 2nd'!AV94=""),"",IF(AND($E$3="1st"),'Marks Entry 1st'!AV94,IF(AND($E$3="2nd"),'Marks Entry 2nd'!AV94,""))))</f>
        <v/>
      </c>
      <c r="DF95" s="246" t="str">
        <f>IF(OR(B95=0,B95=""),"",IF(AND('Marks Entry 1st'!AW94="",'Marks Entry 2nd'!AW94=""),"",IF(AND($E$3="1st"),'Marks Entry 1st'!AW94,IF(AND($E$3="2nd"),'Marks Entry 2nd'!AW94,""))))</f>
        <v/>
      </c>
      <c r="DG95" s="377" t="str">
        <f t="shared" si="121"/>
        <v/>
      </c>
      <c r="DH95" s="98" t="str">
        <f t="shared" si="122"/>
        <v/>
      </c>
      <c r="DI95" s="68" t="str">
        <f t="shared" si="127"/>
        <v/>
      </c>
      <c r="DJ95" s="379" t="str">
        <f t="shared" si="123"/>
        <v/>
      </c>
      <c r="DK95" s="72" t="str">
        <f t="shared" si="124"/>
        <v/>
      </c>
      <c r="DL95" s="73" t="str">
        <f t="shared" si="125"/>
        <v/>
      </c>
      <c r="DM95" s="413" t="str">
        <f>IF(B95="NSO","NSO",IF(OR(D95="",G95="",F95="",B95="",DI95=0),"",IF('Master sheet'!$D$11="Hindi","कक्षोंन्नति","Promoted")))</f>
        <v/>
      </c>
      <c r="DN95" s="43" t="str">
        <f>IF(OR(B95=0,B95=""),"",IF(AND($E$3="1st"),'Marks Entry 1st'!AX94,IF(AND($E$3="2nd"),'Marks Entry 2nd'!AX94,"")))</f>
        <v/>
      </c>
      <c r="DO95" s="43" t="str">
        <f>IF(OR(B95=0,B95=""),"",IF(AND($E$3="1st"),'Marks Entry 1st'!AY94,IF(AND($E$3="2nd"),'Marks Entry 2nd'!AY94,"")))</f>
        <v/>
      </c>
      <c r="DP95" s="230" t="str">
        <f t="shared" si="126"/>
        <v/>
      </c>
      <c r="DQ95" s="44"/>
      <c r="DX95" s="46">
        <f>IF(AND($E$3="1st"),'Marks Entry 1st'!I94,IF(AND($E$3="2nd"),'Marks Entry 2nd'!I94,""))</f>
        <v>0</v>
      </c>
    </row>
    <row r="96" spans="1:128" ht="18.95" customHeight="1">
      <c r="A96" s="60">
        <v>89</v>
      </c>
      <c r="B96" s="279" t="str">
        <f>IF(OR(DX96=0,DX96=""),"",IF(AND($E$3="1st"),'Marks Entry 1st'!I95,IF(AND($E$3="2nd"),'Marks Entry 2nd'!I95,"")))</f>
        <v/>
      </c>
      <c r="C96" s="61" t="str">
        <f>IF(OR(B96=0,B96=""),"",IF(AND($E$3="1st"),'Marks Entry 1st'!B95,IF(AND($E$3="2nd"),'Marks Entry 2nd'!B95,"")))</f>
        <v/>
      </c>
      <c r="D96" s="61" t="str">
        <f>IF(OR(B96=0,B96=""),"",IF(AND($E$3="1st"),'Marks Entry 1st'!C95,IF(AND($E$3="2nd"),'Marks Entry 2nd'!C95,"")))</f>
        <v/>
      </c>
      <c r="E96" s="62" t="str">
        <f>IF(OR(B96=0,B96=""),"",IF(AND($E$3="1st"),'Marks Entry 1st'!E95,IF(AND($E$3="2nd"),'Marks Entry 2nd'!E95,"")))</f>
        <v/>
      </c>
      <c r="F96" s="278" t="str">
        <f>IF(OR(B96=0,B96=""),"",IF(AND($E$3="1st"),'Marks Entry 1st'!D95,IF(AND($E$3="2nd"),'Marks Entry 2nd'!D95,"")))</f>
        <v/>
      </c>
      <c r="G96" s="56" t="str">
        <f>IF(OR(B96=0,B96=""),"",IF(AND($E$3="1st"),'Marks Entry 1st'!F95,IF(AND($E$3="2nd"),'Marks Entry 2nd'!F95,"")))</f>
        <v/>
      </c>
      <c r="H96" s="56" t="str">
        <f>IF(OR(B96=0,B96=""),"",IF(AND($E$3="1st"),'Marks Entry 1st'!G95,IF(AND($E$3="2nd"),'Marks Entry 2nd'!G95,"")))</f>
        <v/>
      </c>
      <c r="I96" s="56" t="str">
        <f>IF(OR(B96=0,B96=""),"",IF(AND($E$3="1st"),'Marks Entry 1st'!H95,IF(AND($E$3="2nd"),'Marks Entry 2nd'!H95,"")))</f>
        <v/>
      </c>
      <c r="J96" s="245" t="str">
        <f>IF(OR(B96=0,B96=""),"",IF(AND($E$3="1st"),'Marks Entry 1st'!J95,IF(AND($E$3="2nd"),'Marks Entry 2nd'!J95,"")))</f>
        <v/>
      </c>
      <c r="K96" s="245" t="str">
        <f>IF(OR(B96=0,B96=""),"",IF(AND($E$3="1st"),'Marks Entry 1st'!K95,IF(AND($E$3="2nd"),'Marks Entry 2nd'!K95,"")))</f>
        <v/>
      </c>
      <c r="L96" s="113"/>
      <c r="M96" s="113"/>
      <c r="N96" s="113"/>
      <c r="O96" s="53"/>
      <c r="P96" s="113" t="str">
        <f>IF(OR(B96=0,B96=""),"",IF(AND($E$3="1st"),'Marks Entry 1st'!O95,IF(AND($E$3="2nd"),'Marks Entry 2nd'!O95,"")))</f>
        <v/>
      </c>
      <c r="Q96" s="113" t="str">
        <f>IF(OR(B96=0,B96=""),"",IF(AND($E$3="1st"),'Marks Entry 1st'!P95,IF(AND($E$3="2nd"),'Marks Entry 2nd'!P95,"")))</f>
        <v/>
      </c>
      <c r="R96" s="57" t="str">
        <f t="shared" si="64"/>
        <v/>
      </c>
      <c r="S96" s="53">
        <f t="shared" si="65"/>
        <v>0</v>
      </c>
      <c r="T96" s="59" t="str">
        <f>IF(OR(B96=0,B96=""),"",IF(AND($E$3="1st"),'Marks Entry 1st'!Q95,IF(AND($E$3="2nd"),'Marks Entry 2nd'!Q95,"")))</f>
        <v/>
      </c>
      <c r="U96" s="59" t="str">
        <f>IF(OR(B96=0,B96=""),"",IF(AND($E$3="1st"),'Marks Entry 1st'!R95,IF(AND($E$3="2nd"),'Marks Entry 2nd'!R95,"")))</f>
        <v/>
      </c>
      <c r="V96" s="58" t="str">
        <f t="shared" si="66"/>
        <v/>
      </c>
      <c r="W96" s="53" t="str">
        <f t="shared" si="67"/>
        <v/>
      </c>
      <c r="X96" s="94">
        <f t="shared" si="68"/>
        <v>0</v>
      </c>
      <c r="Y96" s="94" t="str">
        <f t="shared" si="69"/>
        <v/>
      </c>
      <c r="Z96" s="94" t="str">
        <f t="shared" si="70"/>
        <v/>
      </c>
      <c r="AA96" s="94" t="str">
        <f t="shared" si="71"/>
        <v/>
      </c>
      <c r="AB96" s="94" t="str">
        <f t="shared" si="72"/>
        <v/>
      </c>
      <c r="AC96" s="98" t="str">
        <f t="shared" si="73"/>
        <v/>
      </c>
      <c r="AD96" s="113"/>
      <c r="AE96" s="113"/>
      <c r="AF96" s="113"/>
      <c r="AG96" s="53"/>
      <c r="AH96" s="113" t="str">
        <f>IF(OR(B96=0,B96=""),"",IF(AND($E$3="1st"),'Marks Entry 1st'!V95,IF(AND($E$3="2nd"),'Marks Entry 2nd'!V95,"")))</f>
        <v/>
      </c>
      <c r="AI96" s="113" t="str">
        <f>IF(OR(B96=0,B96=""),"",IF(AND($E$3="1st"),'Marks Entry 1st'!W95,IF(AND($E$3="2nd"),'Marks Entry 2nd'!W95,"")))</f>
        <v/>
      </c>
      <c r="AJ96" s="57" t="str">
        <f t="shared" si="74"/>
        <v/>
      </c>
      <c r="AK96" s="53">
        <f t="shared" si="75"/>
        <v>0</v>
      </c>
      <c r="AL96" s="59" t="str">
        <f>IF(OR(B96=0,B96=""),"",IF(AND($E$3="1st"),'Marks Entry 1st'!X95,IF(AND($E$3="2nd"),'Marks Entry 2nd'!X95,"")))</f>
        <v/>
      </c>
      <c r="AM96" s="59" t="str">
        <f>IF(OR(B96=0,B96=""),"",IF(AND($E$3="1st"),'Marks Entry 1st'!Y95,IF(AND($E$3="2nd"),'Marks Entry 2nd'!Y95,"")))</f>
        <v/>
      </c>
      <c r="AN96" s="58" t="str">
        <f t="shared" si="76"/>
        <v/>
      </c>
      <c r="AO96" s="53" t="str">
        <f t="shared" si="77"/>
        <v/>
      </c>
      <c r="AP96" s="94">
        <f t="shared" si="78"/>
        <v>0</v>
      </c>
      <c r="AQ96" s="94" t="str">
        <f t="shared" si="79"/>
        <v/>
      </c>
      <c r="AR96" s="94" t="str">
        <f t="shared" si="80"/>
        <v/>
      </c>
      <c r="AS96" s="94" t="str">
        <f t="shared" si="81"/>
        <v/>
      </c>
      <c r="AT96" s="94" t="str">
        <f t="shared" si="82"/>
        <v/>
      </c>
      <c r="AU96" s="98" t="str">
        <f t="shared" si="83"/>
        <v/>
      </c>
      <c r="AV96" s="113"/>
      <c r="AW96" s="113"/>
      <c r="AX96" s="113"/>
      <c r="AY96" s="53"/>
      <c r="AZ96" s="113" t="str">
        <f>IF(OR(B96=0,B96=""),"",IF(AND($E$3="1st"),'Marks Entry 1st'!AC95,IF(AND($E$3="2nd"),'Marks Entry 2nd'!AC95,"")))</f>
        <v/>
      </c>
      <c r="BA96" s="113" t="str">
        <f>IF(OR(B96=0,B96=""),"",IF(AND($E$3="1st"),'Marks Entry 1st'!AD95,IF(AND($E$3="2nd"),'Marks Entry 2nd'!AD95,"")))</f>
        <v/>
      </c>
      <c r="BB96" s="57" t="str">
        <f t="shared" si="84"/>
        <v/>
      </c>
      <c r="BC96" s="53">
        <f t="shared" si="85"/>
        <v>0</v>
      </c>
      <c r="BD96" s="59" t="str">
        <f>IF(OR(B96=0,B96=""),"",IF(AND($E$3="1st"),'Marks Entry 1st'!AE95,IF(AND($E$3="2nd"),'Marks Entry 2nd'!AE95,"")))</f>
        <v/>
      </c>
      <c r="BE96" s="59" t="str">
        <f>IF(OR(B96=0,B96=""),"",IF(AND($E$3="1st"),'Marks Entry 1st'!AF95,IF(AND($E$3="2nd"),'Marks Entry 2nd'!AF95,"")))</f>
        <v/>
      </c>
      <c r="BF96" s="58" t="str">
        <f t="shared" si="86"/>
        <v/>
      </c>
      <c r="BG96" s="53" t="str">
        <f t="shared" si="87"/>
        <v/>
      </c>
      <c r="BH96" s="94">
        <f t="shared" si="88"/>
        <v>0</v>
      </c>
      <c r="BI96" s="94" t="str">
        <f t="shared" si="89"/>
        <v/>
      </c>
      <c r="BJ96" s="94" t="str">
        <f t="shared" si="90"/>
        <v/>
      </c>
      <c r="BK96" s="94" t="str">
        <f t="shared" si="91"/>
        <v/>
      </c>
      <c r="BL96" s="94" t="str">
        <f t="shared" si="92"/>
        <v/>
      </c>
      <c r="BM96" s="98" t="str">
        <f t="shared" si="93"/>
        <v/>
      </c>
      <c r="BN96" s="113"/>
      <c r="BO96" s="113"/>
      <c r="BP96" s="113"/>
      <c r="BQ96" s="53"/>
      <c r="BR96" s="113" t="str">
        <f>IF(OR(B96=0,B96=""),"",IF(AND('Marks Entry 1st'!AJ95="",'Marks Entry 2nd'!AJ95=""),"",IF(AND($E$3="1st"),'Marks Entry 1st'!AJ95,IF(AND($E$3="2nd"),'Marks Entry 2nd'!AJ95,""))))</f>
        <v/>
      </c>
      <c r="BS96" s="113" t="str">
        <f>IF(OR(B96=0,B96=""),"",IF(AND('Marks Entry 1st'!AK95="",'Marks Entry 2nd'!AK95=""),"",IF(AND($E$3="1st"),'Marks Entry 1st'!AK95,IF(AND($E$3="2nd"),'Marks Entry 2nd'!AK95,""))))</f>
        <v/>
      </c>
      <c r="BT96" s="57" t="str">
        <f t="shared" si="94"/>
        <v/>
      </c>
      <c r="BU96" s="53">
        <f t="shared" si="95"/>
        <v>0</v>
      </c>
      <c r="BV96" s="59" t="str">
        <f>IF(OR(B96=0,B96=""),"",IF(AND('Marks Entry 1st'!AL95="",'Marks Entry 2nd'!AL95=""),"",IF(AND($E$3="1st"),'Marks Entry 1st'!AL95,IF(AND($E$3="2nd"),'Marks Entry 2nd'!AL95,""))))</f>
        <v/>
      </c>
      <c r="BW96" s="59" t="str">
        <f>IF(OR(B96=0,B96=""),"",IF(AND('Marks Entry 1st'!AM95="",'Marks Entry 2nd'!AM95=""),"",IF(AND($E$3="1st"),'Marks Entry 1st'!AM95,IF(AND($E$3="2nd"),'Marks Entry 2nd'!AM95,""))))</f>
        <v/>
      </c>
      <c r="BX96" s="58" t="str">
        <f t="shared" si="96"/>
        <v/>
      </c>
      <c r="BY96" s="53" t="str">
        <f t="shared" si="97"/>
        <v/>
      </c>
      <c r="BZ96" s="94">
        <f t="shared" si="98"/>
        <v>0</v>
      </c>
      <c r="CA96" s="94" t="str">
        <f t="shared" si="99"/>
        <v/>
      </c>
      <c r="CB96" s="94" t="str">
        <f t="shared" si="100"/>
        <v/>
      </c>
      <c r="CC96" s="94" t="str">
        <f t="shared" si="101"/>
        <v/>
      </c>
      <c r="CD96" s="94" t="str">
        <f t="shared" si="102"/>
        <v/>
      </c>
      <c r="CE96" s="98" t="str">
        <f t="shared" si="103"/>
        <v/>
      </c>
      <c r="CF96" s="246" t="str">
        <f>IF(OR(B96=0,B96=""),"",IF(AND($E$3="1st"),'Marks Entry 1st'!AN95,IF(AND($E$3="2nd"),'Marks Entry 2nd'!AN95,"")))</f>
        <v/>
      </c>
      <c r="CG96" s="246" t="str">
        <f>IF(OR(B96=0,B96=""),"",IF(AND($E$3="1st"),'Marks Entry 1st'!AO95,IF(AND($E$3="2nd"),'Marks Entry 2nd'!AO95,"")))</f>
        <v/>
      </c>
      <c r="CH96" s="114" t="str">
        <f t="shared" si="104"/>
        <v/>
      </c>
      <c r="CI96" s="115">
        <f t="shared" si="105"/>
        <v>0</v>
      </c>
      <c r="CJ96" s="115" t="str">
        <f t="shared" si="106"/>
        <v/>
      </c>
      <c r="CK96" s="115" t="str">
        <f t="shared" si="107"/>
        <v/>
      </c>
      <c r="CL96" s="97" t="str">
        <f t="shared" si="108"/>
        <v/>
      </c>
      <c r="CM96" s="246" t="str">
        <f>IF(OR(B96=0,B96=""),"",IF(AND($E$3="1st"),'Marks Entry 1st'!AP95,IF(AND($E$3="2nd"),'Marks Entry 2nd'!AP95,"")))</f>
        <v/>
      </c>
      <c r="CN96" s="246" t="str">
        <f>IF(OR(B96=0,B96=""),"",IF(AND($E$3="1st"),'Marks Entry 1st'!AQ95,IF(AND($E$3="2nd"),'Marks Entry 2nd'!AQ95,"")))</f>
        <v/>
      </c>
      <c r="CO96" s="114" t="str">
        <f t="shared" si="109"/>
        <v/>
      </c>
      <c r="CP96" s="115">
        <f t="shared" si="110"/>
        <v>0</v>
      </c>
      <c r="CQ96" s="115" t="str">
        <f t="shared" si="111"/>
        <v/>
      </c>
      <c r="CR96" s="115" t="str">
        <f t="shared" si="112"/>
        <v/>
      </c>
      <c r="CS96" s="97" t="str">
        <f t="shared" si="113"/>
        <v/>
      </c>
      <c r="CT96" s="246" t="str">
        <f>IF(OR(B96=0,B96=""),"",IF(AND($E$3="1st"),'Marks Entry 1st'!AR95,IF(AND($E$3="2nd"),'Marks Entry 2nd'!AR95,"")))</f>
        <v/>
      </c>
      <c r="CU96" s="246" t="str">
        <f>IF(OR(B96=0,B96=""),"",IF(AND($E$3="1st"),'Marks Entry 1st'!AS95,IF(AND($E$3="2nd"),'Marks Entry 2nd'!AS95,"")))</f>
        <v/>
      </c>
      <c r="CV96" s="114" t="str">
        <f t="shared" si="114"/>
        <v/>
      </c>
      <c r="CW96" s="115">
        <f t="shared" si="115"/>
        <v>0</v>
      </c>
      <c r="CX96" s="115" t="str">
        <f t="shared" si="116"/>
        <v/>
      </c>
      <c r="CY96" s="115" t="str">
        <f t="shared" si="117"/>
        <v/>
      </c>
      <c r="CZ96" s="97" t="str">
        <f t="shared" si="118"/>
        <v/>
      </c>
      <c r="DA96" s="246" t="str">
        <f>IF(OR(B96=0,B96=""),"",IF(AND('Marks Entry 1st'!AT95="",'Marks Entry 2nd'!AT95=""),"",IF(AND($E$3="1st"),'Marks Entry 1st'!AT95,IF(AND($E$3="2nd"),'Marks Entry 2nd'!AT95,""))))</f>
        <v/>
      </c>
      <c r="DB96" s="246" t="str">
        <f>IF(OR(B96=0,B96=""),"",IF(AND('Marks Entry 1st'!AU95="",'Marks Entry 2nd'!AU95=""),"",IF(AND($E$3="1st"),'Marks Entry 1st'!AU95,IF(AND($E$3="2nd"),'Marks Entry 2nd'!AU95,""))))</f>
        <v/>
      </c>
      <c r="DC96" s="377" t="str">
        <f t="shared" si="119"/>
        <v/>
      </c>
      <c r="DD96" s="98" t="str">
        <f t="shared" si="120"/>
        <v/>
      </c>
      <c r="DE96" s="246" t="str">
        <f>IF(OR(B96=0,B96=""),"",IF(AND('Marks Entry 1st'!AV95="",'Marks Entry 2nd'!AV95=""),"",IF(AND($E$3="1st"),'Marks Entry 1st'!AV95,IF(AND($E$3="2nd"),'Marks Entry 2nd'!AV95,""))))</f>
        <v/>
      </c>
      <c r="DF96" s="246" t="str">
        <f>IF(OR(B96=0,B96=""),"",IF(AND('Marks Entry 1st'!AW95="",'Marks Entry 2nd'!AW95=""),"",IF(AND($E$3="1st"),'Marks Entry 1st'!AW95,IF(AND($E$3="2nd"),'Marks Entry 2nd'!AW95,""))))</f>
        <v/>
      </c>
      <c r="DG96" s="377" t="str">
        <f t="shared" si="121"/>
        <v/>
      </c>
      <c r="DH96" s="98" t="str">
        <f t="shared" si="122"/>
        <v/>
      </c>
      <c r="DI96" s="68" t="str">
        <f t="shared" si="127"/>
        <v/>
      </c>
      <c r="DJ96" s="379" t="str">
        <f t="shared" si="123"/>
        <v/>
      </c>
      <c r="DK96" s="72" t="str">
        <f t="shared" si="124"/>
        <v/>
      </c>
      <c r="DL96" s="73" t="str">
        <f t="shared" si="125"/>
        <v/>
      </c>
      <c r="DM96" s="413" t="str">
        <f>IF(B96="NSO","NSO",IF(OR(D96="",G96="",F96="",B96="",DI96=0),"",IF('Master sheet'!$D$11="Hindi","कक्षोंन्नति","Promoted")))</f>
        <v/>
      </c>
      <c r="DN96" s="43" t="str">
        <f>IF(OR(B96=0,B96=""),"",IF(AND($E$3="1st"),'Marks Entry 1st'!AX95,IF(AND($E$3="2nd"),'Marks Entry 2nd'!AX95,"")))</f>
        <v/>
      </c>
      <c r="DO96" s="43" t="str">
        <f>IF(OR(B96=0,B96=""),"",IF(AND($E$3="1st"),'Marks Entry 1st'!AY95,IF(AND($E$3="2nd"),'Marks Entry 2nd'!AY95,"")))</f>
        <v/>
      </c>
      <c r="DP96" s="230" t="str">
        <f t="shared" si="126"/>
        <v/>
      </c>
      <c r="DQ96" s="44"/>
      <c r="DX96" s="46">
        <f>IF(AND($E$3="1st"),'Marks Entry 1st'!I95,IF(AND($E$3="2nd"),'Marks Entry 2nd'!I95,""))</f>
        <v>0</v>
      </c>
    </row>
    <row r="97" spans="1:128" ht="18.95" customHeight="1">
      <c r="A97" s="60">
        <v>90</v>
      </c>
      <c r="B97" s="279" t="str">
        <f>IF(OR(DX97=0,DX97=""),"",IF(AND($E$3="1st"),'Marks Entry 1st'!I96,IF(AND($E$3="2nd"),'Marks Entry 2nd'!I96,"")))</f>
        <v/>
      </c>
      <c r="C97" s="61" t="str">
        <f>IF(OR(B97=0,B97=""),"",IF(AND($E$3="1st"),'Marks Entry 1st'!B96,IF(AND($E$3="2nd"),'Marks Entry 2nd'!B96,"")))</f>
        <v/>
      </c>
      <c r="D97" s="61" t="str">
        <f>IF(OR(B97=0,B97=""),"",IF(AND($E$3="1st"),'Marks Entry 1st'!C96,IF(AND($E$3="2nd"),'Marks Entry 2nd'!C96,"")))</f>
        <v/>
      </c>
      <c r="E97" s="62" t="str">
        <f>IF(OR(B97=0,B97=""),"",IF(AND($E$3="1st"),'Marks Entry 1st'!E96,IF(AND($E$3="2nd"),'Marks Entry 2nd'!E96,"")))</f>
        <v/>
      </c>
      <c r="F97" s="278" t="str">
        <f>IF(OR(B97=0,B97=""),"",IF(AND($E$3="1st"),'Marks Entry 1st'!D96,IF(AND($E$3="2nd"),'Marks Entry 2nd'!D96,"")))</f>
        <v/>
      </c>
      <c r="G97" s="56" t="str">
        <f>IF(OR(B97=0,B97=""),"",IF(AND($E$3="1st"),'Marks Entry 1st'!F96,IF(AND($E$3="2nd"),'Marks Entry 2nd'!F96,"")))</f>
        <v/>
      </c>
      <c r="H97" s="56" t="str">
        <f>IF(OR(B97=0,B97=""),"",IF(AND($E$3="1st"),'Marks Entry 1st'!G96,IF(AND($E$3="2nd"),'Marks Entry 2nd'!G96,"")))</f>
        <v/>
      </c>
      <c r="I97" s="56" t="str">
        <f>IF(OR(B97=0,B97=""),"",IF(AND($E$3="1st"),'Marks Entry 1st'!H96,IF(AND($E$3="2nd"),'Marks Entry 2nd'!H96,"")))</f>
        <v/>
      </c>
      <c r="J97" s="245" t="str">
        <f>IF(OR(B97=0,B97=""),"",IF(AND($E$3="1st"),'Marks Entry 1st'!J96,IF(AND($E$3="2nd"),'Marks Entry 2nd'!J96,"")))</f>
        <v/>
      </c>
      <c r="K97" s="245" t="str">
        <f>IF(OR(B97=0,B97=""),"",IF(AND($E$3="1st"),'Marks Entry 1st'!K96,IF(AND($E$3="2nd"),'Marks Entry 2nd'!K96,"")))</f>
        <v/>
      </c>
      <c r="L97" s="113"/>
      <c r="M97" s="113"/>
      <c r="N97" s="113"/>
      <c r="O97" s="53"/>
      <c r="P97" s="113" t="str">
        <f>IF(OR(B97=0,B97=""),"",IF(AND($E$3="1st"),'Marks Entry 1st'!O96,IF(AND($E$3="2nd"),'Marks Entry 2nd'!O96,"")))</f>
        <v/>
      </c>
      <c r="Q97" s="113" t="str">
        <f>IF(OR(B97=0,B97=""),"",IF(AND($E$3="1st"),'Marks Entry 1st'!P96,IF(AND($E$3="2nd"),'Marks Entry 2nd'!P96,"")))</f>
        <v/>
      </c>
      <c r="R97" s="57" t="str">
        <f t="shared" si="64"/>
        <v/>
      </c>
      <c r="S97" s="53">
        <f t="shared" si="65"/>
        <v>0</v>
      </c>
      <c r="T97" s="59" t="str">
        <f>IF(OR(B97=0,B97=""),"",IF(AND($E$3="1st"),'Marks Entry 1st'!Q96,IF(AND($E$3="2nd"),'Marks Entry 2nd'!Q96,"")))</f>
        <v/>
      </c>
      <c r="U97" s="59" t="str">
        <f>IF(OR(B97=0,B97=""),"",IF(AND($E$3="1st"),'Marks Entry 1st'!R96,IF(AND($E$3="2nd"),'Marks Entry 2nd'!R96,"")))</f>
        <v/>
      </c>
      <c r="V97" s="58" t="str">
        <f t="shared" si="66"/>
        <v/>
      </c>
      <c r="W97" s="53" t="str">
        <f t="shared" si="67"/>
        <v/>
      </c>
      <c r="X97" s="94">
        <f t="shared" si="68"/>
        <v>0</v>
      </c>
      <c r="Y97" s="94" t="str">
        <f t="shared" si="69"/>
        <v/>
      </c>
      <c r="Z97" s="94" t="str">
        <f t="shared" si="70"/>
        <v/>
      </c>
      <c r="AA97" s="94" t="str">
        <f t="shared" si="71"/>
        <v/>
      </c>
      <c r="AB97" s="94" t="str">
        <f t="shared" si="72"/>
        <v/>
      </c>
      <c r="AC97" s="98" t="str">
        <f t="shared" si="73"/>
        <v/>
      </c>
      <c r="AD97" s="113"/>
      <c r="AE97" s="113"/>
      <c r="AF97" s="113"/>
      <c r="AG97" s="53"/>
      <c r="AH97" s="113" t="str">
        <f>IF(OR(B97=0,B97=""),"",IF(AND($E$3="1st"),'Marks Entry 1st'!V96,IF(AND($E$3="2nd"),'Marks Entry 2nd'!V96,"")))</f>
        <v/>
      </c>
      <c r="AI97" s="113" t="str">
        <f>IF(OR(B97=0,B97=""),"",IF(AND($E$3="1st"),'Marks Entry 1st'!W96,IF(AND($E$3="2nd"),'Marks Entry 2nd'!W96,"")))</f>
        <v/>
      </c>
      <c r="AJ97" s="57" t="str">
        <f t="shared" si="74"/>
        <v/>
      </c>
      <c r="AK97" s="53">
        <f t="shared" si="75"/>
        <v>0</v>
      </c>
      <c r="AL97" s="59" t="str">
        <f>IF(OR(B97=0,B97=""),"",IF(AND($E$3="1st"),'Marks Entry 1st'!X96,IF(AND($E$3="2nd"),'Marks Entry 2nd'!X96,"")))</f>
        <v/>
      </c>
      <c r="AM97" s="59" t="str">
        <f>IF(OR(B97=0,B97=""),"",IF(AND($E$3="1st"),'Marks Entry 1st'!Y96,IF(AND($E$3="2nd"),'Marks Entry 2nd'!Y96,"")))</f>
        <v/>
      </c>
      <c r="AN97" s="58" t="str">
        <f t="shared" si="76"/>
        <v/>
      </c>
      <c r="AO97" s="53" t="str">
        <f t="shared" si="77"/>
        <v/>
      </c>
      <c r="AP97" s="94">
        <f t="shared" si="78"/>
        <v>0</v>
      </c>
      <c r="AQ97" s="94" t="str">
        <f t="shared" si="79"/>
        <v/>
      </c>
      <c r="AR97" s="94" t="str">
        <f t="shared" si="80"/>
        <v/>
      </c>
      <c r="AS97" s="94" t="str">
        <f t="shared" si="81"/>
        <v/>
      </c>
      <c r="AT97" s="94" t="str">
        <f t="shared" si="82"/>
        <v/>
      </c>
      <c r="AU97" s="98" t="str">
        <f t="shared" si="83"/>
        <v/>
      </c>
      <c r="AV97" s="113"/>
      <c r="AW97" s="113"/>
      <c r="AX97" s="113"/>
      <c r="AY97" s="53"/>
      <c r="AZ97" s="113" t="str">
        <f>IF(OR(B97=0,B97=""),"",IF(AND($E$3="1st"),'Marks Entry 1st'!AC96,IF(AND($E$3="2nd"),'Marks Entry 2nd'!AC96,"")))</f>
        <v/>
      </c>
      <c r="BA97" s="113" t="str">
        <f>IF(OR(B97=0,B97=""),"",IF(AND($E$3="1st"),'Marks Entry 1st'!AD96,IF(AND($E$3="2nd"),'Marks Entry 2nd'!AD96,"")))</f>
        <v/>
      </c>
      <c r="BB97" s="57" t="str">
        <f t="shared" si="84"/>
        <v/>
      </c>
      <c r="BC97" s="53">
        <f t="shared" si="85"/>
        <v>0</v>
      </c>
      <c r="BD97" s="59" t="str">
        <f>IF(OR(B97=0,B97=""),"",IF(AND($E$3="1st"),'Marks Entry 1st'!AE96,IF(AND($E$3="2nd"),'Marks Entry 2nd'!AE96,"")))</f>
        <v/>
      </c>
      <c r="BE97" s="59" t="str">
        <f>IF(OR(B97=0,B97=""),"",IF(AND($E$3="1st"),'Marks Entry 1st'!AF96,IF(AND($E$3="2nd"),'Marks Entry 2nd'!AF96,"")))</f>
        <v/>
      </c>
      <c r="BF97" s="58" t="str">
        <f t="shared" si="86"/>
        <v/>
      </c>
      <c r="BG97" s="53" t="str">
        <f t="shared" si="87"/>
        <v/>
      </c>
      <c r="BH97" s="94">
        <f t="shared" si="88"/>
        <v>0</v>
      </c>
      <c r="BI97" s="94" t="str">
        <f t="shared" si="89"/>
        <v/>
      </c>
      <c r="BJ97" s="94" t="str">
        <f t="shared" si="90"/>
        <v/>
      </c>
      <c r="BK97" s="94" t="str">
        <f t="shared" si="91"/>
        <v/>
      </c>
      <c r="BL97" s="94" t="str">
        <f t="shared" si="92"/>
        <v/>
      </c>
      <c r="BM97" s="98" t="str">
        <f t="shared" si="93"/>
        <v/>
      </c>
      <c r="BN97" s="113"/>
      <c r="BO97" s="113"/>
      <c r="BP97" s="113"/>
      <c r="BQ97" s="53"/>
      <c r="BR97" s="113" t="str">
        <f>IF(OR(B97=0,B97=""),"",IF(AND('Marks Entry 1st'!AJ96="",'Marks Entry 2nd'!AJ96=""),"",IF(AND($E$3="1st"),'Marks Entry 1st'!AJ96,IF(AND($E$3="2nd"),'Marks Entry 2nd'!AJ96,""))))</f>
        <v/>
      </c>
      <c r="BS97" s="113" t="str">
        <f>IF(OR(B97=0,B97=""),"",IF(AND('Marks Entry 1st'!AK96="",'Marks Entry 2nd'!AK96=""),"",IF(AND($E$3="1st"),'Marks Entry 1st'!AK96,IF(AND($E$3="2nd"),'Marks Entry 2nd'!AK96,""))))</f>
        <v/>
      </c>
      <c r="BT97" s="57" t="str">
        <f t="shared" si="94"/>
        <v/>
      </c>
      <c r="BU97" s="53">
        <f t="shared" si="95"/>
        <v>0</v>
      </c>
      <c r="BV97" s="59" t="str">
        <f>IF(OR(B97=0,B97=""),"",IF(AND('Marks Entry 1st'!AL96="",'Marks Entry 2nd'!AL96=""),"",IF(AND($E$3="1st"),'Marks Entry 1st'!AL96,IF(AND($E$3="2nd"),'Marks Entry 2nd'!AL96,""))))</f>
        <v/>
      </c>
      <c r="BW97" s="59" t="str">
        <f>IF(OR(B97=0,B97=""),"",IF(AND('Marks Entry 1st'!AM96="",'Marks Entry 2nd'!AM96=""),"",IF(AND($E$3="1st"),'Marks Entry 1st'!AM96,IF(AND($E$3="2nd"),'Marks Entry 2nd'!AM96,""))))</f>
        <v/>
      </c>
      <c r="BX97" s="58" t="str">
        <f t="shared" si="96"/>
        <v/>
      </c>
      <c r="BY97" s="53" t="str">
        <f t="shared" si="97"/>
        <v/>
      </c>
      <c r="BZ97" s="94">
        <f t="shared" si="98"/>
        <v>0</v>
      </c>
      <c r="CA97" s="94" t="str">
        <f t="shared" si="99"/>
        <v/>
      </c>
      <c r="CB97" s="94" t="str">
        <f t="shared" si="100"/>
        <v/>
      </c>
      <c r="CC97" s="94" t="str">
        <f t="shared" si="101"/>
        <v/>
      </c>
      <c r="CD97" s="94" t="str">
        <f t="shared" si="102"/>
        <v/>
      </c>
      <c r="CE97" s="98" t="str">
        <f t="shared" si="103"/>
        <v/>
      </c>
      <c r="CF97" s="246" t="str">
        <f>IF(OR(B97=0,B97=""),"",IF(AND($E$3="1st"),'Marks Entry 1st'!AN96,IF(AND($E$3="2nd"),'Marks Entry 2nd'!AN96,"")))</f>
        <v/>
      </c>
      <c r="CG97" s="246" t="str">
        <f>IF(OR(B97=0,B97=""),"",IF(AND($E$3="1st"),'Marks Entry 1st'!AO96,IF(AND($E$3="2nd"),'Marks Entry 2nd'!AO96,"")))</f>
        <v/>
      </c>
      <c r="CH97" s="114" t="str">
        <f t="shared" si="104"/>
        <v/>
      </c>
      <c r="CI97" s="115">
        <f t="shared" si="105"/>
        <v>0</v>
      </c>
      <c r="CJ97" s="115" t="str">
        <f t="shared" si="106"/>
        <v/>
      </c>
      <c r="CK97" s="115" t="str">
        <f t="shared" si="107"/>
        <v/>
      </c>
      <c r="CL97" s="97" t="str">
        <f t="shared" si="108"/>
        <v/>
      </c>
      <c r="CM97" s="246" t="str">
        <f>IF(OR(B97=0,B97=""),"",IF(AND($E$3="1st"),'Marks Entry 1st'!AP96,IF(AND($E$3="2nd"),'Marks Entry 2nd'!AP96,"")))</f>
        <v/>
      </c>
      <c r="CN97" s="246" t="str">
        <f>IF(OR(B97=0,B97=""),"",IF(AND($E$3="1st"),'Marks Entry 1st'!AQ96,IF(AND($E$3="2nd"),'Marks Entry 2nd'!AQ96,"")))</f>
        <v/>
      </c>
      <c r="CO97" s="114" t="str">
        <f t="shared" si="109"/>
        <v/>
      </c>
      <c r="CP97" s="115">
        <f t="shared" si="110"/>
        <v>0</v>
      </c>
      <c r="CQ97" s="115" t="str">
        <f t="shared" si="111"/>
        <v/>
      </c>
      <c r="CR97" s="115" t="str">
        <f t="shared" si="112"/>
        <v/>
      </c>
      <c r="CS97" s="97" t="str">
        <f t="shared" si="113"/>
        <v/>
      </c>
      <c r="CT97" s="246" t="str">
        <f>IF(OR(B97=0,B97=""),"",IF(AND($E$3="1st"),'Marks Entry 1st'!AR96,IF(AND($E$3="2nd"),'Marks Entry 2nd'!AR96,"")))</f>
        <v/>
      </c>
      <c r="CU97" s="246" t="str">
        <f>IF(OR(B97=0,B97=""),"",IF(AND($E$3="1st"),'Marks Entry 1st'!AS96,IF(AND($E$3="2nd"),'Marks Entry 2nd'!AS96,"")))</f>
        <v/>
      </c>
      <c r="CV97" s="114" t="str">
        <f t="shared" si="114"/>
        <v/>
      </c>
      <c r="CW97" s="115">
        <f t="shared" si="115"/>
        <v>0</v>
      </c>
      <c r="CX97" s="115" t="str">
        <f t="shared" si="116"/>
        <v/>
      </c>
      <c r="CY97" s="115" t="str">
        <f t="shared" si="117"/>
        <v/>
      </c>
      <c r="CZ97" s="97" t="str">
        <f t="shared" si="118"/>
        <v/>
      </c>
      <c r="DA97" s="246" t="str">
        <f>IF(OR(B97=0,B97=""),"",IF(AND('Marks Entry 1st'!AT96="",'Marks Entry 2nd'!AT96=""),"",IF(AND($E$3="1st"),'Marks Entry 1st'!AT96,IF(AND($E$3="2nd"),'Marks Entry 2nd'!AT96,""))))</f>
        <v/>
      </c>
      <c r="DB97" s="246" t="str">
        <f>IF(OR(B97=0,B97=""),"",IF(AND('Marks Entry 1st'!AU96="",'Marks Entry 2nd'!AU96=""),"",IF(AND($E$3="1st"),'Marks Entry 1st'!AU96,IF(AND($E$3="2nd"),'Marks Entry 2nd'!AU96,""))))</f>
        <v/>
      </c>
      <c r="DC97" s="377" t="str">
        <f t="shared" si="119"/>
        <v/>
      </c>
      <c r="DD97" s="98" t="str">
        <f t="shared" si="120"/>
        <v/>
      </c>
      <c r="DE97" s="246" t="str">
        <f>IF(OR(B97=0,B97=""),"",IF(AND('Marks Entry 1st'!AV96="",'Marks Entry 2nd'!AV96=""),"",IF(AND($E$3="1st"),'Marks Entry 1st'!AV96,IF(AND($E$3="2nd"),'Marks Entry 2nd'!AV96,""))))</f>
        <v/>
      </c>
      <c r="DF97" s="246" t="str">
        <f>IF(OR(B97=0,B97=""),"",IF(AND('Marks Entry 1st'!AW96="",'Marks Entry 2nd'!AW96=""),"",IF(AND($E$3="1st"),'Marks Entry 1st'!AW96,IF(AND($E$3="2nd"),'Marks Entry 2nd'!AW96,""))))</f>
        <v/>
      </c>
      <c r="DG97" s="377" t="str">
        <f t="shared" si="121"/>
        <v/>
      </c>
      <c r="DH97" s="98" t="str">
        <f t="shared" si="122"/>
        <v/>
      </c>
      <c r="DI97" s="68" t="str">
        <f t="shared" si="127"/>
        <v/>
      </c>
      <c r="DJ97" s="379" t="str">
        <f t="shared" si="123"/>
        <v/>
      </c>
      <c r="DK97" s="72" t="str">
        <f t="shared" si="124"/>
        <v/>
      </c>
      <c r="DL97" s="73" t="str">
        <f t="shared" si="125"/>
        <v/>
      </c>
      <c r="DM97" s="413" t="str">
        <f>IF(B97="NSO","NSO",IF(OR(D97="",G97="",F97="",B97="",DI97=0),"",IF('Master sheet'!$D$11="Hindi","कक्षोंन्नति","Promoted")))</f>
        <v/>
      </c>
      <c r="DN97" s="43" t="str">
        <f>IF(OR(B97=0,B97=""),"",IF(AND($E$3="1st"),'Marks Entry 1st'!AX96,IF(AND($E$3="2nd"),'Marks Entry 2nd'!AX96,"")))</f>
        <v/>
      </c>
      <c r="DO97" s="43" t="str">
        <f>IF(OR(B97=0,B97=""),"",IF(AND($E$3="1st"),'Marks Entry 1st'!AY96,IF(AND($E$3="2nd"),'Marks Entry 2nd'!AY96,"")))</f>
        <v/>
      </c>
      <c r="DP97" s="230" t="str">
        <f t="shared" si="126"/>
        <v/>
      </c>
      <c r="DQ97" s="44"/>
      <c r="DX97" s="46">
        <f>IF(AND($E$3="1st"),'Marks Entry 1st'!I96,IF(AND($E$3="2nd"),'Marks Entry 2nd'!I96,""))</f>
        <v>0</v>
      </c>
    </row>
    <row r="98" spans="1:128" ht="18.95" customHeight="1">
      <c r="A98" s="60">
        <v>91</v>
      </c>
      <c r="B98" s="279" t="str">
        <f>IF(OR(DX98=0,DX98=""),"",IF(AND($E$3="1st"),'Marks Entry 1st'!I97,IF(AND($E$3="2nd"),'Marks Entry 2nd'!I97,"")))</f>
        <v/>
      </c>
      <c r="C98" s="61" t="str">
        <f>IF(OR(B98=0,B98=""),"",IF(AND($E$3="1st"),'Marks Entry 1st'!B97,IF(AND($E$3="2nd"),'Marks Entry 2nd'!B97,"")))</f>
        <v/>
      </c>
      <c r="D98" s="61" t="str">
        <f>IF(OR(B98=0,B98=""),"",IF(AND($E$3="1st"),'Marks Entry 1st'!C97,IF(AND($E$3="2nd"),'Marks Entry 2nd'!C97,"")))</f>
        <v/>
      </c>
      <c r="E98" s="62" t="str">
        <f>IF(OR(B98=0,B98=""),"",IF(AND($E$3="1st"),'Marks Entry 1st'!E97,IF(AND($E$3="2nd"),'Marks Entry 2nd'!E97,"")))</f>
        <v/>
      </c>
      <c r="F98" s="278" t="str">
        <f>IF(OR(B98=0,B98=""),"",IF(AND($E$3="1st"),'Marks Entry 1st'!D97,IF(AND($E$3="2nd"),'Marks Entry 2nd'!D97,"")))</f>
        <v/>
      </c>
      <c r="G98" s="56" t="str">
        <f>IF(OR(B98=0,B98=""),"",IF(AND($E$3="1st"),'Marks Entry 1st'!F97,IF(AND($E$3="2nd"),'Marks Entry 2nd'!F97,"")))</f>
        <v/>
      </c>
      <c r="H98" s="56" t="str">
        <f>IF(OR(B98=0,B98=""),"",IF(AND($E$3="1st"),'Marks Entry 1st'!G97,IF(AND($E$3="2nd"),'Marks Entry 2nd'!G97,"")))</f>
        <v/>
      </c>
      <c r="I98" s="56" t="str">
        <f>IF(OR(B98=0,B98=""),"",IF(AND($E$3="1st"),'Marks Entry 1st'!H97,IF(AND($E$3="2nd"),'Marks Entry 2nd'!H97,"")))</f>
        <v/>
      </c>
      <c r="J98" s="245" t="str">
        <f>IF(OR(B98=0,B98=""),"",IF(AND($E$3="1st"),'Marks Entry 1st'!J97,IF(AND($E$3="2nd"),'Marks Entry 2nd'!J97,"")))</f>
        <v/>
      </c>
      <c r="K98" s="245" t="str">
        <f>IF(OR(B98=0,B98=""),"",IF(AND($E$3="1st"),'Marks Entry 1st'!K97,IF(AND($E$3="2nd"),'Marks Entry 2nd'!K97,"")))</f>
        <v/>
      </c>
      <c r="L98" s="113"/>
      <c r="M98" s="113"/>
      <c r="N98" s="113"/>
      <c r="O98" s="53"/>
      <c r="P98" s="113" t="str">
        <f>IF(OR(B98=0,B98=""),"",IF(AND($E$3="1st"),'Marks Entry 1st'!O97,IF(AND($E$3="2nd"),'Marks Entry 2nd'!O97,"")))</f>
        <v/>
      </c>
      <c r="Q98" s="113" t="str">
        <f>IF(OR(B98=0,B98=""),"",IF(AND($E$3="1st"),'Marks Entry 1st'!P97,IF(AND($E$3="2nd"),'Marks Entry 2nd'!P97,"")))</f>
        <v/>
      </c>
      <c r="R98" s="57" t="str">
        <f t="shared" si="64"/>
        <v/>
      </c>
      <c r="S98" s="53">
        <f t="shared" si="65"/>
        <v>0</v>
      </c>
      <c r="T98" s="59" t="str">
        <f>IF(OR(B98=0,B98=""),"",IF(AND($E$3="1st"),'Marks Entry 1st'!Q97,IF(AND($E$3="2nd"),'Marks Entry 2nd'!Q97,"")))</f>
        <v/>
      </c>
      <c r="U98" s="59" t="str">
        <f>IF(OR(B98=0,B98=""),"",IF(AND($E$3="1st"),'Marks Entry 1st'!R97,IF(AND($E$3="2nd"),'Marks Entry 2nd'!R97,"")))</f>
        <v/>
      </c>
      <c r="V98" s="58" t="str">
        <f t="shared" si="66"/>
        <v/>
      </c>
      <c r="W98" s="53" t="str">
        <f t="shared" si="67"/>
        <v/>
      </c>
      <c r="X98" s="94">
        <f t="shared" si="68"/>
        <v>0</v>
      </c>
      <c r="Y98" s="94" t="str">
        <f t="shared" si="69"/>
        <v/>
      </c>
      <c r="Z98" s="94" t="str">
        <f t="shared" si="70"/>
        <v/>
      </c>
      <c r="AA98" s="94" t="str">
        <f t="shared" si="71"/>
        <v/>
      </c>
      <c r="AB98" s="94" t="str">
        <f t="shared" si="72"/>
        <v/>
      </c>
      <c r="AC98" s="98" t="str">
        <f t="shared" si="73"/>
        <v/>
      </c>
      <c r="AD98" s="113"/>
      <c r="AE98" s="113"/>
      <c r="AF98" s="113"/>
      <c r="AG98" s="53"/>
      <c r="AH98" s="113" t="str">
        <f>IF(OR(B98=0,B98=""),"",IF(AND($E$3="1st"),'Marks Entry 1st'!V97,IF(AND($E$3="2nd"),'Marks Entry 2nd'!V97,"")))</f>
        <v/>
      </c>
      <c r="AI98" s="113" t="str">
        <f>IF(OR(B98=0,B98=""),"",IF(AND($E$3="1st"),'Marks Entry 1st'!W97,IF(AND($E$3="2nd"),'Marks Entry 2nd'!W97,"")))</f>
        <v/>
      </c>
      <c r="AJ98" s="57" t="str">
        <f t="shared" si="74"/>
        <v/>
      </c>
      <c r="AK98" s="53">
        <f t="shared" si="75"/>
        <v>0</v>
      </c>
      <c r="AL98" s="59" t="str">
        <f>IF(OR(B98=0,B98=""),"",IF(AND($E$3="1st"),'Marks Entry 1st'!X97,IF(AND($E$3="2nd"),'Marks Entry 2nd'!X97,"")))</f>
        <v/>
      </c>
      <c r="AM98" s="59" t="str">
        <f>IF(OR(B98=0,B98=""),"",IF(AND($E$3="1st"),'Marks Entry 1st'!Y97,IF(AND($E$3="2nd"),'Marks Entry 2nd'!Y97,"")))</f>
        <v/>
      </c>
      <c r="AN98" s="58" t="str">
        <f t="shared" si="76"/>
        <v/>
      </c>
      <c r="AO98" s="53" t="str">
        <f t="shared" si="77"/>
        <v/>
      </c>
      <c r="AP98" s="94">
        <f t="shared" si="78"/>
        <v>0</v>
      </c>
      <c r="AQ98" s="94" t="str">
        <f t="shared" si="79"/>
        <v/>
      </c>
      <c r="AR98" s="94" t="str">
        <f t="shared" si="80"/>
        <v/>
      </c>
      <c r="AS98" s="94" t="str">
        <f t="shared" si="81"/>
        <v/>
      </c>
      <c r="AT98" s="94" t="str">
        <f t="shared" si="82"/>
        <v/>
      </c>
      <c r="AU98" s="98" t="str">
        <f t="shared" si="83"/>
        <v/>
      </c>
      <c r="AV98" s="113"/>
      <c r="AW98" s="113"/>
      <c r="AX98" s="113"/>
      <c r="AY98" s="53"/>
      <c r="AZ98" s="113" t="str">
        <f>IF(OR(B98=0,B98=""),"",IF(AND($E$3="1st"),'Marks Entry 1st'!AC97,IF(AND($E$3="2nd"),'Marks Entry 2nd'!AC97,"")))</f>
        <v/>
      </c>
      <c r="BA98" s="113" t="str">
        <f>IF(OR(B98=0,B98=""),"",IF(AND($E$3="1st"),'Marks Entry 1st'!AD97,IF(AND($E$3="2nd"),'Marks Entry 2nd'!AD97,"")))</f>
        <v/>
      </c>
      <c r="BB98" s="57" t="str">
        <f t="shared" si="84"/>
        <v/>
      </c>
      <c r="BC98" s="53">
        <f t="shared" si="85"/>
        <v>0</v>
      </c>
      <c r="BD98" s="59" t="str">
        <f>IF(OR(B98=0,B98=""),"",IF(AND($E$3="1st"),'Marks Entry 1st'!AE97,IF(AND($E$3="2nd"),'Marks Entry 2nd'!AE97,"")))</f>
        <v/>
      </c>
      <c r="BE98" s="59" t="str">
        <f>IF(OR(B98=0,B98=""),"",IF(AND($E$3="1st"),'Marks Entry 1st'!AF97,IF(AND($E$3="2nd"),'Marks Entry 2nd'!AF97,"")))</f>
        <v/>
      </c>
      <c r="BF98" s="58" t="str">
        <f t="shared" si="86"/>
        <v/>
      </c>
      <c r="BG98" s="53" t="str">
        <f t="shared" si="87"/>
        <v/>
      </c>
      <c r="BH98" s="94">
        <f t="shared" si="88"/>
        <v>0</v>
      </c>
      <c r="BI98" s="94" t="str">
        <f t="shared" si="89"/>
        <v/>
      </c>
      <c r="BJ98" s="94" t="str">
        <f t="shared" si="90"/>
        <v/>
      </c>
      <c r="BK98" s="94" t="str">
        <f t="shared" si="91"/>
        <v/>
      </c>
      <c r="BL98" s="94" t="str">
        <f t="shared" si="92"/>
        <v/>
      </c>
      <c r="BM98" s="98" t="str">
        <f t="shared" si="93"/>
        <v/>
      </c>
      <c r="BN98" s="113"/>
      <c r="BO98" s="113"/>
      <c r="BP98" s="113"/>
      <c r="BQ98" s="53"/>
      <c r="BR98" s="113" t="str">
        <f>IF(OR(B98=0,B98=""),"",IF(AND('Marks Entry 1st'!AJ97="",'Marks Entry 2nd'!AJ97=""),"",IF(AND($E$3="1st"),'Marks Entry 1st'!AJ97,IF(AND($E$3="2nd"),'Marks Entry 2nd'!AJ97,""))))</f>
        <v/>
      </c>
      <c r="BS98" s="113" t="str">
        <f>IF(OR(B98=0,B98=""),"",IF(AND('Marks Entry 1st'!AK97="",'Marks Entry 2nd'!AK97=""),"",IF(AND($E$3="1st"),'Marks Entry 1st'!AK97,IF(AND($E$3="2nd"),'Marks Entry 2nd'!AK97,""))))</f>
        <v/>
      </c>
      <c r="BT98" s="57" t="str">
        <f t="shared" si="94"/>
        <v/>
      </c>
      <c r="BU98" s="53">
        <f t="shared" si="95"/>
        <v>0</v>
      </c>
      <c r="BV98" s="59" t="str">
        <f>IF(OR(B98=0,B98=""),"",IF(AND('Marks Entry 1st'!AL97="",'Marks Entry 2nd'!AL97=""),"",IF(AND($E$3="1st"),'Marks Entry 1st'!AL97,IF(AND($E$3="2nd"),'Marks Entry 2nd'!AL97,""))))</f>
        <v/>
      </c>
      <c r="BW98" s="59" t="str">
        <f>IF(OR(B98=0,B98=""),"",IF(AND('Marks Entry 1st'!AM97="",'Marks Entry 2nd'!AM97=""),"",IF(AND($E$3="1st"),'Marks Entry 1st'!AM97,IF(AND($E$3="2nd"),'Marks Entry 2nd'!AM97,""))))</f>
        <v/>
      </c>
      <c r="BX98" s="58" t="str">
        <f t="shared" si="96"/>
        <v/>
      </c>
      <c r="BY98" s="53" t="str">
        <f t="shared" si="97"/>
        <v/>
      </c>
      <c r="BZ98" s="94">
        <f t="shared" si="98"/>
        <v>0</v>
      </c>
      <c r="CA98" s="94" t="str">
        <f t="shared" si="99"/>
        <v/>
      </c>
      <c r="CB98" s="94" t="str">
        <f t="shared" si="100"/>
        <v/>
      </c>
      <c r="CC98" s="94" t="str">
        <f t="shared" si="101"/>
        <v/>
      </c>
      <c r="CD98" s="94" t="str">
        <f t="shared" si="102"/>
        <v/>
      </c>
      <c r="CE98" s="98" t="str">
        <f t="shared" si="103"/>
        <v/>
      </c>
      <c r="CF98" s="246" t="str">
        <f>IF(OR(B98=0,B98=""),"",IF(AND($E$3="1st"),'Marks Entry 1st'!AN97,IF(AND($E$3="2nd"),'Marks Entry 2nd'!AN97,"")))</f>
        <v/>
      </c>
      <c r="CG98" s="246" t="str">
        <f>IF(OR(B98=0,B98=""),"",IF(AND($E$3="1st"),'Marks Entry 1st'!AO97,IF(AND($E$3="2nd"),'Marks Entry 2nd'!AO97,"")))</f>
        <v/>
      </c>
      <c r="CH98" s="114" t="str">
        <f t="shared" si="104"/>
        <v/>
      </c>
      <c r="CI98" s="115">
        <f t="shared" si="105"/>
        <v>0</v>
      </c>
      <c r="CJ98" s="115" t="str">
        <f t="shared" si="106"/>
        <v/>
      </c>
      <c r="CK98" s="115" t="str">
        <f t="shared" si="107"/>
        <v/>
      </c>
      <c r="CL98" s="97" t="str">
        <f t="shared" si="108"/>
        <v/>
      </c>
      <c r="CM98" s="246" t="str">
        <f>IF(OR(B98=0,B98=""),"",IF(AND($E$3="1st"),'Marks Entry 1st'!AP97,IF(AND($E$3="2nd"),'Marks Entry 2nd'!AP97,"")))</f>
        <v/>
      </c>
      <c r="CN98" s="246" t="str">
        <f>IF(OR(B98=0,B98=""),"",IF(AND($E$3="1st"),'Marks Entry 1st'!AQ97,IF(AND($E$3="2nd"),'Marks Entry 2nd'!AQ97,"")))</f>
        <v/>
      </c>
      <c r="CO98" s="114" t="str">
        <f t="shared" si="109"/>
        <v/>
      </c>
      <c r="CP98" s="115">
        <f t="shared" si="110"/>
        <v>0</v>
      </c>
      <c r="CQ98" s="115" t="str">
        <f t="shared" si="111"/>
        <v/>
      </c>
      <c r="CR98" s="115" t="str">
        <f t="shared" si="112"/>
        <v/>
      </c>
      <c r="CS98" s="97" t="str">
        <f t="shared" si="113"/>
        <v/>
      </c>
      <c r="CT98" s="246" t="str">
        <f>IF(OR(B98=0,B98=""),"",IF(AND($E$3="1st"),'Marks Entry 1st'!AR97,IF(AND($E$3="2nd"),'Marks Entry 2nd'!AR97,"")))</f>
        <v/>
      </c>
      <c r="CU98" s="246" t="str">
        <f>IF(OR(B98=0,B98=""),"",IF(AND($E$3="1st"),'Marks Entry 1st'!AS97,IF(AND($E$3="2nd"),'Marks Entry 2nd'!AS97,"")))</f>
        <v/>
      </c>
      <c r="CV98" s="114" t="str">
        <f t="shared" si="114"/>
        <v/>
      </c>
      <c r="CW98" s="115">
        <f t="shared" si="115"/>
        <v>0</v>
      </c>
      <c r="CX98" s="115" t="str">
        <f t="shared" si="116"/>
        <v/>
      </c>
      <c r="CY98" s="115" t="str">
        <f t="shared" si="117"/>
        <v/>
      </c>
      <c r="CZ98" s="97" t="str">
        <f t="shared" si="118"/>
        <v/>
      </c>
      <c r="DA98" s="246" t="str">
        <f>IF(OR(B98=0,B98=""),"",IF(AND('Marks Entry 1st'!AT97="",'Marks Entry 2nd'!AT97=""),"",IF(AND($E$3="1st"),'Marks Entry 1st'!AT97,IF(AND($E$3="2nd"),'Marks Entry 2nd'!AT97,""))))</f>
        <v/>
      </c>
      <c r="DB98" s="246" t="str">
        <f>IF(OR(B98=0,B98=""),"",IF(AND('Marks Entry 1st'!AU97="",'Marks Entry 2nd'!AU97=""),"",IF(AND($E$3="1st"),'Marks Entry 1st'!AU97,IF(AND($E$3="2nd"),'Marks Entry 2nd'!AU97,""))))</f>
        <v/>
      </c>
      <c r="DC98" s="377" t="str">
        <f t="shared" si="119"/>
        <v/>
      </c>
      <c r="DD98" s="98" t="str">
        <f t="shared" si="120"/>
        <v/>
      </c>
      <c r="DE98" s="246" t="str">
        <f>IF(OR(B98=0,B98=""),"",IF(AND('Marks Entry 1st'!AV97="",'Marks Entry 2nd'!AV97=""),"",IF(AND($E$3="1st"),'Marks Entry 1st'!AV97,IF(AND($E$3="2nd"),'Marks Entry 2nd'!AV97,""))))</f>
        <v/>
      </c>
      <c r="DF98" s="246" t="str">
        <f>IF(OR(B98=0,B98=""),"",IF(AND('Marks Entry 1st'!AW97="",'Marks Entry 2nd'!AW97=""),"",IF(AND($E$3="1st"),'Marks Entry 1st'!AW97,IF(AND($E$3="2nd"),'Marks Entry 2nd'!AW97,""))))</f>
        <v/>
      </c>
      <c r="DG98" s="377" t="str">
        <f t="shared" si="121"/>
        <v/>
      </c>
      <c r="DH98" s="98" t="str">
        <f t="shared" si="122"/>
        <v/>
      </c>
      <c r="DI98" s="68" t="str">
        <f t="shared" si="127"/>
        <v/>
      </c>
      <c r="DJ98" s="379" t="str">
        <f t="shared" si="123"/>
        <v/>
      </c>
      <c r="DK98" s="72" t="str">
        <f t="shared" si="124"/>
        <v/>
      </c>
      <c r="DL98" s="73" t="str">
        <f t="shared" si="125"/>
        <v/>
      </c>
      <c r="DM98" s="413" t="str">
        <f>IF(B98="NSO","NSO",IF(OR(D98="",G98="",F98="",B98="",DI98=0),"",IF('Master sheet'!$D$11="Hindi","कक्षोंन्नति","Promoted")))</f>
        <v/>
      </c>
      <c r="DN98" s="43" t="str">
        <f>IF(OR(B98=0,B98=""),"",IF(AND($E$3="1st"),'Marks Entry 1st'!AX97,IF(AND($E$3="2nd"),'Marks Entry 2nd'!AX97,"")))</f>
        <v/>
      </c>
      <c r="DO98" s="43" t="str">
        <f>IF(OR(B98=0,B98=""),"",IF(AND($E$3="1st"),'Marks Entry 1st'!AY97,IF(AND($E$3="2nd"),'Marks Entry 2nd'!AY97,"")))</f>
        <v/>
      </c>
      <c r="DP98" s="230" t="str">
        <f t="shared" si="126"/>
        <v/>
      </c>
      <c r="DQ98" s="44"/>
      <c r="DX98" s="46">
        <f>IF(AND($E$3="1st"),'Marks Entry 1st'!I97,IF(AND($E$3="2nd"),'Marks Entry 2nd'!I97,""))</f>
        <v>0</v>
      </c>
    </row>
    <row r="99" spans="1:128" ht="18.95" customHeight="1">
      <c r="A99" s="60">
        <v>92</v>
      </c>
      <c r="B99" s="279" t="str">
        <f>IF(OR(DX99=0,DX99=""),"",IF(AND($E$3="1st"),'Marks Entry 1st'!I98,IF(AND($E$3="2nd"),'Marks Entry 2nd'!I98,"")))</f>
        <v/>
      </c>
      <c r="C99" s="61" t="str">
        <f>IF(OR(B99=0,B99=""),"",IF(AND($E$3="1st"),'Marks Entry 1st'!B98,IF(AND($E$3="2nd"),'Marks Entry 2nd'!B98,"")))</f>
        <v/>
      </c>
      <c r="D99" s="61" t="str">
        <f>IF(OR(B99=0,B99=""),"",IF(AND($E$3="1st"),'Marks Entry 1st'!C98,IF(AND($E$3="2nd"),'Marks Entry 2nd'!C98,"")))</f>
        <v/>
      </c>
      <c r="E99" s="62" t="str">
        <f>IF(OR(B99=0,B99=""),"",IF(AND($E$3="1st"),'Marks Entry 1st'!E98,IF(AND($E$3="2nd"),'Marks Entry 2nd'!E98,"")))</f>
        <v/>
      </c>
      <c r="F99" s="278" t="str">
        <f>IF(OR(B99=0,B99=""),"",IF(AND($E$3="1st"),'Marks Entry 1st'!D98,IF(AND($E$3="2nd"),'Marks Entry 2nd'!D98,"")))</f>
        <v/>
      </c>
      <c r="G99" s="56" t="str">
        <f>IF(OR(B99=0,B99=""),"",IF(AND($E$3="1st"),'Marks Entry 1st'!F98,IF(AND($E$3="2nd"),'Marks Entry 2nd'!F98,"")))</f>
        <v/>
      </c>
      <c r="H99" s="56" t="str">
        <f>IF(OR(B99=0,B99=""),"",IF(AND($E$3="1st"),'Marks Entry 1st'!G98,IF(AND($E$3="2nd"),'Marks Entry 2nd'!G98,"")))</f>
        <v/>
      </c>
      <c r="I99" s="56" t="str">
        <f>IF(OR(B99=0,B99=""),"",IF(AND($E$3="1st"),'Marks Entry 1st'!H98,IF(AND($E$3="2nd"),'Marks Entry 2nd'!H98,"")))</f>
        <v/>
      </c>
      <c r="J99" s="245" t="str">
        <f>IF(OR(B99=0,B99=""),"",IF(AND($E$3="1st"),'Marks Entry 1st'!J98,IF(AND($E$3="2nd"),'Marks Entry 2nd'!J98,"")))</f>
        <v/>
      </c>
      <c r="K99" s="245" t="str">
        <f>IF(OR(B99=0,B99=""),"",IF(AND($E$3="1st"),'Marks Entry 1st'!K98,IF(AND($E$3="2nd"),'Marks Entry 2nd'!K98,"")))</f>
        <v/>
      </c>
      <c r="L99" s="113"/>
      <c r="M99" s="113"/>
      <c r="N99" s="113"/>
      <c r="O99" s="53"/>
      <c r="P99" s="113" t="str">
        <f>IF(OR(B99=0,B99=""),"",IF(AND($E$3="1st"),'Marks Entry 1st'!O98,IF(AND($E$3="2nd"),'Marks Entry 2nd'!O98,"")))</f>
        <v/>
      </c>
      <c r="Q99" s="113" t="str">
        <f>IF(OR(B99=0,B99=""),"",IF(AND($E$3="1st"),'Marks Entry 1st'!P98,IF(AND($E$3="2nd"),'Marks Entry 2nd'!P98,"")))</f>
        <v/>
      </c>
      <c r="R99" s="57" t="str">
        <f t="shared" si="64"/>
        <v/>
      </c>
      <c r="S99" s="53">
        <f t="shared" si="65"/>
        <v>0</v>
      </c>
      <c r="T99" s="59" t="str">
        <f>IF(OR(B99=0,B99=""),"",IF(AND($E$3="1st"),'Marks Entry 1st'!Q98,IF(AND($E$3="2nd"),'Marks Entry 2nd'!Q98,"")))</f>
        <v/>
      </c>
      <c r="U99" s="59" t="str">
        <f>IF(OR(B99=0,B99=""),"",IF(AND($E$3="1st"),'Marks Entry 1st'!R98,IF(AND($E$3="2nd"),'Marks Entry 2nd'!R98,"")))</f>
        <v/>
      </c>
      <c r="V99" s="58" t="str">
        <f t="shared" si="66"/>
        <v/>
      </c>
      <c r="W99" s="53" t="str">
        <f t="shared" si="67"/>
        <v/>
      </c>
      <c r="X99" s="94">
        <f t="shared" si="68"/>
        <v>0</v>
      </c>
      <c r="Y99" s="94" t="str">
        <f t="shared" si="69"/>
        <v/>
      </c>
      <c r="Z99" s="94" t="str">
        <f t="shared" si="70"/>
        <v/>
      </c>
      <c r="AA99" s="94" t="str">
        <f t="shared" si="71"/>
        <v/>
      </c>
      <c r="AB99" s="94" t="str">
        <f t="shared" si="72"/>
        <v/>
      </c>
      <c r="AC99" s="98" t="str">
        <f t="shared" si="73"/>
        <v/>
      </c>
      <c r="AD99" s="113"/>
      <c r="AE99" s="113"/>
      <c r="AF99" s="113"/>
      <c r="AG99" s="53"/>
      <c r="AH99" s="113" t="str">
        <f>IF(OR(B99=0,B99=""),"",IF(AND($E$3="1st"),'Marks Entry 1st'!V98,IF(AND($E$3="2nd"),'Marks Entry 2nd'!V98,"")))</f>
        <v/>
      </c>
      <c r="AI99" s="113" t="str">
        <f>IF(OR(B99=0,B99=""),"",IF(AND($E$3="1st"),'Marks Entry 1st'!W98,IF(AND($E$3="2nd"),'Marks Entry 2nd'!W98,"")))</f>
        <v/>
      </c>
      <c r="AJ99" s="57" t="str">
        <f t="shared" si="74"/>
        <v/>
      </c>
      <c r="AK99" s="53">
        <f t="shared" si="75"/>
        <v>0</v>
      </c>
      <c r="AL99" s="59" t="str">
        <f>IF(OR(B99=0,B99=""),"",IF(AND($E$3="1st"),'Marks Entry 1st'!X98,IF(AND($E$3="2nd"),'Marks Entry 2nd'!X98,"")))</f>
        <v/>
      </c>
      <c r="AM99" s="59" t="str">
        <f>IF(OR(B99=0,B99=""),"",IF(AND($E$3="1st"),'Marks Entry 1st'!Y98,IF(AND($E$3="2nd"),'Marks Entry 2nd'!Y98,"")))</f>
        <v/>
      </c>
      <c r="AN99" s="58" t="str">
        <f t="shared" si="76"/>
        <v/>
      </c>
      <c r="AO99" s="53" t="str">
        <f t="shared" si="77"/>
        <v/>
      </c>
      <c r="AP99" s="94">
        <f t="shared" si="78"/>
        <v>0</v>
      </c>
      <c r="AQ99" s="94" t="str">
        <f t="shared" si="79"/>
        <v/>
      </c>
      <c r="AR99" s="94" t="str">
        <f t="shared" si="80"/>
        <v/>
      </c>
      <c r="AS99" s="94" t="str">
        <f t="shared" si="81"/>
        <v/>
      </c>
      <c r="AT99" s="94" t="str">
        <f t="shared" si="82"/>
        <v/>
      </c>
      <c r="AU99" s="98" t="str">
        <f t="shared" si="83"/>
        <v/>
      </c>
      <c r="AV99" s="113"/>
      <c r="AW99" s="113"/>
      <c r="AX99" s="113"/>
      <c r="AY99" s="53"/>
      <c r="AZ99" s="113" t="str">
        <f>IF(OR(B99=0,B99=""),"",IF(AND($E$3="1st"),'Marks Entry 1st'!AC98,IF(AND($E$3="2nd"),'Marks Entry 2nd'!AC98,"")))</f>
        <v/>
      </c>
      <c r="BA99" s="113" t="str">
        <f>IF(OR(B99=0,B99=""),"",IF(AND($E$3="1st"),'Marks Entry 1st'!AD98,IF(AND($E$3="2nd"),'Marks Entry 2nd'!AD98,"")))</f>
        <v/>
      </c>
      <c r="BB99" s="57" t="str">
        <f t="shared" si="84"/>
        <v/>
      </c>
      <c r="BC99" s="53">
        <f t="shared" si="85"/>
        <v>0</v>
      </c>
      <c r="BD99" s="59" t="str">
        <f>IF(OR(B99=0,B99=""),"",IF(AND($E$3="1st"),'Marks Entry 1st'!AE98,IF(AND($E$3="2nd"),'Marks Entry 2nd'!AE98,"")))</f>
        <v/>
      </c>
      <c r="BE99" s="59" t="str">
        <f>IF(OR(B99=0,B99=""),"",IF(AND($E$3="1st"),'Marks Entry 1st'!AF98,IF(AND($E$3="2nd"),'Marks Entry 2nd'!AF98,"")))</f>
        <v/>
      </c>
      <c r="BF99" s="58" t="str">
        <f t="shared" si="86"/>
        <v/>
      </c>
      <c r="BG99" s="53" t="str">
        <f t="shared" si="87"/>
        <v/>
      </c>
      <c r="BH99" s="94">
        <f t="shared" si="88"/>
        <v>0</v>
      </c>
      <c r="BI99" s="94" t="str">
        <f t="shared" si="89"/>
        <v/>
      </c>
      <c r="BJ99" s="94" t="str">
        <f t="shared" si="90"/>
        <v/>
      </c>
      <c r="BK99" s="94" t="str">
        <f t="shared" si="91"/>
        <v/>
      </c>
      <c r="BL99" s="94" t="str">
        <f t="shared" si="92"/>
        <v/>
      </c>
      <c r="BM99" s="98" t="str">
        <f t="shared" si="93"/>
        <v/>
      </c>
      <c r="BN99" s="113"/>
      <c r="BO99" s="113"/>
      <c r="BP99" s="113"/>
      <c r="BQ99" s="53"/>
      <c r="BR99" s="113" t="str">
        <f>IF(OR(B99=0,B99=""),"",IF(AND('Marks Entry 1st'!AJ98="",'Marks Entry 2nd'!AJ98=""),"",IF(AND($E$3="1st"),'Marks Entry 1st'!AJ98,IF(AND($E$3="2nd"),'Marks Entry 2nd'!AJ98,""))))</f>
        <v/>
      </c>
      <c r="BS99" s="113" t="str">
        <f>IF(OR(B99=0,B99=""),"",IF(AND('Marks Entry 1st'!AK98="",'Marks Entry 2nd'!AK98=""),"",IF(AND($E$3="1st"),'Marks Entry 1st'!AK98,IF(AND($E$3="2nd"),'Marks Entry 2nd'!AK98,""))))</f>
        <v/>
      </c>
      <c r="BT99" s="57" t="str">
        <f t="shared" si="94"/>
        <v/>
      </c>
      <c r="BU99" s="53">
        <f t="shared" si="95"/>
        <v>0</v>
      </c>
      <c r="BV99" s="59" t="str">
        <f>IF(OR(B99=0,B99=""),"",IF(AND('Marks Entry 1st'!AL98="",'Marks Entry 2nd'!AL98=""),"",IF(AND($E$3="1st"),'Marks Entry 1st'!AL98,IF(AND($E$3="2nd"),'Marks Entry 2nd'!AL98,""))))</f>
        <v/>
      </c>
      <c r="BW99" s="59" t="str">
        <f>IF(OR(B99=0,B99=""),"",IF(AND('Marks Entry 1st'!AM98="",'Marks Entry 2nd'!AM98=""),"",IF(AND($E$3="1st"),'Marks Entry 1st'!AM98,IF(AND($E$3="2nd"),'Marks Entry 2nd'!AM98,""))))</f>
        <v/>
      </c>
      <c r="BX99" s="58" t="str">
        <f t="shared" si="96"/>
        <v/>
      </c>
      <c r="BY99" s="53" t="str">
        <f t="shared" si="97"/>
        <v/>
      </c>
      <c r="BZ99" s="94">
        <f t="shared" si="98"/>
        <v>0</v>
      </c>
      <c r="CA99" s="94" t="str">
        <f t="shared" si="99"/>
        <v/>
      </c>
      <c r="CB99" s="94" t="str">
        <f t="shared" si="100"/>
        <v/>
      </c>
      <c r="CC99" s="94" t="str">
        <f t="shared" si="101"/>
        <v/>
      </c>
      <c r="CD99" s="94" t="str">
        <f t="shared" si="102"/>
        <v/>
      </c>
      <c r="CE99" s="98" t="str">
        <f t="shared" si="103"/>
        <v/>
      </c>
      <c r="CF99" s="246" t="str">
        <f>IF(OR(B99=0,B99=""),"",IF(AND($E$3="1st"),'Marks Entry 1st'!AN98,IF(AND($E$3="2nd"),'Marks Entry 2nd'!AN98,"")))</f>
        <v/>
      </c>
      <c r="CG99" s="246" t="str">
        <f>IF(OR(B99=0,B99=""),"",IF(AND($E$3="1st"),'Marks Entry 1st'!AO98,IF(AND($E$3="2nd"),'Marks Entry 2nd'!AO98,"")))</f>
        <v/>
      </c>
      <c r="CH99" s="114" t="str">
        <f t="shared" si="104"/>
        <v/>
      </c>
      <c r="CI99" s="115">
        <f t="shared" si="105"/>
        <v>0</v>
      </c>
      <c r="CJ99" s="115" t="str">
        <f t="shared" si="106"/>
        <v/>
      </c>
      <c r="CK99" s="115" t="str">
        <f t="shared" si="107"/>
        <v/>
      </c>
      <c r="CL99" s="97" t="str">
        <f t="shared" si="108"/>
        <v/>
      </c>
      <c r="CM99" s="246" t="str">
        <f>IF(OR(B99=0,B99=""),"",IF(AND($E$3="1st"),'Marks Entry 1st'!AP98,IF(AND($E$3="2nd"),'Marks Entry 2nd'!AP98,"")))</f>
        <v/>
      </c>
      <c r="CN99" s="246" t="str">
        <f>IF(OR(B99=0,B99=""),"",IF(AND($E$3="1st"),'Marks Entry 1st'!AQ98,IF(AND($E$3="2nd"),'Marks Entry 2nd'!AQ98,"")))</f>
        <v/>
      </c>
      <c r="CO99" s="114" t="str">
        <f t="shared" si="109"/>
        <v/>
      </c>
      <c r="CP99" s="115">
        <f t="shared" si="110"/>
        <v>0</v>
      </c>
      <c r="CQ99" s="115" t="str">
        <f t="shared" si="111"/>
        <v/>
      </c>
      <c r="CR99" s="115" t="str">
        <f t="shared" si="112"/>
        <v/>
      </c>
      <c r="CS99" s="97" t="str">
        <f t="shared" si="113"/>
        <v/>
      </c>
      <c r="CT99" s="246" t="str">
        <f>IF(OR(B99=0,B99=""),"",IF(AND($E$3="1st"),'Marks Entry 1st'!AR98,IF(AND($E$3="2nd"),'Marks Entry 2nd'!AR98,"")))</f>
        <v/>
      </c>
      <c r="CU99" s="246" t="str">
        <f>IF(OR(B99=0,B99=""),"",IF(AND($E$3="1st"),'Marks Entry 1st'!AS98,IF(AND($E$3="2nd"),'Marks Entry 2nd'!AS98,"")))</f>
        <v/>
      </c>
      <c r="CV99" s="114" t="str">
        <f t="shared" si="114"/>
        <v/>
      </c>
      <c r="CW99" s="115">
        <f t="shared" si="115"/>
        <v>0</v>
      </c>
      <c r="CX99" s="115" t="str">
        <f t="shared" si="116"/>
        <v/>
      </c>
      <c r="CY99" s="115" t="str">
        <f t="shared" si="117"/>
        <v/>
      </c>
      <c r="CZ99" s="97" t="str">
        <f t="shared" si="118"/>
        <v/>
      </c>
      <c r="DA99" s="246" t="str">
        <f>IF(OR(B99=0,B99=""),"",IF(AND('Marks Entry 1st'!AT98="",'Marks Entry 2nd'!AT98=""),"",IF(AND($E$3="1st"),'Marks Entry 1st'!AT98,IF(AND($E$3="2nd"),'Marks Entry 2nd'!AT98,""))))</f>
        <v/>
      </c>
      <c r="DB99" s="246" t="str">
        <f>IF(OR(B99=0,B99=""),"",IF(AND('Marks Entry 1st'!AU98="",'Marks Entry 2nd'!AU98=""),"",IF(AND($E$3="1st"),'Marks Entry 1st'!AU98,IF(AND($E$3="2nd"),'Marks Entry 2nd'!AU98,""))))</f>
        <v/>
      </c>
      <c r="DC99" s="377" t="str">
        <f t="shared" si="119"/>
        <v/>
      </c>
      <c r="DD99" s="98" t="str">
        <f t="shared" si="120"/>
        <v/>
      </c>
      <c r="DE99" s="246" t="str">
        <f>IF(OR(B99=0,B99=""),"",IF(AND('Marks Entry 1st'!AV98="",'Marks Entry 2nd'!AV98=""),"",IF(AND($E$3="1st"),'Marks Entry 1st'!AV98,IF(AND($E$3="2nd"),'Marks Entry 2nd'!AV98,""))))</f>
        <v/>
      </c>
      <c r="DF99" s="246" t="str">
        <f>IF(OR(B99=0,B99=""),"",IF(AND('Marks Entry 1st'!AW98="",'Marks Entry 2nd'!AW98=""),"",IF(AND($E$3="1st"),'Marks Entry 1st'!AW98,IF(AND($E$3="2nd"),'Marks Entry 2nd'!AW98,""))))</f>
        <v/>
      </c>
      <c r="DG99" s="377" t="str">
        <f t="shared" si="121"/>
        <v/>
      </c>
      <c r="DH99" s="98" t="str">
        <f t="shared" si="122"/>
        <v/>
      </c>
      <c r="DI99" s="68" t="str">
        <f t="shared" si="127"/>
        <v/>
      </c>
      <c r="DJ99" s="379" t="str">
        <f t="shared" si="123"/>
        <v/>
      </c>
      <c r="DK99" s="72" t="str">
        <f t="shared" si="124"/>
        <v/>
      </c>
      <c r="DL99" s="73" t="str">
        <f t="shared" si="125"/>
        <v/>
      </c>
      <c r="DM99" s="413" t="str">
        <f>IF(B99="NSO","NSO",IF(OR(D99="",G99="",F99="",B99="",DI99=0),"",IF('Master sheet'!$D$11="Hindi","कक्षोंन्नति","Promoted")))</f>
        <v/>
      </c>
      <c r="DN99" s="43" t="str">
        <f>IF(OR(B99=0,B99=""),"",IF(AND($E$3="1st"),'Marks Entry 1st'!AX98,IF(AND($E$3="2nd"),'Marks Entry 2nd'!AX98,"")))</f>
        <v/>
      </c>
      <c r="DO99" s="43" t="str">
        <f>IF(OR(B99=0,B99=""),"",IF(AND($E$3="1st"),'Marks Entry 1st'!AY98,IF(AND($E$3="2nd"),'Marks Entry 2nd'!AY98,"")))</f>
        <v/>
      </c>
      <c r="DP99" s="230" t="str">
        <f t="shared" si="126"/>
        <v/>
      </c>
      <c r="DQ99" s="44"/>
      <c r="DX99" s="46">
        <f>IF(AND($E$3="1st"),'Marks Entry 1st'!I98,IF(AND($E$3="2nd"),'Marks Entry 2nd'!I98,""))</f>
        <v>0</v>
      </c>
    </row>
    <row r="100" spans="1:128" ht="18.95" customHeight="1">
      <c r="A100" s="60">
        <v>93</v>
      </c>
      <c r="B100" s="279" t="str">
        <f>IF(OR(DX100=0,DX100=""),"",IF(AND($E$3="1st"),'Marks Entry 1st'!I99,IF(AND($E$3="2nd"),'Marks Entry 2nd'!I99,"")))</f>
        <v/>
      </c>
      <c r="C100" s="61" t="str">
        <f>IF(OR(B100=0,B100=""),"",IF(AND($E$3="1st"),'Marks Entry 1st'!B99,IF(AND($E$3="2nd"),'Marks Entry 2nd'!B99,"")))</f>
        <v/>
      </c>
      <c r="D100" s="61" t="str">
        <f>IF(OR(B100=0,B100=""),"",IF(AND($E$3="1st"),'Marks Entry 1st'!C99,IF(AND($E$3="2nd"),'Marks Entry 2nd'!C99,"")))</f>
        <v/>
      </c>
      <c r="E100" s="62" t="str">
        <f>IF(OR(B100=0,B100=""),"",IF(AND($E$3="1st"),'Marks Entry 1st'!E99,IF(AND($E$3="2nd"),'Marks Entry 2nd'!E99,"")))</f>
        <v/>
      </c>
      <c r="F100" s="278" t="str">
        <f>IF(OR(B100=0,B100=""),"",IF(AND($E$3="1st"),'Marks Entry 1st'!D99,IF(AND($E$3="2nd"),'Marks Entry 2nd'!D99,"")))</f>
        <v/>
      </c>
      <c r="G100" s="56" t="str">
        <f>IF(OR(B100=0,B100=""),"",IF(AND($E$3="1st"),'Marks Entry 1st'!F99,IF(AND($E$3="2nd"),'Marks Entry 2nd'!F99,"")))</f>
        <v/>
      </c>
      <c r="H100" s="56" t="str">
        <f>IF(OR(B100=0,B100=""),"",IF(AND($E$3="1st"),'Marks Entry 1st'!G99,IF(AND($E$3="2nd"),'Marks Entry 2nd'!G99,"")))</f>
        <v/>
      </c>
      <c r="I100" s="56" t="str">
        <f>IF(OR(B100=0,B100=""),"",IF(AND($E$3="1st"),'Marks Entry 1st'!H99,IF(AND($E$3="2nd"),'Marks Entry 2nd'!H99,"")))</f>
        <v/>
      </c>
      <c r="J100" s="245" t="str">
        <f>IF(OR(B100=0,B100=""),"",IF(AND($E$3="1st"),'Marks Entry 1st'!J99,IF(AND($E$3="2nd"),'Marks Entry 2nd'!J99,"")))</f>
        <v/>
      </c>
      <c r="K100" s="245" t="str">
        <f>IF(OR(B100=0,B100=""),"",IF(AND($E$3="1st"),'Marks Entry 1st'!K99,IF(AND($E$3="2nd"),'Marks Entry 2nd'!K99,"")))</f>
        <v/>
      </c>
      <c r="L100" s="113"/>
      <c r="M100" s="113"/>
      <c r="N100" s="113"/>
      <c r="O100" s="53"/>
      <c r="P100" s="113" t="str">
        <f>IF(OR(B100=0,B100=""),"",IF(AND($E$3="1st"),'Marks Entry 1st'!O99,IF(AND($E$3="2nd"),'Marks Entry 2nd'!O99,"")))</f>
        <v/>
      </c>
      <c r="Q100" s="113" t="str">
        <f>IF(OR(B100=0,B100=""),"",IF(AND($E$3="1st"),'Marks Entry 1st'!P99,IF(AND($E$3="2nd"),'Marks Entry 2nd'!P99,"")))</f>
        <v/>
      </c>
      <c r="R100" s="57" t="str">
        <f t="shared" si="64"/>
        <v/>
      </c>
      <c r="S100" s="53">
        <f t="shared" si="65"/>
        <v>0</v>
      </c>
      <c r="T100" s="59" t="str">
        <f>IF(OR(B100=0,B100=""),"",IF(AND($E$3="1st"),'Marks Entry 1st'!Q99,IF(AND($E$3="2nd"),'Marks Entry 2nd'!Q99,"")))</f>
        <v/>
      </c>
      <c r="U100" s="59" t="str">
        <f>IF(OR(B100=0,B100=""),"",IF(AND($E$3="1st"),'Marks Entry 1st'!R99,IF(AND($E$3="2nd"),'Marks Entry 2nd'!R99,"")))</f>
        <v/>
      </c>
      <c r="V100" s="58" t="str">
        <f t="shared" si="66"/>
        <v/>
      </c>
      <c r="W100" s="53" t="str">
        <f t="shared" si="67"/>
        <v/>
      </c>
      <c r="X100" s="94">
        <f t="shared" si="68"/>
        <v>0</v>
      </c>
      <c r="Y100" s="94" t="str">
        <f t="shared" si="69"/>
        <v/>
      </c>
      <c r="Z100" s="94" t="str">
        <f t="shared" si="70"/>
        <v/>
      </c>
      <c r="AA100" s="94" t="str">
        <f t="shared" si="71"/>
        <v/>
      </c>
      <c r="AB100" s="94" t="str">
        <f t="shared" si="72"/>
        <v/>
      </c>
      <c r="AC100" s="98" t="str">
        <f t="shared" si="73"/>
        <v/>
      </c>
      <c r="AD100" s="113"/>
      <c r="AE100" s="113"/>
      <c r="AF100" s="113"/>
      <c r="AG100" s="53"/>
      <c r="AH100" s="113" t="str">
        <f>IF(OR(B100=0,B100=""),"",IF(AND($E$3="1st"),'Marks Entry 1st'!V99,IF(AND($E$3="2nd"),'Marks Entry 2nd'!V99,"")))</f>
        <v/>
      </c>
      <c r="AI100" s="113" t="str">
        <f>IF(OR(B100=0,B100=""),"",IF(AND($E$3="1st"),'Marks Entry 1st'!W99,IF(AND($E$3="2nd"),'Marks Entry 2nd'!W99,"")))</f>
        <v/>
      </c>
      <c r="AJ100" s="57" t="str">
        <f t="shared" si="74"/>
        <v/>
      </c>
      <c r="AK100" s="53">
        <f t="shared" si="75"/>
        <v>0</v>
      </c>
      <c r="AL100" s="59" t="str">
        <f>IF(OR(B100=0,B100=""),"",IF(AND($E$3="1st"),'Marks Entry 1st'!X99,IF(AND($E$3="2nd"),'Marks Entry 2nd'!X99,"")))</f>
        <v/>
      </c>
      <c r="AM100" s="59" t="str">
        <f>IF(OR(B100=0,B100=""),"",IF(AND($E$3="1st"),'Marks Entry 1st'!Y99,IF(AND($E$3="2nd"),'Marks Entry 2nd'!Y99,"")))</f>
        <v/>
      </c>
      <c r="AN100" s="58" t="str">
        <f t="shared" si="76"/>
        <v/>
      </c>
      <c r="AO100" s="53" t="str">
        <f t="shared" si="77"/>
        <v/>
      </c>
      <c r="AP100" s="94">
        <f t="shared" si="78"/>
        <v>0</v>
      </c>
      <c r="AQ100" s="94" t="str">
        <f t="shared" si="79"/>
        <v/>
      </c>
      <c r="AR100" s="94" t="str">
        <f t="shared" si="80"/>
        <v/>
      </c>
      <c r="AS100" s="94" t="str">
        <f t="shared" si="81"/>
        <v/>
      </c>
      <c r="AT100" s="94" t="str">
        <f t="shared" si="82"/>
        <v/>
      </c>
      <c r="AU100" s="98" t="str">
        <f t="shared" si="83"/>
        <v/>
      </c>
      <c r="AV100" s="113"/>
      <c r="AW100" s="113"/>
      <c r="AX100" s="113"/>
      <c r="AY100" s="53"/>
      <c r="AZ100" s="113" t="str">
        <f>IF(OR(B100=0,B100=""),"",IF(AND($E$3="1st"),'Marks Entry 1st'!AC99,IF(AND($E$3="2nd"),'Marks Entry 2nd'!AC99,"")))</f>
        <v/>
      </c>
      <c r="BA100" s="113" t="str">
        <f>IF(OR(B100=0,B100=""),"",IF(AND($E$3="1st"),'Marks Entry 1st'!AD99,IF(AND($E$3="2nd"),'Marks Entry 2nd'!AD99,"")))</f>
        <v/>
      </c>
      <c r="BB100" s="57" t="str">
        <f t="shared" si="84"/>
        <v/>
      </c>
      <c r="BC100" s="53">
        <f t="shared" si="85"/>
        <v>0</v>
      </c>
      <c r="BD100" s="59" t="str">
        <f>IF(OR(B100=0,B100=""),"",IF(AND($E$3="1st"),'Marks Entry 1st'!AE99,IF(AND($E$3="2nd"),'Marks Entry 2nd'!AE99,"")))</f>
        <v/>
      </c>
      <c r="BE100" s="59" t="str">
        <f>IF(OR(B100=0,B100=""),"",IF(AND($E$3="1st"),'Marks Entry 1st'!AF99,IF(AND($E$3="2nd"),'Marks Entry 2nd'!AF99,"")))</f>
        <v/>
      </c>
      <c r="BF100" s="58" t="str">
        <f t="shared" si="86"/>
        <v/>
      </c>
      <c r="BG100" s="53" t="str">
        <f t="shared" si="87"/>
        <v/>
      </c>
      <c r="BH100" s="94">
        <f t="shared" si="88"/>
        <v>0</v>
      </c>
      <c r="BI100" s="94" t="str">
        <f t="shared" si="89"/>
        <v/>
      </c>
      <c r="BJ100" s="94" t="str">
        <f t="shared" si="90"/>
        <v/>
      </c>
      <c r="BK100" s="94" t="str">
        <f t="shared" si="91"/>
        <v/>
      </c>
      <c r="BL100" s="94" t="str">
        <f t="shared" si="92"/>
        <v/>
      </c>
      <c r="BM100" s="98" t="str">
        <f t="shared" si="93"/>
        <v/>
      </c>
      <c r="BN100" s="113"/>
      <c r="BO100" s="113"/>
      <c r="BP100" s="113"/>
      <c r="BQ100" s="53"/>
      <c r="BR100" s="113" t="str">
        <f>IF(OR(B100=0,B100=""),"",IF(AND('Marks Entry 1st'!AJ99="",'Marks Entry 2nd'!AJ99=""),"",IF(AND($E$3="1st"),'Marks Entry 1st'!AJ99,IF(AND($E$3="2nd"),'Marks Entry 2nd'!AJ99,""))))</f>
        <v/>
      </c>
      <c r="BS100" s="113" t="str">
        <f>IF(OR(B100=0,B100=""),"",IF(AND('Marks Entry 1st'!AK99="",'Marks Entry 2nd'!AK99=""),"",IF(AND($E$3="1st"),'Marks Entry 1st'!AK99,IF(AND($E$3="2nd"),'Marks Entry 2nd'!AK99,""))))</f>
        <v/>
      </c>
      <c r="BT100" s="57" t="str">
        <f t="shared" si="94"/>
        <v/>
      </c>
      <c r="BU100" s="53">
        <f t="shared" si="95"/>
        <v>0</v>
      </c>
      <c r="BV100" s="59" t="str">
        <f>IF(OR(B100=0,B100=""),"",IF(AND('Marks Entry 1st'!AL99="",'Marks Entry 2nd'!AL99=""),"",IF(AND($E$3="1st"),'Marks Entry 1st'!AL99,IF(AND($E$3="2nd"),'Marks Entry 2nd'!AL99,""))))</f>
        <v/>
      </c>
      <c r="BW100" s="59" t="str">
        <f>IF(OR(B100=0,B100=""),"",IF(AND('Marks Entry 1st'!AM99="",'Marks Entry 2nd'!AM99=""),"",IF(AND($E$3="1st"),'Marks Entry 1st'!AM99,IF(AND($E$3="2nd"),'Marks Entry 2nd'!AM99,""))))</f>
        <v/>
      </c>
      <c r="BX100" s="58" t="str">
        <f t="shared" si="96"/>
        <v/>
      </c>
      <c r="BY100" s="53" t="str">
        <f t="shared" si="97"/>
        <v/>
      </c>
      <c r="BZ100" s="94">
        <f t="shared" si="98"/>
        <v>0</v>
      </c>
      <c r="CA100" s="94" t="str">
        <f t="shared" si="99"/>
        <v/>
      </c>
      <c r="CB100" s="94" t="str">
        <f t="shared" si="100"/>
        <v/>
      </c>
      <c r="CC100" s="94" t="str">
        <f t="shared" si="101"/>
        <v/>
      </c>
      <c r="CD100" s="94" t="str">
        <f t="shared" si="102"/>
        <v/>
      </c>
      <c r="CE100" s="98" t="str">
        <f t="shared" si="103"/>
        <v/>
      </c>
      <c r="CF100" s="246" t="str">
        <f>IF(OR(B100=0,B100=""),"",IF(AND($E$3="1st"),'Marks Entry 1st'!AN99,IF(AND($E$3="2nd"),'Marks Entry 2nd'!AN99,"")))</f>
        <v/>
      </c>
      <c r="CG100" s="246" t="str">
        <f>IF(OR(B100=0,B100=""),"",IF(AND($E$3="1st"),'Marks Entry 1st'!AO99,IF(AND($E$3="2nd"),'Marks Entry 2nd'!AO99,"")))</f>
        <v/>
      </c>
      <c r="CH100" s="114" t="str">
        <f t="shared" si="104"/>
        <v/>
      </c>
      <c r="CI100" s="115">
        <f t="shared" si="105"/>
        <v>0</v>
      </c>
      <c r="CJ100" s="115" t="str">
        <f t="shared" si="106"/>
        <v/>
      </c>
      <c r="CK100" s="115" t="str">
        <f t="shared" si="107"/>
        <v/>
      </c>
      <c r="CL100" s="97" t="str">
        <f t="shared" si="108"/>
        <v/>
      </c>
      <c r="CM100" s="246" t="str">
        <f>IF(OR(B100=0,B100=""),"",IF(AND($E$3="1st"),'Marks Entry 1st'!AP99,IF(AND($E$3="2nd"),'Marks Entry 2nd'!AP99,"")))</f>
        <v/>
      </c>
      <c r="CN100" s="246" t="str">
        <f>IF(OR(B100=0,B100=""),"",IF(AND($E$3="1st"),'Marks Entry 1st'!AQ99,IF(AND($E$3="2nd"),'Marks Entry 2nd'!AQ99,"")))</f>
        <v/>
      </c>
      <c r="CO100" s="114" t="str">
        <f t="shared" si="109"/>
        <v/>
      </c>
      <c r="CP100" s="115">
        <f t="shared" si="110"/>
        <v>0</v>
      </c>
      <c r="CQ100" s="115" t="str">
        <f t="shared" si="111"/>
        <v/>
      </c>
      <c r="CR100" s="115" t="str">
        <f t="shared" si="112"/>
        <v/>
      </c>
      <c r="CS100" s="97" t="str">
        <f t="shared" si="113"/>
        <v/>
      </c>
      <c r="CT100" s="246" t="str">
        <f>IF(OR(B100=0,B100=""),"",IF(AND($E$3="1st"),'Marks Entry 1st'!AR99,IF(AND($E$3="2nd"),'Marks Entry 2nd'!AR99,"")))</f>
        <v/>
      </c>
      <c r="CU100" s="246" t="str">
        <f>IF(OR(B100=0,B100=""),"",IF(AND($E$3="1st"),'Marks Entry 1st'!AS99,IF(AND($E$3="2nd"),'Marks Entry 2nd'!AS99,"")))</f>
        <v/>
      </c>
      <c r="CV100" s="114" t="str">
        <f t="shared" si="114"/>
        <v/>
      </c>
      <c r="CW100" s="115">
        <f t="shared" si="115"/>
        <v>0</v>
      </c>
      <c r="CX100" s="115" t="str">
        <f t="shared" si="116"/>
        <v/>
      </c>
      <c r="CY100" s="115" t="str">
        <f t="shared" si="117"/>
        <v/>
      </c>
      <c r="CZ100" s="97" t="str">
        <f t="shared" si="118"/>
        <v/>
      </c>
      <c r="DA100" s="246" t="str">
        <f>IF(OR(B100=0,B100=""),"",IF(AND('Marks Entry 1st'!AT99="",'Marks Entry 2nd'!AT99=""),"",IF(AND($E$3="1st"),'Marks Entry 1st'!AT99,IF(AND($E$3="2nd"),'Marks Entry 2nd'!AT99,""))))</f>
        <v/>
      </c>
      <c r="DB100" s="246" t="str">
        <f>IF(OR(B100=0,B100=""),"",IF(AND('Marks Entry 1st'!AU99="",'Marks Entry 2nd'!AU99=""),"",IF(AND($E$3="1st"),'Marks Entry 1st'!AU99,IF(AND($E$3="2nd"),'Marks Entry 2nd'!AU99,""))))</f>
        <v/>
      </c>
      <c r="DC100" s="377" t="str">
        <f t="shared" si="119"/>
        <v/>
      </c>
      <c r="DD100" s="98" t="str">
        <f t="shared" si="120"/>
        <v/>
      </c>
      <c r="DE100" s="246" t="str">
        <f>IF(OR(B100=0,B100=""),"",IF(AND('Marks Entry 1st'!AV99="",'Marks Entry 2nd'!AV99=""),"",IF(AND($E$3="1st"),'Marks Entry 1st'!AV99,IF(AND($E$3="2nd"),'Marks Entry 2nd'!AV99,""))))</f>
        <v/>
      </c>
      <c r="DF100" s="246" t="str">
        <f>IF(OR(B100=0,B100=""),"",IF(AND('Marks Entry 1st'!AW99="",'Marks Entry 2nd'!AW99=""),"",IF(AND($E$3="1st"),'Marks Entry 1st'!AW99,IF(AND($E$3="2nd"),'Marks Entry 2nd'!AW99,""))))</f>
        <v/>
      </c>
      <c r="DG100" s="377" t="str">
        <f t="shared" si="121"/>
        <v/>
      </c>
      <c r="DH100" s="98" t="str">
        <f t="shared" si="122"/>
        <v/>
      </c>
      <c r="DI100" s="68" t="str">
        <f t="shared" si="127"/>
        <v/>
      </c>
      <c r="DJ100" s="379" t="str">
        <f t="shared" si="123"/>
        <v/>
      </c>
      <c r="DK100" s="72" t="str">
        <f t="shared" si="124"/>
        <v/>
      </c>
      <c r="DL100" s="73" t="str">
        <f t="shared" si="125"/>
        <v/>
      </c>
      <c r="DM100" s="413" t="str">
        <f>IF(B100="NSO","NSO",IF(OR(D100="",G100="",F100="",B100="",DI100=0),"",IF('Master sheet'!$D$11="Hindi","कक्षोंन्नति","Promoted")))</f>
        <v/>
      </c>
      <c r="DN100" s="43" t="str">
        <f>IF(OR(B100=0,B100=""),"",IF(AND($E$3="1st"),'Marks Entry 1st'!AX99,IF(AND($E$3="2nd"),'Marks Entry 2nd'!AX99,"")))</f>
        <v/>
      </c>
      <c r="DO100" s="43" t="str">
        <f>IF(OR(B100=0,B100=""),"",IF(AND($E$3="1st"),'Marks Entry 1st'!AY99,IF(AND($E$3="2nd"),'Marks Entry 2nd'!AY99,"")))</f>
        <v/>
      </c>
      <c r="DP100" s="230" t="str">
        <f t="shared" si="126"/>
        <v/>
      </c>
      <c r="DQ100" s="44"/>
      <c r="DX100" s="46">
        <f>IF(AND($E$3="1st"),'Marks Entry 1st'!I99,IF(AND($E$3="2nd"),'Marks Entry 2nd'!I99,""))</f>
        <v>0</v>
      </c>
    </row>
    <row r="101" spans="1:128" ht="18.95" customHeight="1">
      <c r="A101" s="60">
        <v>94</v>
      </c>
      <c r="B101" s="279" t="str">
        <f>IF(OR(DX101=0,DX101=""),"",IF(AND($E$3="1st"),'Marks Entry 1st'!I100,IF(AND($E$3="2nd"),'Marks Entry 2nd'!I100,"")))</f>
        <v/>
      </c>
      <c r="C101" s="61" t="str">
        <f>IF(OR(B101=0,B101=""),"",IF(AND($E$3="1st"),'Marks Entry 1st'!B100,IF(AND($E$3="2nd"),'Marks Entry 2nd'!B100,"")))</f>
        <v/>
      </c>
      <c r="D101" s="61" t="str">
        <f>IF(OR(B101=0,B101=""),"",IF(AND($E$3="1st"),'Marks Entry 1st'!C100,IF(AND($E$3="2nd"),'Marks Entry 2nd'!C100,"")))</f>
        <v/>
      </c>
      <c r="E101" s="62" t="str">
        <f>IF(OR(B101=0,B101=""),"",IF(AND($E$3="1st"),'Marks Entry 1st'!E100,IF(AND($E$3="2nd"),'Marks Entry 2nd'!E100,"")))</f>
        <v/>
      </c>
      <c r="F101" s="278" t="str">
        <f>IF(OR(B101=0,B101=""),"",IF(AND($E$3="1st"),'Marks Entry 1st'!D100,IF(AND($E$3="2nd"),'Marks Entry 2nd'!D100,"")))</f>
        <v/>
      </c>
      <c r="G101" s="56" t="str">
        <f>IF(OR(B101=0,B101=""),"",IF(AND($E$3="1st"),'Marks Entry 1st'!F100,IF(AND($E$3="2nd"),'Marks Entry 2nd'!F100,"")))</f>
        <v/>
      </c>
      <c r="H101" s="56" t="str">
        <f>IF(OR(B101=0,B101=""),"",IF(AND($E$3="1st"),'Marks Entry 1st'!G100,IF(AND($E$3="2nd"),'Marks Entry 2nd'!G100,"")))</f>
        <v/>
      </c>
      <c r="I101" s="56" t="str">
        <f>IF(OR(B101=0,B101=""),"",IF(AND($E$3="1st"),'Marks Entry 1st'!H100,IF(AND($E$3="2nd"),'Marks Entry 2nd'!H100,"")))</f>
        <v/>
      </c>
      <c r="J101" s="245" t="str">
        <f>IF(OR(B101=0,B101=""),"",IF(AND($E$3="1st"),'Marks Entry 1st'!J100,IF(AND($E$3="2nd"),'Marks Entry 2nd'!J100,"")))</f>
        <v/>
      </c>
      <c r="K101" s="245" t="str">
        <f>IF(OR(B101=0,B101=""),"",IF(AND($E$3="1st"),'Marks Entry 1st'!K100,IF(AND($E$3="2nd"),'Marks Entry 2nd'!K100,"")))</f>
        <v/>
      </c>
      <c r="L101" s="113"/>
      <c r="M101" s="113"/>
      <c r="N101" s="113"/>
      <c r="O101" s="53"/>
      <c r="P101" s="113" t="str">
        <f>IF(OR(B101=0,B101=""),"",IF(AND($E$3="1st"),'Marks Entry 1st'!O100,IF(AND($E$3="2nd"),'Marks Entry 2nd'!O100,"")))</f>
        <v/>
      </c>
      <c r="Q101" s="113" t="str">
        <f>IF(OR(B101=0,B101=""),"",IF(AND($E$3="1st"),'Marks Entry 1st'!P100,IF(AND($E$3="2nd"),'Marks Entry 2nd'!P100,"")))</f>
        <v/>
      </c>
      <c r="R101" s="57" t="str">
        <f t="shared" si="64"/>
        <v/>
      </c>
      <c r="S101" s="53">
        <f t="shared" si="65"/>
        <v>0</v>
      </c>
      <c r="T101" s="59" t="str">
        <f>IF(OR(B101=0,B101=""),"",IF(AND($E$3="1st"),'Marks Entry 1st'!Q100,IF(AND($E$3="2nd"),'Marks Entry 2nd'!Q100,"")))</f>
        <v/>
      </c>
      <c r="U101" s="59" t="str">
        <f>IF(OR(B101=0,B101=""),"",IF(AND($E$3="1st"),'Marks Entry 1st'!R100,IF(AND($E$3="2nd"),'Marks Entry 2nd'!R100,"")))</f>
        <v/>
      </c>
      <c r="V101" s="58" t="str">
        <f t="shared" si="66"/>
        <v/>
      </c>
      <c r="W101" s="53" t="str">
        <f t="shared" si="67"/>
        <v/>
      </c>
      <c r="X101" s="94">
        <f t="shared" si="68"/>
        <v>0</v>
      </c>
      <c r="Y101" s="94" t="str">
        <f t="shared" si="69"/>
        <v/>
      </c>
      <c r="Z101" s="94" t="str">
        <f t="shared" si="70"/>
        <v/>
      </c>
      <c r="AA101" s="94" t="str">
        <f t="shared" si="71"/>
        <v/>
      </c>
      <c r="AB101" s="94" t="str">
        <f t="shared" si="72"/>
        <v/>
      </c>
      <c r="AC101" s="98" t="str">
        <f t="shared" si="73"/>
        <v/>
      </c>
      <c r="AD101" s="113"/>
      <c r="AE101" s="113"/>
      <c r="AF101" s="113"/>
      <c r="AG101" s="53"/>
      <c r="AH101" s="113" t="str">
        <f>IF(OR(B101=0,B101=""),"",IF(AND($E$3="1st"),'Marks Entry 1st'!V100,IF(AND($E$3="2nd"),'Marks Entry 2nd'!V100,"")))</f>
        <v/>
      </c>
      <c r="AI101" s="113" t="str">
        <f>IF(OR(B101=0,B101=""),"",IF(AND($E$3="1st"),'Marks Entry 1st'!W100,IF(AND($E$3="2nd"),'Marks Entry 2nd'!W100,"")))</f>
        <v/>
      </c>
      <c r="AJ101" s="57" t="str">
        <f t="shared" si="74"/>
        <v/>
      </c>
      <c r="AK101" s="53">
        <f t="shared" si="75"/>
        <v>0</v>
      </c>
      <c r="AL101" s="59" t="str">
        <f>IF(OR(B101=0,B101=""),"",IF(AND($E$3="1st"),'Marks Entry 1st'!X100,IF(AND($E$3="2nd"),'Marks Entry 2nd'!X100,"")))</f>
        <v/>
      </c>
      <c r="AM101" s="59" t="str">
        <f>IF(OR(B101=0,B101=""),"",IF(AND($E$3="1st"),'Marks Entry 1st'!Y100,IF(AND($E$3="2nd"),'Marks Entry 2nd'!Y100,"")))</f>
        <v/>
      </c>
      <c r="AN101" s="58" t="str">
        <f t="shared" si="76"/>
        <v/>
      </c>
      <c r="AO101" s="53" t="str">
        <f t="shared" si="77"/>
        <v/>
      </c>
      <c r="AP101" s="94">
        <f t="shared" si="78"/>
        <v>0</v>
      </c>
      <c r="AQ101" s="94" t="str">
        <f t="shared" si="79"/>
        <v/>
      </c>
      <c r="AR101" s="94" t="str">
        <f t="shared" si="80"/>
        <v/>
      </c>
      <c r="AS101" s="94" t="str">
        <f t="shared" si="81"/>
        <v/>
      </c>
      <c r="AT101" s="94" t="str">
        <f t="shared" si="82"/>
        <v/>
      </c>
      <c r="AU101" s="98" t="str">
        <f t="shared" si="83"/>
        <v/>
      </c>
      <c r="AV101" s="113"/>
      <c r="AW101" s="113"/>
      <c r="AX101" s="113"/>
      <c r="AY101" s="53"/>
      <c r="AZ101" s="113" t="str">
        <f>IF(OR(B101=0,B101=""),"",IF(AND($E$3="1st"),'Marks Entry 1st'!AC100,IF(AND($E$3="2nd"),'Marks Entry 2nd'!AC100,"")))</f>
        <v/>
      </c>
      <c r="BA101" s="113" t="str">
        <f>IF(OR(B101=0,B101=""),"",IF(AND($E$3="1st"),'Marks Entry 1st'!AD100,IF(AND($E$3="2nd"),'Marks Entry 2nd'!AD100,"")))</f>
        <v/>
      </c>
      <c r="BB101" s="57" t="str">
        <f t="shared" si="84"/>
        <v/>
      </c>
      <c r="BC101" s="53">
        <f t="shared" si="85"/>
        <v>0</v>
      </c>
      <c r="BD101" s="59" t="str">
        <f>IF(OR(B101=0,B101=""),"",IF(AND($E$3="1st"),'Marks Entry 1st'!AE100,IF(AND($E$3="2nd"),'Marks Entry 2nd'!AE100,"")))</f>
        <v/>
      </c>
      <c r="BE101" s="59" t="str">
        <f>IF(OR(B101=0,B101=""),"",IF(AND($E$3="1st"),'Marks Entry 1st'!AF100,IF(AND($E$3="2nd"),'Marks Entry 2nd'!AF100,"")))</f>
        <v/>
      </c>
      <c r="BF101" s="58" t="str">
        <f t="shared" si="86"/>
        <v/>
      </c>
      <c r="BG101" s="53" t="str">
        <f t="shared" si="87"/>
        <v/>
      </c>
      <c r="BH101" s="94">
        <f t="shared" si="88"/>
        <v>0</v>
      </c>
      <c r="BI101" s="94" t="str">
        <f t="shared" si="89"/>
        <v/>
      </c>
      <c r="BJ101" s="94" t="str">
        <f t="shared" si="90"/>
        <v/>
      </c>
      <c r="BK101" s="94" t="str">
        <f t="shared" si="91"/>
        <v/>
      </c>
      <c r="BL101" s="94" t="str">
        <f t="shared" si="92"/>
        <v/>
      </c>
      <c r="BM101" s="98" t="str">
        <f t="shared" si="93"/>
        <v/>
      </c>
      <c r="BN101" s="113"/>
      <c r="BO101" s="113"/>
      <c r="BP101" s="113"/>
      <c r="BQ101" s="53"/>
      <c r="BR101" s="113" t="str">
        <f>IF(OR(B101=0,B101=""),"",IF(AND('Marks Entry 1st'!AJ100="",'Marks Entry 2nd'!AJ100=""),"",IF(AND($E$3="1st"),'Marks Entry 1st'!AJ100,IF(AND($E$3="2nd"),'Marks Entry 2nd'!AJ100,""))))</f>
        <v/>
      </c>
      <c r="BS101" s="113" t="str">
        <f>IF(OR(B101=0,B101=""),"",IF(AND('Marks Entry 1st'!AK100="",'Marks Entry 2nd'!AK100=""),"",IF(AND($E$3="1st"),'Marks Entry 1st'!AK100,IF(AND($E$3="2nd"),'Marks Entry 2nd'!AK100,""))))</f>
        <v/>
      </c>
      <c r="BT101" s="57" t="str">
        <f t="shared" si="94"/>
        <v/>
      </c>
      <c r="BU101" s="53">
        <f t="shared" si="95"/>
        <v>0</v>
      </c>
      <c r="BV101" s="59" t="str">
        <f>IF(OR(B101=0,B101=""),"",IF(AND('Marks Entry 1st'!AL100="",'Marks Entry 2nd'!AL100=""),"",IF(AND($E$3="1st"),'Marks Entry 1st'!AL100,IF(AND($E$3="2nd"),'Marks Entry 2nd'!AL100,""))))</f>
        <v/>
      </c>
      <c r="BW101" s="59" t="str">
        <f>IF(OR(B101=0,B101=""),"",IF(AND('Marks Entry 1st'!AM100="",'Marks Entry 2nd'!AM100=""),"",IF(AND($E$3="1st"),'Marks Entry 1st'!AM100,IF(AND($E$3="2nd"),'Marks Entry 2nd'!AM100,""))))</f>
        <v/>
      </c>
      <c r="BX101" s="58" t="str">
        <f t="shared" si="96"/>
        <v/>
      </c>
      <c r="BY101" s="53" t="str">
        <f t="shared" si="97"/>
        <v/>
      </c>
      <c r="BZ101" s="94">
        <f t="shared" si="98"/>
        <v>0</v>
      </c>
      <c r="CA101" s="94" t="str">
        <f t="shared" si="99"/>
        <v/>
      </c>
      <c r="CB101" s="94" t="str">
        <f t="shared" si="100"/>
        <v/>
      </c>
      <c r="CC101" s="94" t="str">
        <f t="shared" si="101"/>
        <v/>
      </c>
      <c r="CD101" s="94" t="str">
        <f t="shared" si="102"/>
        <v/>
      </c>
      <c r="CE101" s="98" t="str">
        <f t="shared" si="103"/>
        <v/>
      </c>
      <c r="CF101" s="246" t="str">
        <f>IF(OR(B101=0,B101=""),"",IF(AND($E$3="1st"),'Marks Entry 1st'!AN100,IF(AND($E$3="2nd"),'Marks Entry 2nd'!AN100,"")))</f>
        <v/>
      </c>
      <c r="CG101" s="246" t="str">
        <f>IF(OR(B101=0,B101=""),"",IF(AND($E$3="1st"),'Marks Entry 1st'!AO100,IF(AND($E$3="2nd"),'Marks Entry 2nd'!AO100,"")))</f>
        <v/>
      </c>
      <c r="CH101" s="114" t="str">
        <f t="shared" si="104"/>
        <v/>
      </c>
      <c r="CI101" s="115">
        <f t="shared" si="105"/>
        <v>0</v>
      </c>
      <c r="CJ101" s="115" t="str">
        <f t="shared" si="106"/>
        <v/>
      </c>
      <c r="CK101" s="115" t="str">
        <f t="shared" si="107"/>
        <v/>
      </c>
      <c r="CL101" s="97" t="str">
        <f t="shared" si="108"/>
        <v/>
      </c>
      <c r="CM101" s="246" t="str">
        <f>IF(OR(B101=0,B101=""),"",IF(AND($E$3="1st"),'Marks Entry 1st'!AP100,IF(AND($E$3="2nd"),'Marks Entry 2nd'!AP100,"")))</f>
        <v/>
      </c>
      <c r="CN101" s="246" t="str">
        <f>IF(OR(B101=0,B101=""),"",IF(AND($E$3="1st"),'Marks Entry 1st'!AQ100,IF(AND($E$3="2nd"),'Marks Entry 2nd'!AQ100,"")))</f>
        <v/>
      </c>
      <c r="CO101" s="114" t="str">
        <f t="shared" si="109"/>
        <v/>
      </c>
      <c r="CP101" s="115">
        <f t="shared" si="110"/>
        <v>0</v>
      </c>
      <c r="CQ101" s="115" t="str">
        <f t="shared" si="111"/>
        <v/>
      </c>
      <c r="CR101" s="115" t="str">
        <f t="shared" si="112"/>
        <v/>
      </c>
      <c r="CS101" s="97" t="str">
        <f t="shared" si="113"/>
        <v/>
      </c>
      <c r="CT101" s="246" t="str">
        <f>IF(OR(B101=0,B101=""),"",IF(AND($E$3="1st"),'Marks Entry 1st'!AR100,IF(AND($E$3="2nd"),'Marks Entry 2nd'!AR100,"")))</f>
        <v/>
      </c>
      <c r="CU101" s="246" t="str">
        <f>IF(OR(B101=0,B101=""),"",IF(AND($E$3="1st"),'Marks Entry 1st'!AS100,IF(AND($E$3="2nd"),'Marks Entry 2nd'!AS100,"")))</f>
        <v/>
      </c>
      <c r="CV101" s="114" t="str">
        <f t="shared" si="114"/>
        <v/>
      </c>
      <c r="CW101" s="115">
        <f t="shared" si="115"/>
        <v>0</v>
      </c>
      <c r="CX101" s="115" t="str">
        <f t="shared" si="116"/>
        <v/>
      </c>
      <c r="CY101" s="115" t="str">
        <f t="shared" si="117"/>
        <v/>
      </c>
      <c r="CZ101" s="97" t="str">
        <f t="shared" si="118"/>
        <v/>
      </c>
      <c r="DA101" s="246" t="str">
        <f>IF(OR(B101=0,B101=""),"",IF(AND('Marks Entry 1st'!AT100="",'Marks Entry 2nd'!AT100=""),"",IF(AND($E$3="1st"),'Marks Entry 1st'!AT100,IF(AND($E$3="2nd"),'Marks Entry 2nd'!AT100,""))))</f>
        <v/>
      </c>
      <c r="DB101" s="246" t="str">
        <f>IF(OR(B101=0,B101=""),"",IF(AND('Marks Entry 1st'!AU100="",'Marks Entry 2nd'!AU100=""),"",IF(AND($E$3="1st"),'Marks Entry 1st'!AU100,IF(AND($E$3="2nd"),'Marks Entry 2nd'!AU100,""))))</f>
        <v/>
      </c>
      <c r="DC101" s="377" t="str">
        <f t="shared" si="119"/>
        <v/>
      </c>
      <c r="DD101" s="98" t="str">
        <f t="shared" si="120"/>
        <v/>
      </c>
      <c r="DE101" s="246" t="str">
        <f>IF(OR(B101=0,B101=""),"",IF(AND('Marks Entry 1st'!AV100="",'Marks Entry 2nd'!AV100=""),"",IF(AND($E$3="1st"),'Marks Entry 1st'!AV100,IF(AND($E$3="2nd"),'Marks Entry 2nd'!AV100,""))))</f>
        <v/>
      </c>
      <c r="DF101" s="246" t="str">
        <f>IF(OR(B101=0,B101=""),"",IF(AND('Marks Entry 1st'!AW100="",'Marks Entry 2nd'!AW100=""),"",IF(AND($E$3="1st"),'Marks Entry 1st'!AW100,IF(AND($E$3="2nd"),'Marks Entry 2nd'!AW100,""))))</f>
        <v/>
      </c>
      <c r="DG101" s="377" t="str">
        <f t="shared" si="121"/>
        <v/>
      </c>
      <c r="DH101" s="98" t="str">
        <f t="shared" si="122"/>
        <v/>
      </c>
      <c r="DI101" s="68" t="str">
        <f t="shared" si="127"/>
        <v/>
      </c>
      <c r="DJ101" s="379" t="str">
        <f t="shared" si="123"/>
        <v/>
      </c>
      <c r="DK101" s="72" t="str">
        <f t="shared" si="124"/>
        <v/>
      </c>
      <c r="DL101" s="73" t="str">
        <f t="shared" si="125"/>
        <v/>
      </c>
      <c r="DM101" s="413" t="str">
        <f>IF(B101="NSO","NSO",IF(OR(D101="",G101="",F101="",B101="",DI101=0),"",IF('Master sheet'!$D$11="Hindi","कक्षोंन्नति","Promoted")))</f>
        <v/>
      </c>
      <c r="DN101" s="43" t="str">
        <f>IF(OR(B101=0,B101=""),"",IF(AND($E$3="1st"),'Marks Entry 1st'!AX100,IF(AND($E$3="2nd"),'Marks Entry 2nd'!AX100,"")))</f>
        <v/>
      </c>
      <c r="DO101" s="43" t="str">
        <f>IF(OR(B101=0,B101=""),"",IF(AND($E$3="1st"),'Marks Entry 1st'!AY100,IF(AND($E$3="2nd"),'Marks Entry 2nd'!AY100,"")))</f>
        <v/>
      </c>
      <c r="DP101" s="230" t="str">
        <f t="shared" si="126"/>
        <v/>
      </c>
      <c r="DQ101" s="44"/>
      <c r="DX101" s="46">
        <f>IF(AND($E$3="1st"),'Marks Entry 1st'!I100,IF(AND($E$3="2nd"),'Marks Entry 2nd'!I100,""))</f>
        <v>0</v>
      </c>
    </row>
    <row r="102" spans="1:128" ht="18.95" customHeight="1">
      <c r="A102" s="60">
        <v>95</v>
      </c>
      <c r="B102" s="279" t="str">
        <f>IF(OR(DX102=0,DX102=""),"",IF(AND($E$3="1st"),'Marks Entry 1st'!I101,IF(AND($E$3="2nd"),'Marks Entry 2nd'!I101,"")))</f>
        <v/>
      </c>
      <c r="C102" s="61" t="str">
        <f>IF(OR(B102=0,B102=""),"",IF(AND($E$3="1st"),'Marks Entry 1st'!B101,IF(AND($E$3="2nd"),'Marks Entry 2nd'!B101,"")))</f>
        <v/>
      </c>
      <c r="D102" s="61" t="str">
        <f>IF(OR(B102=0,B102=""),"",IF(AND($E$3="1st"),'Marks Entry 1st'!C101,IF(AND($E$3="2nd"),'Marks Entry 2nd'!C101,"")))</f>
        <v/>
      </c>
      <c r="E102" s="62" t="str">
        <f>IF(OR(B102=0,B102=""),"",IF(AND($E$3="1st"),'Marks Entry 1st'!E101,IF(AND($E$3="2nd"),'Marks Entry 2nd'!E101,"")))</f>
        <v/>
      </c>
      <c r="F102" s="278" t="str">
        <f>IF(OR(B102=0,B102=""),"",IF(AND($E$3="1st"),'Marks Entry 1st'!D101,IF(AND($E$3="2nd"),'Marks Entry 2nd'!D101,"")))</f>
        <v/>
      </c>
      <c r="G102" s="56" t="str">
        <f>IF(OR(B102=0,B102=""),"",IF(AND($E$3="1st"),'Marks Entry 1st'!F101,IF(AND($E$3="2nd"),'Marks Entry 2nd'!F101,"")))</f>
        <v/>
      </c>
      <c r="H102" s="56" t="str">
        <f>IF(OR(B102=0,B102=""),"",IF(AND($E$3="1st"),'Marks Entry 1st'!G101,IF(AND($E$3="2nd"),'Marks Entry 2nd'!G101,"")))</f>
        <v/>
      </c>
      <c r="I102" s="56" t="str">
        <f>IF(OR(B102=0,B102=""),"",IF(AND($E$3="1st"),'Marks Entry 1st'!H101,IF(AND($E$3="2nd"),'Marks Entry 2nd'!H101,"")))</f>
        <v/>
      </c>
      <c r="J102" s="245" t="str">
        <f>IF(OR(B102=0,B102=""),"",IF(AND($E$3="1st"),'Marks Entry 1st'!J101,IF(AND($E$3="2nd"),'Marks Entry 2nd'!J101,"")))</f>
        <v/>
      </c>
      <c r="K102" s="245" t="str">
        <f>IF(OR(B102=0,B102=""),"",IF(AND($E$3="1st"),'Marks Entry 1st'!K101,IF(AND($E$3="2nd"),'Marks Entry 2nd'!K101,"")))</f>
        <v/>
      </c>
      <c r="L102" s="113"/>
      <c r="M102" s="113"/>
      <c r="N102" s="113"/>
      <c r="O102" s="53"/>
      <c r="P102" s="113" t="str">
        <f>IF(OR(B102=0,B102=""),"",IF(AND($E$3="1st"),'Marks Entry 1st'!O101,IF(AND($E$3="2nd"),'Marks Entry 2nd'!O101,"")))</f>
        <v/>
      </c>
      <c r="Q102" s="113" t="str">
        <f>IF(OR(B102=0,B102=""),"",IF(AND($E$3="1st"),'Marks Entry 1st'!P101,IF(AND($E$3="2nd"),'Marks Entry 2nd'!P101,"")))</f>
        <v/>
      </c>
      <c r="R102" s="57" t="str">
        <f t="shared" si="64"/>
        <v/>
      </c>
      <c r="S102" s="53">
        <f t="shared" si="65"/>
        <v>0</v>
      </c>
      <c r="T102" s="59" t="str">
        <f>IF(OR(B102=0,B102=""),"",IF(AND($E$3="1st"),'Marks Entry 1st'!Q101,IF(AND($E$3="2nd"),'Marks Entry 2nd'!Q101,"")))</f>
        <v/>
      </c>
      <c r="U102" s="59" t="str">
        <f>IF(OR(B102=0,B102=""),"",IF(AND($E$3="1st"),'Marks Entry 1st'!R101,IF(AND($E$3="2nd"),'Marks Entry 2nd'!R101,"")))</f>
        <v/>
      </c>
      <c r="V102" s="58" t="str">
        <f t="shared" si="66"/>
        <v/>
      </c>
      <c r="W102" s="53" t="str">
        <f t="shared" si="67"/>
        <v/>
      </c>
      <c r="X102" s="94">
        <f t="shared" si="68"/>
        <v>0</v>
      </c>
      <c r="Y102" s="94" t="str">
        <f t="shared" si="69"/>
        <v/>
      </c>
      <c r="Z102" s="94" t="str">
        <f t="shared" si="70"/>
        <v/>
      </c>
      <c r="AA102" s="94" t="str">
        <f t="shared" si="71"/>
        <v/>
      </c>
      <c r="AB102" s="94" t="str">
        <f t="shared" si="72"/>
        <v/>
      </c>
      <c r="AC102" s="98" t="str">
        <f t="shared" si="73"/>
        <v/>
      </c>
      <c r="AD102" s="113"/>
      <c r="AE102" s="113"/>
      <c r="AF102" s="113"/>
      <c r="AG102" s="53"/>
      <c r="AH102" s="113" t="str">
        <f>IF(OR(B102=0,B102=""),"",IF(AND($E$3="1st"),'Marks Entry 1st'!V101,IF(AND($E$3="2nd"),'Marks Entry 2nd'!V101,"")))</f>
        <v/>
      </c>
      <c r="AI102" s="113" t="str">
        <f>IF(OR(B102=0,B102=""),"",IF(AND($E$3="1st"),'Marks Entry 1st'!W101,IF(AND($E$3="2nd"),'Marks Entry 2nd'!W101,"")))</f>
        <v/>
      </c>
      <c r="AJ102" s="57" t="str">
        <f t="shared" si="74"/>
        <v/>
      </c>
      <c r="AK102" s="53">
        <f t="shared" si="75"/>
        <v>0</v>
      </c>
      <c r="AL102" s="59" t="str">
        <f>IF(OR(B102=0,B102=""),"",IF(AND($E$3="1st"),'Marks Entry 1st'!X101,IF(AND($E$3="2nd"),'Marks Entry 2nd'!X101,"")))</f>
        <v/>
      </c>
      <c r="AM102" s="59" t="str">
        <f>IF(OR(B102=0,B102=""),"",IF(AND($E$3="1st"),'Marks Entry 1st'!Y101,IF(AND($E$3="2nd"),'Marks Entry 2nd'!Y101,"")))</f>
        <v/>
      </c>
      <c r="AN102" s="58" t="str">
        <f t="shared" si="76"/>
        <v/>
      </c>
      <c r="AO102" s="53" t="str">
        <f t="shared" si="77"/>
        <v/>
      </c>
      <c r="AP102" s="94">
        <f t="shared" si="78"/>
        <v>0</v>
      </c>
      <c r="AQ102" s="94" t="str">
        <f t="shared" si="79"/>
        <v/>
      </c>
      <c r="AR102" s="94" t="str">
        <f t="shared" si="80"/>
        <v/>
      </c>
      <c r="AS102" s="94" t="str">
        <f t="shared" si="81"/>
        <v/>
      </c>
      <c r="AT102" s="94" t="str">
        <f t="shared" si="82"/>
        <v/>
      </c>
      <c r="AU102" s="98" t="str">
        <f t="shared" si="83"/>
        <v/>
      </c>
      <c r="AV102" s="113"/>
      <c r="AW102" s="113"/>
      <c r="AX102" s="113"/>
      <c r="AY102" s="53"/>
      <c r="AZ102" s="113" t="str">
        <f>IF(OR(B102=0,B102=""),"",IF(AND($E$3="1st"),'Marks Entry 1st'!AC101,IF(AND($E$3="2nd"),'Marks Entry 2nd'!AC101,"")))</f>
        <v/>
      </c>
      <c r="BA102" s="113" t="str">
        <f>IF(OR(B102=0,B102=""),"",IF(AND($E$3="1st"),'Marks Entry 1st'!AD101,IF(AND($E$3="2nd"),'Marks Entry 2nd'!AD101,"")))</f>
        <v/>
      </c>
      <c r="BB102" s="57" t="str">
        <f t="shared" si="84"/>
        <v/>
      </c>
      <c r="BC102" s="53">
        <f t="shared" si="85"/>
        <v>0</v>
      </c>
      <c r="BD102" s="59" t="str">
        <f>IF(OR(B102=0,B102=""),"",IF(AND($E$3="1st"),'Marks Entry 1st'!AE101,IF(AND($E$3="2nd"),'Marks Entry 2nd'!AE101,"")))</f>
        <v/>
      </c>
      <c r="BE102" s="59" t="str">
        <f>IF(OR(B102=0,B102=""),"",IF(AND($E$3="1st"),'Marks Entry 1st'!AF101,IF(AND($E$3="2nd"),'Marks Entry 2nd'!AF101,"")))</f>
        <v/>
      </c>
      <c r="BF102" s="58" t="str">
        <f t="shared" si="86"/>
        <v/>
      </c>
      <c r="BG102" s="53" t="str">
        <f t="shared" si="87"/>
        <v/>
      </c>
      <c r="BH102" s="94">
        <f t="shared" si="88"/>
        <v>0</v>
      </c>
      <c r="BI102" s="94" t="str">
        <f t="shared" si="89"/>
        <v/>
      </c>
      <c r="BJ102" s="94" t="str">
        <f t="shared" si="90"/>
        <v/>
      </c>
      <c r="BK102" s="94" t="str">
        <f t="shared" si="91"/>
        <v/>
      </c>
      <c r="BL102" s="94" t="str">
        <f t="shared" si="92"/>
        <v/>
      </c>
      <c r="BM102" s="98" t="str">
        <f t="shared" si="93"/>
        <v/>
      </c>
      <c r="BN102" s="113"/>
      <c r="BO102" s="113"/>
      <c r="BP102" s="113"/>
      <c r="BQ102" s="53"/>
      <c r="BR102" s="113" t="str">
        <f>IF(OR(B102=0,B102=""),"",IF(AND('Marks Entry 1st'!AJ101="",'Marks Entry 2nd'!AJ101=""),"",IF(AND($E$3="1st"),'Marks Entry 1st'!AJ101,IF(AND($E$3="2nd"),'Marks Entry 2nd'!AJ101,""))))</f>
        <v/>
      </c>
      <c r="BS102" s="113" t="str">
        <f>IF(OR(B102=0,B102=""),"",IF(AND('Marks Entry 1st'!AK101="",'Marks Entry 2nd'!AK101=""),"",IF(AND($E$3="1st"),'Marks Entry 1st'!AK101,IF(AND($E$3="2nd"),'Marks Entry 2nd'!AK101,""))))</f>
        <v/>
      </c>
      <c r="BT102" s="57" t="str">
        <f t="shared" si="94"/>
        <v/>
      </c>
      <c r="BU102" s="53">
        <f t="shared" si="95"/>
        <v>0</v>
      </c>
      <c r="BV102" s="59" t="str">
        <f>IF(OR(B102=0,B102=""),"",IF(AND('Marks Entry 1st'!AL101="",'Marks Entry 2nd'!AL101=""),"",IF(AND($E$3="1st"),'Marks Entry 1st'!AL101,IF(AND($E$3="2nd"),'Marks Entry 2nd'!AL101,""))))</f>
        <v/>
      </c>
      <c r="BW102" s="59" t="str">
        <f>IF(OR(B102=0,B102=""),"",IF(AND('Marks Entry 1st'!AM101="",'Marks Entry 2nd'!AM101=""),"",IF(AND($E$3="1st"),'Marks Entry 1st'!AM101,IF(AND($E$3="2nd"),'Marks Entry 2nd'!AM101,""))))</f>
        <v/>
      </c>
      <c r="BX102" s="58" t="str">
        <f t="shared" si="96"/>
        <v/>
      </c>
      <c r="BY102" s="53" t="str">
        <f t="shared" si="97"/>
        <v/>
      </c>
      <c r="BZ102" s="94">
        <f t="shared" si="98"/>
        <v>0</v>
      </c>
      <c r="CA102" s="94" t="str">
        <f t="shared" si="99"/>
        <v/>
      </c>
      <c r="CB102" s="94" t="str">
        <f t="shared" si="100"/>
        <v/>
      </c>
      <c r="CC102" s="94" t="str">
        <f t="shared" si="101"/>
        <v/>
      </c>
      <c r="CD102" s="94" t="str">
        <f t="shared" si="102"/>
        <v/>
      </c>
      <c r="CE102" s="98" t="str">
        <f t="shared" si="103"/>
        <v/>
      </c>
      <c r="CF102" s="246" t="str">
        <f>IF(OR(B102=0,B102=""),"",IF(AND($E$3="1st"),'Marks Entry 1st'!AN101,IF(AND($E$3="2nd"),'Marks Entry 2nd'!AN101,"")))</f>
        <v/>
      </c>
      <c r="CG102" s="246" t="str">
        <f>IF(OR(B102=0,B102=""),"",IF(AND($E$3="1st"),'Marks Entry 1st'!AO101,IF(AND($E$3="2nd"),'Marks Entry 2nd'!AO101,"")))</f>
        <v/>
      </c>
      <c r="CH102" s="114" t="str">
        <f t="shared" si="104"/>
        <v/>
      </c>
      <c r="CI102" s="115">
        <f t="shared" si="105"/>
        <v>0</v>
      </c>
      <c r="CJ102" s="115" t="str">
        <f t="shared" si="106"/>
        <v/>
      </c>
      <c r="CK102" s="115" t="str">
        <f t="shared" si="107"/>
        <v/>
      </c>
      <c r="CL102" s="97" t="str">
        <f t="shared" si="108"/>
        <v/>
      </c>
      <c r="CM102" s="246" t="str">
        <f>IF(OR(B102=0,B102=""),"",IF(AND($E$3="1st"),'Marks Entry 1st'!AP101,IF(AND($E$3="2nd"),'Marks Entry 2nd'!AP101,"")))</f>
        <v/>
      </c>
      <c r="CN102" s="246" t="str">
        <f>IF(OR(B102=0,B102=""),"",IF(AND($E$3="1st"),'Marks Entry 1st'!AQ101,IF(AND($E$3="2nd"),'Marks Entry 2nd'!AQ101,"")))</f>
        <v/>
      </c>
      <c r="CO102" s="114" t="str">
        <f t="shared" si="109"/>
        <v/>
      </c>
      <c r="CP102" s="115">
        <f t="shared" si="110"/>
        <v>0</v>
      </c>
      <c r="CQ102" s="115" t="str">
        <f t="shared" si="111"/>
        <v/>
      </c>
      <c r="CR102" s="115" t="str">
        <f t="shared" si="112"/>
        <v/>
      </c>
      <c r="CS102" s="97" t="str">
        <f t="shared" si="113"/>
        <v/>
      </c>
      <c r="CT102" s="246" t="str">
        <f>IF(OR(B102=0,B102=""),"",IF(AND($E$3="1st"),'Marks Entry 1st'!AR101,IF(AND($E$3="2nd"),'Marks Entry 2nd'!AR101,"")))</f>
        <v/>
      </c>
      <c r="CU102" s="246" t="str">
        <f>IF(OR(B102=0,B102=""),"",IF(AND($E$3="1st"),'Marks Entry 1st'!AS101,IF(AND($E$3="2nd"),'Marks Entry 2nd'!AS101,"")))</f>
        <v/>
      </c>
      <c r="CV102" s="114" t="str">
        <f t="shared" si="114"/>
        <v/>
      </c>
      <c r="CW102" s="115">
        <f t="shared" si="115"/>
        <v>0</v>
      </c>
      <c r="CX102" s="115" t="str">
        <f t="shared" si="116"/>
        <v/>
      </c>
      <c r="CY102" s="115" t="str">
        <f t="shared" si="117"/>
        <v/>
      </c>
      <c r="CZ102" s="97" t="str">
        <f t="shared" si="118"/>
        <v/>
      </c>
      <c r="DA102" s="246" t="str">
        <f>IF(OR(B102=0,B102=""),"",IF(AND('Marks Entry 1st'!AT101="",'Marks Entry 2nd'!AT101=""),"",IF(AND($E$3="1st"),'Marks Entry 1st'!AT101,IF(AND($E$3="2nd"),'Marks Entry 2nd'!AT101,""))))</f>
        <v/>
      </c>
      <c r="DB102" s="246" t="str">
        <f>IF(OR(B102=0,B102=""),"",IF(AND('Marks Entry 1st'!AU101="",'Marks Entry 2nd'!AU101=""),"",IF(AND($E$3="1st"),'Marks Entry 1st'!AU101,IF(AND($E$3="2nd"),'Marks Entry 2nd'!AU101,""))))</f>
        <v/>
      </c>
      <c r="DC102" s="377" t="str">
        <f t="shared" si="119"/>
        <v/>
      </c>
      <c r="DD102" s="98" t="str">
        <f t="shared" si="120"/>
        <v/>
      </c>
      <c r="DE102" s="246" t="str">
        <f>IF(OR(B102=0,B102=""),"",IF(AND('Marks Entry 1st'!AV101="",'Marks Entry 2nd'!AV101=""),"",IF(AND($E$3="1st"),'Marks Entry 1st'!AV101,IF(AND($E$3="2nd"),'Marks Entry 2nd'!AV101,""))))</f>
        <v/>
      </c>
      <c r="DF102" s="246" t="str">
        <f>IF(OR(B102=0,B102=""),"",IF(AND('Marks Entry 1st'!AW101="",'Marks Entry 2nd'!AW101=""),"",IF(AND($E$3="1st"),'Marks Entry 1st'!AW101,IF(AND($E$3="2nd"),'Marks Entry 2nd'!AW101,""))))</f>
        <v/>
      </c>
      <c r="DG102" s="377" t="str">
        <f t="shared" si="121"/>
        <v/>
      </c>
      <c r="DH102" s="98" t="str">
        <f t="shared" si="122"/>
        <v/>
      </c>
      <c r="DI102" s="68" t="str">
        <f t="shared" si="127"/>
        <v/>
      </c>
      <c r="DJ102" s="379" t="str">
        <f t="shared" si="123"/>
        <v/>
      </c>
      <c r="DK102" s="72" t="str">
        <f t="shared" si="124"/>
        <v/>
      </c>
      <c r="DL102" s="73" t="str">
        <f t="shared" si="125"/>
        <v/>
      </c>
      <c r="DM102" s="413" t="str">
        <f>IF(B102="NSO","NSO",IF(OR(D102="",G102="",F102="",B102="",DI102=0),"",IF('Master sheet'!$D$11="Hindi","कक्षोंन्नति","Promoted")))</f>
        <v/>
      </c>
      <c r="DN102" s="43" t="str">
        <f>IF(OR(B102=0,B102=""),"",IF(AND($E$3="1st"),'Marks Entry 1st'!AX101,IF(AND($E$3="2nd"),'Marks Entry 2nd'!AX101,"")))</f>
        <v/>
      </c>
      <c r="DO102" s="43" t="str">
        <f>IF(OR(B102=0,B102=""),"",IF(AND($E$3="1st"),'Marks Entry 1st'!AY101,IF(AND($E$3="2nd"),'Marks Entry 2nd'!AY101,"")))</f>
        <v/>
      </c>
      <c r="DP102" s="230" t="str">
        <f t="shared" si="126"/>
        <v/>
      </c>
      <c r="DQ102" s="44"/>
      <c r="DX102" s="46">
        <f>IF(AND($E$3="1st"),'Marks Entry 1st'!I101,IF(AND($E$3="2nd"),'Marks Entry 2nd'!I101,""))</f>
        <v>0</v>
      </c>
    </row>
    <row r="103" spans="1:128" ht="18.95" customHeight="1">
      <c r="A103" s="60">
        <v>96</v>
      </c>
      <c r="B103" s="279" t="str">
        <f>IF(OR(DX103=0,DX103=""),"",IF(AND($E$3="1st"),'Marks Entry 1st'!I102,IF(AND($E$3="2nd"),'Marks Entry 2nd'!I102,"")))</f>
        <v/>
      </c>
      <c r="C103" s="61" t="str">
        <f>IF(OR(B103=0,B103=""),"",IF(AND($E$3="1st"),'Marks Entry 1st'!B102,IF(AND($E$3="2nd"),'Marks Entry 2nd'!B102,"")))</f>
        <v/>
      </c>
      <c r="D103" s="61" t="str">
        <f>IF(OR(B103=0,B103=""),"",IF(AND($E$3="1st"),'Marks Entry 1st'!C102,IF(AND($E$3="2nd"),'Marks Entry 2nd'!C102,"")))</f>
        <v/>
      </c>
      <c r="E103" s="62" t="str">
        <f>IF(OR(B103=0,B103=""),"",IF(AND($E$3="1st"),'Marks Entry 1st'!E102,IF(AND($E$3="2nd"),'Marks Entry 2nd'!E102,"")))</f>
        <v/>
      </c>
      <c r="F103" s="278" t="str">
        <f>IF(OR(B103=0,B103=""),"",IF(AND($E$3="1st"),'Marks Entry 1st'!D102,IF(AND($E$3="2nd"),'Marks Entry 2nd'!D102,"")))</f>
        <v/>
      </c>
      <c r="G103" s="56" t="str">
        <f>IF(OR(B103=0,B103=""),"",IF(AND($E$3="1st"),'Marks Entry 1st'!F102,IF(AND($E$3="2nd"),'Marks Entry 2nd'!F102,"")))</f>
        <v/>
      </c>
      <c r="H103" s="56" t="str">
        <f>IF(OR(B103=0,B103=""),"",IF(AND($E$3="1st"),'Marks Entry 1st'!G102,IF(AND($E$3="2nd"),'Marks Entry 2nd'!G102,"")))</f>
        <v/>
      </c>
      <c r="I103" s="56" t="str">
        <f>IF(OR(B103=0,B103=""),"",IF(AND($E$3="1st"),'Marks Entry 1st'!H102,IF(AND($E$3="2nd"),'Marks Entry 2nd'!H102,"")))</f>
        <v/>
      </c>
      <c r="J103" s="245" t="str">
        <f>IF(OR(B103=0,B103=""),"",IF(AND($E$3="1st"),'Marks Entry 1st'!J102,IF(AND($E$3="2nd"),'Marks Entry 2nd'!J102,"")))</f>
        <v/>
      </c>
      <c r="K103" s="245" t="str">
        <f>IF(OR(B103=0,B103=""),"",IF(AND($E$3="1st"),'Marks Entry 1st'!K102,IF(AND($E$3="2nd"),'Marks Entry 2nd'!K102,"")))</f>
        <v/>
      </c>
      <c r="L103" s="113"/>
      <c r="M103" s="113"/>
      <c r="N103" s="113"/>
      <c r="O103" s="53"/>
      <c r="P103" s="113" t="str">
        <f>IF(OR(B103=0,B103=""),"",IF(AND($E$3="1st"),'Marks Entry 1st'!O102,IF(AND($E$3="2nd"),'Marks Entry 2nd'!O102,"")))</f>
        <v/>
      </c>
      <c r="Q103" s="113" t="str">
        <f>IF(OR(B103=0,B103=""),"",IF(AND($E$3="1st"),'Marks Entry 1st'!P102,IF(AND($E$3="2nd"),'Marks Entry 2nd'!P102,"")))</f>
        <v/>
      </c>
      <c r="R103" s="57" t="str">
        <f t="shared" si="64"/>
        <v/>
      </c>
      <c r="S103" s="53">
        <f t="shared" si="65"/>
        <v>0</v>
      </c>
      <c r="T103" s="59" t="str">
        <f>IF(OR(B103=0,B103=""),"",IF(AND($E$3="1st"),'Marks Entry 1st'!Q102,IF(AND($E$3="2nd"),'Marks Entry 2nd'!Q102,"")))</f>
        <v/>
      </c>
      <c r="U103" s="59" t="str">
        <f>IF(OR(B103=0,B103=""),"",IF(AND($E$3="1st"),'Marks Entry 1st'!R102,IF(AND($E$3="2nd"),'Marks Entry 2nd'!R102,"")))</f>
        <v/>
      </c>
      <c r="V103" s="58" t="str">
        <f t="shared" si="66"/>
        <v/>
      </c>
      <c r="W103" s="53" t="str">
        <f t="shared" si="67"/>
        <v/>
      </c>
      <c r="X103" s="94">
        <f t="shared" si="68"/>
        <v>0</v>
      </c>
      <c r="Y103" s="94" t="str">
        <f t="shared" si="69"/>
        <v/>
      </c>
      <c r="Z103" s="94" t="str">
        <f t="shared" si="70"/>
        <v/>
      </c>
      <c r="AA103" s="94" t="str">
        <f t="shared" si="71"/>
        <v/>
      </c>
      <c r="AB103" s="94" t="str">
        <f t="shared" si="72"/>
        <v/>
      </c>
      <c r="AC103" s="98" t="str">
        <f t="shared" si="73"/>
        <v/>
      </c>
      <c r="AD103" s="113"/>
      <c r="AE103" s="113"/>
      <c r="AF103" s="113"/>
      <c r="AG103" s="53"/>
      <c r="AH103" s="113" t="str">
        <f>IF(OR(B103=0,B103=""),"",IF(AND($E$3="1st"),'Marks Entry 1st'!V102,IF(AND($E$3="2nd"),'Marks Entry 2nd'!V102,"")))</f>
        <v/>
      </c>
      <c r="AI103" s="113" t="str">
        <f>IF(OR(B103=0,B103=""),"",IF(AND($E$3="1st"),'Marks Entry 1st'!W102,IF(AND($E$3="2nd"),'Marks Entry 2nd'!W102,"")))</f>
        <v/>
      </c>
      <c r="AJ103" s="57" t="str">
        <f t="shared" si="74"/>
        <v/>
      </c>
      <c r="AK103" s="53">
        <f t="shared" si="75"/>
        <v>0</v>
      </c>
      <c r="AL103" s="59" t="str">
        <f>IF(OR(B103=0,B103=""),"",IF(AND($E$3="1st"),'Marks Entry 1st'!X102,IF(AND($E$3="2nd"),'Marks Entry 2nd'!X102,"")))</f>
        <v/>
      </c>
      <c r="AM103" s="59" t="str">
        <f>IF(OR(B103=0,B103=""),"",IF(AND($E$3="1st"),'Marks Entry 1st'!Y102,IF(AND($E$3="2nd"),'Marks Entry 2nd'!Y102,"")))</f>
        <v/>
      </c>
      <c r="AN103" s="58" t="str">
        <f t="shared" si="76"/>
        <v/>
      </c>
      <c r="AO103" s="53" t="str">
        <f t="shared" si="77"/>
        <v/>
      </c>
      <c r="AP103" s="94">
        <f t="shared" si="78"/>
        <v>0</v>
      </c>
      <c r="AQ103" s="94" t="str">
        <f t="shared" si="79"/>
        <v/>
      </c>
      <c r="AR103" s="94" t="str">
        <f t="shared" si="80"/>
        <v/>
      </c>
      <c r="AS103" s="94" t="str">
        <f t="shared" si="81"/>
        <v/>
      </c>
      <c r="AT103" s="94" t="str">
        <f t="shared" si="82"/>
        <v/>
      </c>
      <c r="AU103" s="98" t="str">
        <f t="shared" si="83"/>
        <v/>
      </c>
      <c r="AV103" s="113"/>
      <c r="AW103" s="113"/>
      <c r="AX103" s="113"/>
      <c r="AY103" s="53"/>
      <c r="AZ103" s="113" t="str">
        <f>IF(OR(B103=0,B103=""),"",IF(AND($E$3="1st"),'Marks Entry 1st'!AC102,IF(AND($E$3="2nd"),'Marks Entry 2nd'!AC102,"")))</f>
        <v/>
      </c>
      <c r="BA103" s="113" t="str">
        <f>IF(OR(B103=0,B103=""),"",IF(AND($E$3="1st"),'Marks Entry 1st'!AD102,IF(AND($E$3="2nd"),'Marks Entry 2nd'!AD102,"")))</f>
        <v/>
      </c>
      <c r="BB103" s="57" t="str">
        <f t="shared" si="84"/>
        <v/>
      </c>
      <c r="BC103" s="53">
        <f t="shared" si="85"/>
        <v>0</v>
      </c>
      <c r="BD103" s="59" t="str">
        <f>IF(OR(B103=0,B103=""),"",IF(AND($E$3="1st"),'Marks Entry 1st'!AE102,IF(AND($E$3="2nd"),'Marks Entry 2nd'!AE102,"")))</f>
        <v/>
      </c>
      <c r="BE103" s="59" t="str">
        <f>IF(OR(B103=0,B103=""),"",IF(AND($E$3="1st"),'Marks Entry 1st'!AF102,IF(AND($E$3="2nd"),'Marks Entry 2nd'!AF102,"")))</f>
        <v/>
      </c>
      <c r="BF103" s="58" t="str">
        <f t="shared" si="86"/>
        <v/>
      </c>
      <c r="BG103" s="53" t="str">
        <f t="shared" si="87"/>
        <v/>
      </c>
      <c r="BH103" s="94">
        <f t="shared" si="88"/>
        <v>0</v>
      </c>
      <c r="BI103" s="94" t="str">
        <f t="shared" si="89"/>
        <v/>
      </c>
      <c r="BJ103" s="94" t="str">
        <f t="shared" si="90"/>
        <v/>
      </c>
      <c r="BK103" s="94" t="str">
        <f t="shared" si="91"/>
        <v/>
      </c>
      <c r="BL103" s="94" t="str">
        <f t="shared" si="92"/>
        <v/>
      </c>
      <c r="BM103" s="98" t="str">
        <f t="shared" si="93"/>
        <v/>
      </c>
      <c r="BN103" s="113"/>
      <c r="BO103" s="113"/>
      <c r="BP103" s="113"/>
      <c r="BQ103" s="53"/>
      <c r="BR103" s="113" t="str">
        <f>IF(OR(B103=0,B103=""),"",IF(AND('Marks Entry 1st'!AJ102="",'Marks Entry 2nd'!AJ102=""),"",IF(AND($E$3="1st"),'Marks Entry 1st'!AJ102,IF(AND($E$3="2nd"),'Marks Entry 2nd'!AJ102,""))))</f>
        <v/>
      </c>
      <c r="BS103" s="113" t="str">
        <f>IF(OR(B103=0,B103=""),"",IF(AND('Marks Entry 1st'!AK102="",'Marks Entry 2nd'!AK102=""),"",IF(AND($E$3="1st"),'Marks Entry 1st'!AK102,IF(AND($E$3="2nd"),'Marks Entry 2nd'!AK102,""))))</f>
        <v/>
      </c>
      <c r="BT103" s="57" t="str">
        <f t="shared" si="94"/>
        <v/>
      </c>
      <c r="BU103" s="53">
        <f t="shared" si="95"/>
        <v>0</v>
      </c>
      <c r="BV103" s="59" t="str">
        <f>IF(OR(B103=0,B103=""),"",IF(AND('Marks Entry 1st'!AL102="",'Marks Entry 2nd'!AL102=""),"",IF(AND($E$3="1st"),'Marks Entry 1st'!AL102,IF(AND($E$3="2nd"),'Marks Entry 2nd'!AL102,""))))</f>
        <v/>
      </c>
      <c r="BW103" s="59" t="str">
        <f>IF(OR(B103=0,B103=""),"",IF(AND('Marks Entry 1st'!AM102="",'Marks Entry 2nd'!AM102=""),"",IF(AND($E$3="1st"),'Marks Entry 1st'!AM102,IF(AND($E$3="2nd"),'Marks Entry 2nd'!AM102,""))))</f>
        <v/>
      </c>
      <c r="BX103" s="58" t="str">
        <f t="shared" si="96"/>
        <v/>
      </c>
      <c r="BY103" s="53" t="str">
        <f t="shared" si="97"/>
        <v/>
      </c>
      <c r="BZ103" s="94">
        <f t="shared" si="98"/>
        <v>0</v>
      </c>
      <c r="CA103" s="94" t="str">
        <f t="shared" si="99"/>
        <v/>
      </c>
      <c r="CB103" s="94" t="str">
        <f t="shared" si="100"/>
        <v/>
      </c>
      <c r="CC103" s="94" t="str">
        <f t="shared" si="101"/>
        <v/>
      </c>
      <c r="CD103" s="94" t="str">
        <f t="shared" si="102"/>
        <v/>
      </c>
      <c r="CE103" s="98" t="str">
        <f t="shared" si="103"/>
        <v/>
      </c>
      <c r="CF103" s="246" t="str">
        <f>IF(OR(B103=0,B103=""),"",IF(AND($E$3="1st"),'Marks Entry 1st'!AN102,IF(AND($E$3="2nd"),'Marks Entry 2nd'!AN102,"")))</f>
        <v/>
      </c>
      <c r="CG103" s="246" t="str">
        <f>IF(OR(B103=0,B103=""),"",IF(AND($E$3="1st"),'Marks Entry 1st'!AO102,IF(AND($E$3="2nd"),'Marks Entry 2nd'!AO102,"")))</f>
        <v/>
      </c>
      <c r="CH103" s="114" t="str">
        <f t="shared" si="104"/>
        <v/>
      </c>
      <c r="CI103" s="115">
        <f t="shared" si="105"/>
        <v>0</v>
      </c>
      <c r="CJ103" s="115" t="str">
        <f t="shared" si="106"/>
        <v/>
      </c>
      <c r="CK103" s="115" t="str">
        <f t="shared" si="107"/>
        <v/>
      </c>
      <c r="CL103" s="97" t="str">
        <f t="shared" si="108"/>
        <v/>
      </c>
      <c r="CM103" s="246" t="str">
        <f>IF(OR(B103=0,B103=""),"",IF(AND($E$3="1st"),'Marks Entry 1st'!AP102,IF(AND($E$3="2nd"),'Marks Entry 2nd'!AP102,"")))</f>
        <v/>
      </c>
      <c r="CN103" s="246" t="str">
        <f>IF(OR(B103=0,B103=""),"",IF(AND($E$3="1st"),'Marks Entry 1st'!AQ102,IF(AND($E$3="2nd"),'Marks Entry 2nd'!AQ102,"")))</f>
        <v/>
      </c>
      <c r="CO103" s="114" t="str">
        <f t="shared" si="109"/>
        <v/>
      </c>
      <c r="CP103" s="115">
        <f t="shared" si="110"/>
        <v>0</v>
      </c>
      <c r="CQ103" s="115" t="str">
        <f t="shared" si="111"/>
        <v/>
      </c>
      <c r="CR103" s="115" t="str">
        <f t="shared" si="112"/>
        <v/>
      </c>
      <c r="CS103" s="97" t="str">
        <f t="shared" si="113"/>
        <v/>
      </c>
      <c r="CT103" s="246" t="str">
        <f>IF(OR(B103=0,B103=""),"",IF(AND($E$3="1st"),'Marks Entry 1st'!AR102,IF(AND($E$3="2nd"),'Marks Entry 2nd'!AR102,"")))</f>
        <v/>
      </c>
      <c r="CU103" s="246" t="str">
        <f>IF(OR(B103=0,B103=""),"",IF(AND($E$3="1st"),'Marks Entry 1st'!AS102,IF(AND($E$3="2nd"),'Marks Entry 2nd'!AS102,"")))</f>
        <v/>
      </c>
      <c r="CV103" s="114" t="str">
        <f t="shared" si="114"/>
        <v/>
      </c>
      <c r="CW103" s="115">
        <f t="shared" si="115"/>
        <v>0</v>
      </c>
      <c r="CX103" s="115" t="str">
        <f t="shared" si="116"/>
        <v/>
      </c>
      <c r="CY103" s="115" t="str">
        <f t="shared" si="117"/>
        <v/>
      </c>
      <c r="CZ103" s="97" t="str">
        <f t="shared" si="118"/>
        <v/>
      </c>
      <c r="DA103" s="246" t="str">
        <f>IF(OR(B103=0,B103=""),"",IF(AND('Marks Entry 1st'!AT102="",'Marks Entry 2nd'!AT102=""),"",IF(AND($E$3="1st"),'Marks Entry 1st'!AT102,IF(AND($E$3="2nd"),'Marks Entry 2nd'!AT102,""))))</f>
        <v/>
      </c>
      <c r="DB103" s="246" t="str">
        <f>IF(OR(B103=0,B103=""),"",IF(AND('Marks Entry 1st'!AU102="",'Marks Entry 2nd'!AU102=""),"",IF(AND($E$3="1st"),'Marks Entry 1st'!AU102,IF(AND($E$3="2nd"),'Marks Entry 2nd'!AU102,""))))</f>
        <v/>
      </c>
      <c r="DC103" s="377" t="str">
        <f t="shared" si="119"/>
        <v/>
      </c>
      <c r="DD103" s="98" t="str">
        <f t="shared" si="120"/>
        <v/>
      </c>
      <c r="DE103" s="246" t="str">
        <f>IF(OR(B103=0,B103=""),"",IF(AND('Marks Entry 1st'!AV102="",'Marks Entry 2nd'!AV102=""),"",IF(AND($E$3="1st"),'Marks Entry 1st'!AV102,IF(AND($E$3="2nd"),'Marks Entry 2nd'!AV102,""))))</f>
        <v/>
      </c>
      <c r="DF103" s="246" t="str">
        <f>IF(OR(B103=0,B103=""),"",IF(AND('Marks Entry 1st'!AW102="",'Marks Entry 2nd'!AW102=""),"",IF(AND($E$3="1st"),'Marks Entry 1st'!AW102,IF(AND($E$3="2nd"),'Marks Entry 2nd'!AW102,""))))</f>
        <v/>
      </c>
      <c r="DG103" s="377" t="str">
        <f t="shared" si="121"/>
        <v/>
      </c>
      <c r="DH103" s="98" t="str">
        <f t="shared" si="122"/>
        <v/>
      </c>
      <c r="DI103" s="68" t="str">
        <f t="shared" si="127"/>
        <v/>
      </c>
      <c r="DJ103" s="379" t="str">
        <f t="shared" si="123"/>
        <v/>
      </c>
      <c r="DK103" s="72" t="str">
        <f t="shared" si="124"/>
        <v/>
      </c>
      <c r="DL103" s="73" t="str">
        <f t="shared" si="125"/>
        <v/>
      </c>
      <c r="DM103" s="413" t="str">
        <f>IF(B103="NSO","NSO",IF(OR(D103="",G103="",F103="",B103="",DI103=0),"",IF('Master sheet'!$D$11="Hindi","कक्षोंन्नति","Promoted")))</f>
        <v/>
      </c>
      <c r="DN103" s="43" t="str">
        <f>IF(OR(B103=0,B103=""),"",IF(AND($E$3="1st"),'Marks Entry 1st'!AX102,IF(AND($E$3="2nd"),'Marks Entry 2nd'!AX102,"")))</f>
        <v/>
      </c>
      <c r="DO103" s="43" t="str">
        <f>IF(OR(B103=0,B103=""),"",IF(AND($E$3="1st"),'Marks Entry 1st'!AY102,IF(AND($E$3="2nd"),'Marks Entry 2nd'!AY102,"")))</f>
        <v/>
      </c>
      <c r="DP103" s="230" t="str">
        <f t="shared" si="126"/>
        <v/>
      </c>
      <c r="DQ103" s="44"/>
      <c r="DX103" s="46">
        <f>IF(AND($E$3="1st"),'Marks Entry 1st'!I102,IF(AND($E$3="2nd"),'Marks Entry 2nd'!I102,""))</f>
        <v>0</v>
      </c>
    </row>
    <row r="104" spans="1:128" ht="18.95" customHeight="1">
      <c r="A104" s="60">
        <v>97</v>
      </c>
      <c r="B104" s="279" t="str">
        <f>IF(OR(DX104=0,DX104=""),"",IF(AND($E$3="1st"),'Marks Entry 1st'!I103,IF(AND($E$3="2nd"),'Marks Entry 2nd'!I103,"")))</f>
        <v/>
      </c>
      <c r="C104" s="61" t="str">
        <f>IF(OR(B104=0,B104=""),"",IF(AND($E$3="1st"),'Marks Entry 1st'!B103,IF(AND($E$3="2nd"),'Marks Entry 2nd'!B103,"")))</f>
        <v/>
      </c>
      <c r="D104" s="61" t="str">
        <f>IF(OR(B104=0,B104=""),"",IF(AND($E$3="1st"),'Marks Entry 1st'!C103,IF(AND($E$3="2nd"),'Marks Entry 2nd'!C103,"")))</f>
        <v/>
      </c>
      <c r="E104" s="62" t="str">
        <f>IF(OR(B104=0,B104=""),"",IF(AND($E$3="1st"),'Marks Entry 1st'!E103,IF(AND($E$3="2nd"),'Marks Entry 2nd'!E103,"")))</f>
        <v/>
      </c>
      <c r="F104" s="278" t="str">
        <f>IF(OR(B104=0,B104=""),"",IF(AND($E$3="1st"),'Marks Entry 1st'!D103,IF(AND($E$3="2nd"),'Marks Entry 2nd'!D103,"")))</f>
        <v/>
      </c>
      <c r="G104" s="56" t="str">
        <f>IF(OR(B104=0,B104=""),"",IF(AND($E$3="1st"),'Marks Entry 1st'!F103,IF(AND($E$3="2nd"),'Marks Entry 2nd'!F103,"")))</f>
        <v/>
      </c>
      <c r="H104" s="56" t="str">
        <f>IF(OR(B104=0,B104=""),"",IF(AND($E$3="1st"),'Marks Entry 1st'!G103,IF(AND($E$3="2nd"),'Marks Entry 2nd'!G103,"")))</f>
        <v/>
      </c>
      <c r="I104" s="56" t="str">
        <f>IF(OR(B104=0,B104=""),"",IF(AND($E$3="1st"),'Marks Entry 1st'!H103,IF(AND($E$3="2nd"),'Marks Entry 2nd'!H103,"")))</f>
        <v/>
      </c>
      <c r="J104" s="245" t="str">
        <f>IF(OR(B104=0,B104=""),"",IF(AND($E$3="1st"),'Marks Entry 1st'!J103,IF(AND($E$3="2nd"),'Marks Entry 2nd'!J103,"")))</f>
        <v/>
      </c>
      <c r="K104" s="245" t="str">
        <f>IF(OR(B104=0,B104=""),"",IF(AND($E$3="1st"),'Marks Entry 1st'!K103,IF(AND($E$3="2nd"),'Marks Entry 2nd'!K103,"")))</f>
        <v/>
      </c>
      <c r="L104" s="113"/>
      <c r="M104" s="113"/>
      <c r="N104" s="113"/>
      <c r="O104" s="53"/>
      <c r="P104" s="113" t="str">
        <f>IF(OR(B104=0,B104=""),"",IF(AND($E$3="1st"),'Marks Entry 1st'!O103,IF(AND($E$3="2nd"),'Marks Entry 2nd'!O103,"")))</f>
        <v/>
      </c>
      <c r="Q104" s="113" t="str">
        <f>IF(OR(B104=0,B104=""),"",IF(AND($E$3="1st"),'Marks Entry 1st'!P103,IF(AND($E$3="2nd"),'Marks Entry 2nd'!P103,"")))</f>
        <v/>
      </c>
      <c r="R104" s="57" t="str">
        <f t="shared" si="64"/>
        <v/>
      </c>
      <c r="S104" s="53">
        <f t="shared" si="65"/>
        <v>0</v>
      </c>
      <c r="T104" s="59" t="str">
        <f>IF(OR(B104=0,B104=""),"",IF(AND($E$3="1st"),'Marks Entry 1st'!Q103,IF(AND($E$3="2nd"),'Marks Entry 2nd'!Q103,"")))</f>
        <v/>
      </c>
      <c r="U104" s="59" t="str">
        <f>IF(OR(B104=0,B104=""),"",IF(AND($E$3="1st"),'Marks Entry 1st'!R103,IF(AND($E$3="2nd"),'Marks Entry 2nd'!R103,"")))</f>
        <v/>
      </c>
      <c r="V104" s="58" t="str">
        <f t="shared" si="66"/>
        <v/>
      </c>
      <c r="W104" s="53" t="str">
        <f t="shared" si="67"/>
        <v/>
      </c>
      <c r="X104" s="94">
        <f t="shared" si="68"/>
        <v>0</v>
      </c>
      <c r="Y104" s="94" t="str">
        <f t="shared" si="69"/>
        <v/>
      </c>
      <c r="Z104" s="94" t="str">
        <f t="shared" si="70"/>
        <v/>
      </c>
      <c r="AA104" s="94" t="str">
        <f t="shared" si="71"/>
        <v/>
      </c>
      <c r="AB104" s="94" t="str">
        <f t="shared" si="72"/>
        <v/>
      </c>
      <c r="AC104" s="98" t="str">
        <f t="shared" si="73"/>
        <v/>
      </c>
      <c r="AD104" s="113"/>
      <c r="AE104" s="113"/>
      <c r="AF104" s="113"/>
      <c r="AG104" s="53"/>
      <c r="AH104" s="113" t="str">
        <f>IF(OR(B104=0,B104=""),"",IF(AND($E$3="1st"),'Marks Entry 1st'!V103,IF(AND($E$3="2nd"),'Marks Entry 2nd'!V103,"")))</f>
        <v/>
      </c>
      <c r="AI104" s="113" t="str">
        <f>IF(OR(B104=0,B104=""),"",IF(AND($E$3="1st"),'Marks Entry 1st'!W103,IF(AND($E$3="2nd"),'Marks Entry 2nd'!W103,"")))</f>
        <v/>
      </c>
      <c r="AJ104" s="57" t="str">
        <f t="shared" si="74"/>
        <v/>
      </c>
      <c r="AK104" s="53">
        <f t="shared" si="75"/>
        <v>0</v>
      </c>
      <c r="AL104" s="59" t="str">
        <f>IF(OR(B104=0,B104=""),"",IF(AND($E$3="1st"),'Marks Entry 1st'!X103,IF(AND($E$3="2nd"),'Marks Entry 2nd'!X103,"")))</f>
        <v/>
      </c>
      <c r="AM104" s="59" t="str">
        <f>IF(OR(B104=0,B104=""),"",IF(AND($E$3="1st"),'Marks Entry 1st'!Y103,IF(AND($E$3="2nd"),'Marks Entry 2nd'!Y103,"")))</f>
        <v/>
      </c>
      <c r="AN104" s="58" t="str">
        <f t="shared" si="76"/>
        <v/>
      </c>
      <c r="AO104" s="53" t="str">
        <f t="shared" si="77"/>
        <v/>
      </c>
      <c r="AP104" s="94">
        <f t="shared" si="78"/>
        <v>0</v>
      </c>
      <c r="AQ104" s="94" t="str">
        <f t="shared" si="79"/>
        <v/>
      </c>
      <c r="AR104" s="94" t="str">
        <f t="shared" si="80"/>
        <v/>
      </c>
      <c r="AS104" s="94" t="str">
        <f t="shared" si="81"/>
        <v/>
      </c>
      <c r="AT104" s="94" t="str">
        <f t="shared" si="82"/>
        <v/>
      </c>
      <c r="AU104" s="98" t="str">
        <f t="shared" si="83"/>
        <v/>
      </c>
      <c r="AV104" s="113"/>
      <c r="AW104" s="113"/>
      <c r="AX104" s="113"/>
      <c r="AY104" s="53"/>
      <c r="AZ104" s="113" t="str">
        <f>IF(OR(B104=0,B104=""),"",IF(AND($E$3="1st"),'Marks Entry 1st'!AC103,IF(AND($E$3="2nd"),'Marks Entry 2nd'!AC103,"")))</f>
        <v/>
      </c>
      <c r="BA104" s="113" t="str">
        <f>IF(OR(B104=0,B104=""),"",IF(AND($E$3="1st"),'Marks Entry 1st'!AD103,IF(AND($E$3="2nd"),'Marks Entry 2nd'!AD103,"")))</f>
        <v/>
      </c>
      <c r="BB104" s="57" t="str">
        <f t="shared" si="84"/>
        <v/>
      </c>
      <c r="BC104" s="53">
        <f t="shared" si="85"/>
        <v>0</v>
      </c>
      <c r="BD104" s="59" t="str">
        <f>IF(OR(B104=0,B104=""),"",IF(AND($E$3="1st"),'Marks Entry 1st'!AE103,IF(AND($E$3="2nd"),'Marks Entry 2nd'!AE103,"")))</f>
        <v/>
      </c>
      <c r="BE104" s="59" t="str">
        <f>IF(OR(B104=0,B104=""),"",IF(AND($E$3="1st"),'Marks Entry 1st'!AF103,IF(AND($E$3="2nd"),'Marks Entry 2nd'!AF103,"")))</f>
        <v/>
      </c>
      <c r="BF104" s="58" t="str">
        <f t="shared" si="86"/>
        <v/>
      </c>
      <c r="BG104" s="53" t="str">
        <f t="shared" si="87"/>
        <v/>
      </c>
      <c r="BH104" s="94">
        <f t="shared" si="88"/>
        <v>0</v>
      </c>
      <c r="BI104" s="94" t="str">
        <f t="shared" si="89"/>
        <v/>
      </c>
      <c r="BJ104" s="94" t="str">
        <f t="shared" si="90"/>
        <v/>
      </c>
      <c r="BK104" s="94" t="str">
        <f t="shared" si="91"/>
        <v/>
      </c>
      <c r="BL104" s="94" t="str">
        <f t="shared" si="92"/>
        <v/>
      </c>
      <c r="BM104" s="98" t="str">
        <f t="shared" si="93"/>
        <v/>
      </c>
      <c r="BN104" s="113"/>
      <c r="BO104" s="113"/>
      <c r="BP104" s="113"/>
      <c r="BQ104" s="53"/>
      <c r="BR104" s="113" t="str">
        <f>IF(OR(B104=0,B104=""),"",IF(AND('Marks Entry 1st'!AJ103="",'Marks Entry 2nd'!AJ103=""),"",IF(AND($E$3="1st"),'Marks Entry 1st'!AJ103,IF(AND($E$3="2nd"),'Marks Entry 2nd'!AJ103,""))))</f>
        <v/>
      </c>
      <c r="BS104" s="113" t="str">
        <f>IF(OR(B104=0,B104=""),"",IF(AND('Marks Entry 1st'!AK103="",'Marks Entry 2nd'!AK103=""),"",IF(AND($E$3="1st"),'Marks Entry 1st'!AK103,IF(AND($E$3="2nd"),'Marks Entry 2nd'!AK103,""))))</f>
        <v/>
      </c>
      <c r="BT104" s="57" t="str">
        <f t="shared" si="94"/>
        <v/>
      </c>
      <c r="BU104" s="53">
        <f t="shared" si="95"/>
        <v>0</v>
      </c>
      <c r="BV104" s="59" t="str">
        <f>IF(OR(B104=0,B104=""),"",IF(AND('Marks Entry 1st'!AL103="",'Marks Entry 2nd'!AL103=""),"",IF(AND($E$3="1st"),'Marks Entry 1st'!AL103,IF(AND($E$3="2nd"),'Marks Entry 2nd'!AL103,""))))</f>
        <v/>
      </c>
      <c r="BW104" s="59" t="str">
        <f>IF(OR(B104=0,B104=""),"",IF(AND('Marks Entry 1st'!AM103="",'Marks Entry 2nd'!AM103=""),"",IF(AND($E$3="1st"),'Marks Entry 1st'!AM103,IF(AND($E$3="2nd"),'Marks Entry 2nd'!AM103,""))))</f>
        <v/>
      </c>
      <c r="BX104" s="58" t="str">
        <f t="shared" si="96"/>
        <v/>
      </c>
      <c r="BY104" s="53" t="str">
        <f t="shared" si="97"/>
        <v/>
      </c>
      <c r="BZ104" s="94">
        <f t="shared" si="98"/>
        <v>0</v>
      </c>
      <c r="CA104" s="94" t="str">
        <f t="shared" si="99"/>
        <v/>
      </c>
      <c r="CB104" s="94" t="str">
        <f t="shared" si="100"/>
        <v/>
      </c>
      <c r="CC104" s="94" t="str">
        <f t="shared" si="101"/>
        <v/>
      </c>
      <c r="CD104" s="94" t="str">
        <f t="shared" si="102"/>
        <v/>
      </c>
      <c r="CE104" s="98" t="str">
        <f t="shared" si="103"/>
        <v/>
      </c>
      <c r="CF104" s="246" t="str">
        <f>IF(OR(B104=0,B104=""),"",IF(AND($E$3="1st"),'Marks Entry 1st'!AN103,IF(AND($E$3="2nd"),'Marks Entry 2nd'!AN103,"")))</f>
        <v/>
      </c>
      <c r="CG104" s="246" t="str">
        <f>IF(OR(B104=0,B104=""),"",IF(AND($E$3="1st"),'Marks Entry 1st'!AO103,IF(AND($E$3="2nd"),'Marks Entry 2nd'!AO103,"")))</f>
        <v/>
      </c>
      <c r="CH104" s="114" t="str">
        <f t="shared" si="104"/>
        <v/>
      </c>
      <c r="CI104" s="115">
        <f t="shared" si="105"/>
        <v>0</v>
      </c>
      <c r="CJ104" s="115" t="str">
        <f t="shared" si="106"/>
        <v/>
      </c>
      <c r="CK104" s="115" t="str">
        <f t="shared" si="107"/>
        <v/>
      </c>
      <c r="CL104" s="97" t="str">
        <f t="shared" si="108"/>
        <v/>
      </c>
      <c r="CM104" s="246" t="str">
        <f>IF(OR(B104=0,B104=""),"",IF(AND($E$3="1st"),'Marks Entry 1st'!AP103,IF(AND($E$3="2nd"),'Marks Entry 2nd'!AP103,"")))</f>
        <v/>
      </c>
      <c r="CN104" s="246" t="str">
        <f>IF(OR(B104=0,B104=""),"",IF(AND($E$3="1st"),'Marks Entry 1st'!AQ103,IF(AND($E$3="2nd"),'Marks Entry 2nd'!AQ103,"")))</f>
        <v/>
      </c>
      <c r="CO104" s="114" t="str">
        <f t="shared" si="109"/>
        <v/>
      </c>
      <c r="CP104" s="115">
        <f t="shared" si="110"/>
        <v>0</v>
      </c>
      <c r="CQ104" s="115" t="str">
        <f t="shared" si="111"/>
        <v/>
      </c>
      <c r="CR104" s="115" t="str">
        <f t="shared" si="112"/>
        <v/>
      </c>
      <c r="CS104" s="97" t="str">
        <f t="shared" si="113"/>
        <v/>
      </c>
      <c r="CT104" s="246" t="str">
        <f>IF(OR(B104=0,B104=""),"",IF(AND($E$3="1st"),'Marks Entry 1st'!AR103,IF(AND($E$3="2nd"),'Marks Entry 2nd'!AR103,"")))</f>
        <v/>
      </c>
      <c r="CU104" s="246" t="str">
        <f>IF(OR(B104=0,B104=""),"",IF(AND($E$3="1st"),'Marks Entry 1st'!AS103,IF(AND($E$3="2nd"),'Marks Entry 2nd'!AS103,"")))</f>
        <v/>
      </c>
      <c r="CV104" s="114" t="str">
        <f t="shared" si="114"/>
        <v/>
      </c>
      <c r="CW104" s="115">
        <f t="shared" si="115"/>
        <v>0</v>
      </c>
      <c r="CX104" s="115" t="str">
        <f t="shared" si="116"/>
        <v/>
      </c>
      <c r="CY104" s="115" t="str">
        <f t="shared" si="117"/>
        <v/>
      </c>
      <c r="CZ104" s="97" t="str">
        <f t="shared" si="118"/>
        <v/>
      </c>
      <c r="DA104" s="246" t="str">
        <f>IF(OR(B104=0,B104=""),"",IF(AND('Marks Entry 1st'!AT103="",'Marks Entry 2nd'!AT103=""),"",IF(AND($E$3="1st"),'Marks Entry 1st'!AT103,IF(AND($E$3="2nd"),'Marks Entry 2nd'!AT103,""))))</f>
        <v/>
      </c>
      <c r="DB104" s="246" t="str">
        <f>IF(OR(B104=0,B104=""),"",IF(AND('Marks Entry 1st'!AU103="",'Marks Entry 2nd'!AU103=""),"",IF(AND($E$3="1st"),'Marks Entry 1st'!AU103,IF(AND($E$3="2nd"),'Marks Entry 2nd'!AU103,""))))</f>
        <v/>
      </c>
      <c r="DC104" s="377" t="str">
        <f t="shared" si="119"/>
        <v/>
      </c>
      <c r="DD104" s="98" t="str">
        <f t="shared" si="120"/>
        <v/>
      </c>
      <c r="DE104" s="246" t="str">
        <f>IF(OR(B104=0,B104=""),"",IF(AND('Marks Entry 1st'!AV103="",'Marks Entry 2nd'!AV103=""),"",IF(AND($E$3="1st"),'Marks Entry 1st'!AV103,IF(AND($E$3="2nd"),'Marks Entry 2nd'!AV103,""))))</f>
        <v/>
      </c>
      <c r="DF104" s="246" t="str">
        <f>IF(OR(B104=0,B104=""),"",IF(AND('Marks Entry 1st'!AW103="",'Marks Entry 2nd'!AW103=""),"",IF(AND($E$3="1st"),'Marks Entry 1st'!AW103,IF(AND($E$3="2nd"),'Marks Entry 2nd'!AW103,""))))</f>
        <v/>
      </c>
      <c r="DG104" s="377" t="str">
        <f t="shared" si="121"/>
        <v/>
      </c>
      <c r="DH104" s="98" t="str">
        <f t="shared" si="122"/>
        <v/>
      </c>
      <c r="DI104" s="68" t="str">
        <f t="shared" si="127"/>
        <v/>
      </c>
      <c r="DJ104" s="379" t="str">
        <f t="shared" si="123"/>
        <v/>
      </c>
      <c r="DK104" s="72" t="str">
        <f t="shared" si="124"/>
        <v/>
      </c>
      <c r="DL104" s="73" t="str">
        <f t="shared" si="125"/>
        <v/>
      </c>
      <c r="DM104" s="413" t="str">
        <f>IF(B104="NSO","NSO",IF(OR(D104="",G104="",F104="",B104="",DI104=0),"",IF('Master sheet'!$D$11="Hindi","कक्षोंन्नति","Promoted")))</f>
        <v/>
      </c>
      <c r="DN104" s="43" t="str">
        <f>IF(OR(B104=0,B104=""),"",IF(AND($E$3="1st"),'Marks Entry 1st'!AX103,IF(AND($E$3="2nd"),'Marks Entry 2nd'!AX103,"")))</f>
        <v/>
      </c>
      <c r="DO104" s="43" t="str">
        <f>IF(OR(B104=0,B104=""),"",IF(AND($E$3="1st"),'Marks Entry 1st'!AY103,IF(AND($E$3="2nd"),'Marks Entry 2nd'!AY103,"")))</f>
        <v/>
      </c>
      <c r="DP104" s="230" t="str">
        <f t="shared" si="126"/>
        <v/>
      </c>
      <c r="DQ104" s="44"/>
      <c r="DX104" s="46">
        <f>IF(AND($E$3="1st"),'Marks Entry 1st'!I103,IF(AND($E$3="2nd"),'Marks Entry 2nd'!I103,""))</f>
        <v>0</v>
      </c>
    </row>
    <row r="105" spans="1:128" ht="18.95" customHeight="1">
      <c r="A105" s="60">
        <v>98</v>
      </c>
      <c r="B105" s="279" t="str">
        <f>IF(OR(DX105=0,DX105=""),"",IF(AND($E$3="1st"),'Marks Entry 1st'!I104,IF(AND($E$3="2nd"),'Marks Entry 2nd'!I104,"")))</f>
        <v/>
      </c>
      <c r="C105" s="61" t="str">
        <f>IF(OR(B105=0,B105=""),"",IF(AND($E$3="1st"),'Marks Entry 1st'!B104,IF(AND($E$3="2nd"),'Marks Entry 2nd'!B104,"")))</f>
        <v/>
      </c>
      <c r="D105" s="61" t="str">
        <f>IF(OR(B105=0,B105=""),"",IF(AND($E$3="1st"),'Marks Entry 1st'!C104,IF(AND($E$3="2nd"),'Marks Entry 2nd'!C104,"")))</f>
        <v/>
      </c>
      <c r="E105" s="62" t="str">
        <f>IF(OR(B105=0,B105=""),"",IF(AND($E$3="1st"),'Marks Entry 1st'!E104,IF(AND($E$3="2nd"),'Marks Entry 2nd'!E104,"")))</f>
        <v/>
      </c>
      <c r="F105" s="278" t="str">
        <f>IF(OR(B105=0,B105=""),"",IF(AND($E$3="1st"),'Marks Entry 1st'!D104,IF(AND($E$3="2nd"),'Marks Entry 2nd'!D104,"")))</f>
        <v/>
      </c>
      <c r="G105" s="56" t="str">
        <f>IF(OR(B105=0,B105=""),"",IF(AND($E$3="1st"),'Marks Entry 1st'!F104,IF(AND($E$3="2nd"),'Marks Entry 2nd'!F104,"")))</f>
        <v/>
      </c>
      <c r="H105" s="56" t="str">
        <f>IF(OR(B105=0,B105=""),"",IF(AND($E$3="1st"),'Marks Entry 1st'!G104,IF(AND($E$3="2nd"),'Marks Entry 2nd'!G104,"")))</f>
        <v/>
      </c>
      <c r="I105" s="56" t="str">
        <f>IF(OR(B105=0,B105=""),"",IF(AND($E$3="1st"),'Marks Entry 1st'!H104,IF(AND($E$3="2nd"),'Marks Entry 2nd'!H104,"")))</f>
        <v/>
      </c>
      <c r="J105" s="245" t="str">
        <f>IF(OR(B105=0,B105=""),"",IF(AND($E$3="1st"),'Marks Entry 1st'!J104,IF(AND($E$3="2nd"),'Marks Entry 2nd'!J104,"")))</f>
        <v/>
      </c>
      <c r="K105" s="245" t="str">
        <f>IF(OR(B105=0,B105=""),"",IF(AND($E$3="1st"),'Marks Entry 1st'!K104,IF(AND($E$3="2nd"),'Marks Entry 2nd'!K104,"")))</f>
        <v/>
      </c>
      <c r="L105" s="113"/>
      <c r="M105" s="113"/>
      <c r="N105" s="113"/>
      <c r="O105" s="53"/>
      <c r="P105" s="113" t="str">
        <f>IF(OR(B105=0,B105=""),"",IF(AND($E$3="1st"),'Marks Entry 1st'!O104,IF(AND($E$3="2nd"),'Marks Entry 2nd'!O104,"")))</f>
        <v/>
      </c>
      <c r="Q105" s="113" t="str">
        <f>IF(OR(B105=0,B105=""),"",IF(AND($E$3="1st"),'Marks Entry 1st'!P104,IF(AND($E$3="2nd"),'Marks Entry 2nd'!P104,"")))</f>
        <v/>
      </c>
      <c r="R105" s="57" t="str">
        <f t="shared" si="64"/>
        <v/>
      </c>
      <c r="S105" s="53">
        <f t="shared" si="65"/>
        <v>0</v>
      </c>
      <c r="T105" s="59" t="str">
        <f>IF(OR(B105=0,B105=""),"",IF(AND($E$3="1st"),'Marks Entry 1st'!Q104,IF(AND($E$3="2nd"),'Marks Entry 2nd'!Q104,"")))</f>
        <v/>
      </c>
      <c r="U105" s="59" t="str">
        <f>IF(OR(B105=0,B105=""),"",IF(AND($E$3="1st"),'Marks Entry 1st'!R104,IF(AND($E$3="2nd"),'Marks Entry 2nd'!R104,"")))</f>
        <v/>
      </c>
      <c r="V105" s="58" t="str">
        <f t="shared" si="66"/>
        <v/>
      </c>
      <c r="W105" s="53" t="str">
        <f t="shared" si="67"/>
        <v/>
      </c>
      <c r="X105" s="94">
        <f t="shared" si="68"/>
        <v>0</v>
      </c>
      <c r="Y105" s="94" t="str">
        <f t="shared" si="69"/>
        <v/>
      </c>
      <c r="Z105" s="94" t="str">
        <f t="shared" si="70"/>
        <v/>
      </c>
      <c r="AA105" s="94" t="str">
        <f t="shared" si="71"/>
        <v/>
      </c>
      <c r="AB105" s="94" t="str">
        <f t="shared" si="72"/>
        <v/>
      </c>
      <c r="AC105" s="98" t="str">
        <f t="shared" si="73"/>
        <v/>
      </c>
      <c r="AD105" s="113"/>
      <c r="AE105" s="113"/>
      <c r="AF105" s="113"/>
      <c r="AG105" s="53"/>
      <c r="AH105" s="113" t="str">
        <f>IF(OR(B105=0,B105=""),"",IF(AND($E$3="1st"),'Marks Entry 1st'!V104,IF(AND($E$3="2nd"),'Marks Entry 2nd'!V104,"")))</f>
        <v/>
      </c>
      <c r="AI105" s="113" t="str">
        <f>IF(OR(B105=0,B105=""),"",IF(AND($E$3="1st"),'Marks Entry 1st'!W104,IF(AND($E$3="2nd"),'Marks Entry 2nd'!W104,"")))</f>
        <v/>
      </c>
      <c r="AJ105" s="57" t="str">
        <f t="shared" si="74"/>
        <v/>
      </c>
      <c r="AK105" s="53">
        <f t="shared" si="75"/>
        <v>0</v>
      </c>
      <c r="AL105" s="59" t="str">
        <f>IF(OR(B105=0,B105=""),"",IF(AND($E$3="1st"),'Marks Entry 1st'!X104,IF(AND($E$3="2nd"),'Marks Entry 2nd'!X104,"")))</f>
        <v/>
      </c>
      <c r="AM105" s="59" t="str">
        <f>IF(OR(B105=0,B105=""),"",IF(AND($E$3="1st"),'Marks Entry 1st'!Y104,IF(AND($E$3="2nd"),'Marks Entry 2nd'!Y104,"")))</f>
        <v/>
      </c>
      <c r="AN105" s="58" t="str">
        <f t="shared" si="76"/>
        <v/>
      </c>
      <c r="AO105" s="53" t="str">
        <f t="shared" si="77"/>
        <v/>
      </c>
      <c r="AP105" s="94">
        <f t="shared" si="78"/>
        <v>0</v>
      </c>
      <c r="AQ105" s="94" t="str">
        <f t="shared" si="79"/>
        <v/>
      </c>
      <c r="AR105" s="94" t="str">
        <f t="shared" si="80"/>
        <v/>
      </c>
      <c r="AS105" s="94" t="str">
        <f t="shared" si="81"/>
        <v/>
      </c>
      <c r="AT105" s="94" t="str">
        <f t="shared" si="82"/>
        <v/>
      </c>
      <c r="AU105" s="98" t="str">
        <f t="shared" si="83"/>
        <v/>
      </c>
      <c r="AV105" s="113"/>
      <c r="AW105" s="113"/>
      <c r="AX105" s="113"/>
      <c r="AY105" s="53"/>
      <c r="AZ105" s="113" t="str">
        <f>IF(OR(B105=0,B105=""),"",IF(AND($E$3="1st"),'Marks Entry 1st'!AC104,IF(AND($E$3="2nd"),'Marks Entry 2nd'!AC104,"")))</f>
        <v/>
      </c>
      <c r="BA105" s="113" t="str">
        <f>IF(OR(B105=0,B105=""),"",IF(AND($E$3="1st"),'Marks Entry 1st'!AD104,IF(AND($E$3="2nd"),'Marks Entry 2nd'!AD104,"")))</f>
        <v/>
      </c>
      <c r="BB105" s="57" t="str">
        <f t="shared" si="84"/>
        <v/>
      </c>
      <c r="BC105" s="53">
        <f t="shared" si="85"/>
        <v>0</v>
      </c>
      <c r="BD105" s="59" t="str">
        <f>IF(OR(B105=0,B105=""),"",IF(AND($E$3="1st"),'Marks Entry 1st'!AE104,IF(AND($E$3="2nd"),'Marks Entry 2nd'!AE104,"")))</f>
        <v/>
      </c>
      <c r="BE105" s="59" t="str">
        <f>IF(OR(B105=0,B105=""),"",IF(AND($E$3="1st"),'Marks Entry 1st'!AF104,IF(AND($E$3="2nd"),'Marks Entry 2nd'!AF104,"")))</f>
        <v/>
      </c>
      <c r="BF105" s="58" t="str">
        <f t="shared" si="86"/>
        <v/>
      </c>
      <c r="BG105" s="53" t="str">
        <f t="shared" si="87"/>
        <v/>
      </c>
      <c r="BH105" s="94">
        <f t="shared" si="88"/>
        <v>0</v>
      </c>
      <c r="BI105" s="94" t="str">
        <f t="shared" si="89"/>
        <v/>
      </c>
      <c r="BJ105" s="94" t="str">
        <f t="shared" si="90"/>
        <v/>
      </c>
      <c r="BK105" s="94" t="str">
        <f t="shared" si="91"/>
        <v/>
      </c>
      <c r="BL105" s="94" t="str">
        <f t="shared" si="92"/>
        <v/>
      </c>
      <c r="BM105" s="98" t="str">
        <f t="shared" si="93"/>
        <v/>
      </c>
      <c r="BN105" s="113"/>
      <c r="BO105" s="113"/>
      <c r="BP105" s="113"/>
      <c r="BQ105" s="53"/>
      <c r="BR105" s="113" t="str">
        <f>IF(OR(B105=0,B105=""),"",IF(AND('Marks Entry 1st'!AJ104="",'Marks Entry 2nd'!AJ104=""),"",IF(AND($E$3="1st"),'Marks Entry 1st'!AJ104,IF(AND($E$3="2nd"),'Marks Entry 2nd'!AJ104,""))))</f>
        <v/>
      </c>
      <c r="BS105" s="113" t="str">
        <f>IF(OR(B105=0,B105=""),"",IF(AND('Marks Entry 1st'!AK104="",'Marks Entry 2nd'!AK104=""),"",IF(AND($E$3="1st"),'Marks Entry 1st'!AK104,IF(AND($E$3="2nd"),'Marks Entry 2nd'!AK104,""))))</f>
        <v/>
      </c>
      <c r="BT105" s="57" t="str">
        <f t="shared" si="94"/>
        <v/>
      </c>
      <c r="BU105" s="53">
        <f t="shared" si="95"/>
        <v>0</v>
      </c>
      <c r="BV105" s="59" t="str">
        <f>IF(OR(B105=0,B105=""),"",IF(AND('Marks Entry 1st'!AL104="",'Marks Entry 2nd'!AL104=""),"",IF(AND($E$3="1st"),'Marks Entry 1st'!AL104,IF(AND($E$3="2nd"),'Marks Entry 2nd'!AL104,""))))</f>
        <v/>
      </c>
      <c r="BW105" s="59" t="str">
        <f>IF(OR(B105=0,B105=""),"",IF(AND('Marks Entry 1st'!AM104="",'Marks Entry 2nd'!AM104=""),"",IF(AND($E$3="1st"),'Marks Entry 1st'!AM104,IF(AND($E$3="2nd"),'Marks Entry 2nd'!AM104,""))))</f>
        <v/>
      </c>
      <c r="BX105" s="58" t="str">
        <f t="shared" si="96"/>
        <v/>
      </c>
      <c r="BY105" s="53" t="str">
        <f t="shared" si="97"/>
        <v/>
      </c>
      <c r="BZ105" s="94">
        <f t="shared" si="98"/>
        <v>0</v>
      </c>
      <c r="CA105" s="94" t="str">
        <f t="shared" si="99"/>
        <v/>
      </c>
      <c r="CB105" s="94" t="str">
        <f t="shared" si="100"/>
        <v/>
      </c>
      <c r="CC105" s="94" t="str">
        <f t="shared" si="101"/>
        <v/>
      </c>
      <c r="CD105" s="94" t="str">
        <f t="shared" si="102"/>
        <v/>
      </c>
      <c r="CE105" s="98" t="str">
        <f t="shared" si="103"/>
        <v/>
      </c>
      <c r="CF105" s="246" t="str">
        <f>IF(OR(B105=0,B105=""),"",IF(AND($E$3="1st"),'Marks Entry 1st'!AN104,IF(AND($E$3="2nd"),'Marks Entry 2nd'!AN104,"")))</f>
        <v/>
      </c>
      <c r="CG105" s="246" t="str">
        <f>IF(OR(B105=0,B105=""),"",IF(AND($E$3="1st"),'Marks Entry 1st'!AO104,IF(AND($E$3="2nd"),'Marks Entry 2nd'!AO104,"")))</f>
        <v/>
      </c>
      <c r="CH105" s="114" t="str">
        <f t="shared" si="104"/>
        <v/>
      </c>
      <c r="CI105" s="115">
        <f t="shared" si="105"/>
        <v>0</v>
      </c>
      <c r="CJ105" s="115" t="str">
        <f t="shared" si="106"/>
        <v/>
      </c>
      <c r="CK105" s="115" t="str">
        <f t="shared" si="107"/>
        <v/>
      </c>
      <c r="CL105" s="97" t="str">
        <f t="shared" si="108"/>
        <v/>
      </c>
      <c r="CM105" s="246" t="str">
        <f>IF(OR(B105=0,B105=""),"",IF(AND($E$3="1st"),'Marks Entry 1st'!AP104,IF(AND($E$3="2nd"),'Marks Entry 2nd'!AP104,"")))</f>
        <v/>
      </c>
      <c r="CN105" s="246" t="str">
        <f>IF(OR(B105=0,B105=""),"",IF(AND($E$3="1st"),'Marks Entry 1st'!AQ104,IF(AND($E$3="2nd"),'Marks Entry 2nd'!AQ104,"")))</f>
        <v/>
      </c>
      <c r="CO105" s="114" t="str">
        <f t="shared" si="109"/>
        <v/>
      </c>
      <c r="CP105" s="115">
        <f t="shared" si="110"/>
        <v>0</v>
      </c>
      <c r="CQ105" s="115" t="str">
        <f t="shared" si="111"/>
        <v/>
      </c>
      <c r="CR105" s="115" t="str">
        <f t="shared" si="112"/>
        <v/>
      </c>
      <c r="CS105" s="97" t="str">
        <f t="shared" si="113"/>
        <v/>
      </c>
      <c r="CT105" s="246" t="str">
        <f>IF(OR(B105=0,B105=""),"",IF(AND($E$3="1st"),'Marks Entry 1st'!AR104,IF(AND($E$3="2nd"),'Marks Entry 2nd'!AR104,"")))</f>
        <v/>
      </c>
      <c r="CU105" s="246" t="str">
        <f>IF(OR(B105=0,B105=""),"",IF(AND($E$3="1st"),'Marks Entry 1st'!AS104,IF(AND($E$3="2nd"),'Marks Entry 2nd'!AS104,"")))</f>
        <v/>
      </c>
      <c r="CV105" s="114" t="str">
        <f t="shared" si="114"/>
        <v/>
      </c>
      <c r="CW105" s="115">
        <f t="shared" si="115"/>
        <v>0</v>
      </c>
      <c r="CX105" s="115" t="str">
        <f t="shared" si="116"/>
        <v/>
      </c>
      <c r="CY105" s="115" t="str">
        <f t="shared" si="117"/>
        <v/>
      </c>
      <c r="CZ105" s="97" t="str">
        <f t="shared" si="118"/>
        <v/>
      </c>
      <c r="DA105" s="246" t="str">
        <f>IF(OR(B105=0,B105=""),"",IF(AND('Marks Entry 1st'!AT104="",'Marks Entry 2nd'!AT104=""),"",IF(AND($E$3="1st"),'Marks Entry 1st'!AT104,IF(AND($E$3="2nd"),'Marks Entry 2nd'!AT104,""))))</f>
        <v/>
      </c>
      <c r="DB105" s="246" t="str">
        <f>IF(OR(B105=0,B105=""),"",IF(AND('Marks Entry 1st'!AU104="",'Marks Entry 2nd'!AU104=""),"",IF(AND($E$3="1st"),'Marks Entry 1st'!AU104,IF(AND($E$3="2nd"),'Marks Entry 2nd'!AU104,""))))</f>
        <v/>
      </c>
      <c r="DC105" s="377" t="str">
        <f t="shared" si="119"/>
        <v/>
      </c>
      <c r="DD105" s="98" t="str">
        <f t="shared" si="120"/>
        <v/>
      </c>
      <c r="DE105" s="246" t="str">
        <f>IF(OR(B105=0,B105=""),"",IF(AND('Marks Entry 1st'!AV104="",'Marks Entry 2nd'!AV104=""),"",IF(AND($E$3="1st"),'Marks Entry 1st'!AV104,IF(AND($E$3="2nd"),'Marks Entry 2nd'!AV104,""))))</f>
        <v/>
      </c>
      <c r="DF105" s="246" t="str">
        <f>IF(OR(B105=0,B105=""),"",IF(AND('Marks Entry 1st'!AW104="",'Marks Entry 2nd'!AW104=""),"",IF(AND($E$3="1st"),'Marks Entry 1st'!AW104,IF(AND($E$3="2nd"),'Marks Entry 2nd'!AW104,""))))</f>
        <v/>
      </c>
      <c r="DG105" s="377" t="str">
        <f t="shared" si="121"/>
        <v/>
      </c>
      <c r="DH105" s="98" t="str">
        <f t="shared" si="122"/>
        <v/>
      </c>
      <c r="DI105" s="68" t="str">
        <f t="shared" si="127"/>
        <v/>
      </c>
      <c r="DJ105" s="379" t="str">
        <f t="shared" si="123"/>
        <v/>
      </c>
      <c r="DK105" s="72" t="str">
        <f t="shared" si="124"/>
        <v/>
      </c>
      <c r="DL105" s="73" t="str">
        <f t="shared" si="125"/>
        <v/>
      </c>
      <c r="DM105" s="413" t="str">
        <f>IF(B105="NSO","NSO",IF(OR(D105="",G105="",F105="",B105="",DI105=0),"",IF('Master sheet'!$D$11="Hindi","कक्षोंन्नति","Promoted")))</f>
        <v/>
      </c>
      <c r="DN105" s="43" t="str">
        <f>IF(OR(B105=0,B105=""),"",IF(AND($E$3="1st"),'Marks Entry 1st'!AX104,IF(AND($E$3="2nd"),'Marks Entry 2nd'!AX104,"")))</f>
        <v/>
      </c>
      <c r="DO105" s="43" t="str">
        <f>IF(OR(B105=0,B105=""),"",IF(AND($E$3="1st"),'Marks Entry 1st'!AY104,IF(AND($E$3="2nd"),'Marks Entry 2nd'!AY104,"")))</f>
        <v/>
      </c>
      <c r="DP105" s="230" t="str">
        <f t="shared" si="126"/>
        <v/>
      </c>
      <c r="DQ105" s="44"/>
      <c r="DX105" s="46">
        <f>IF(AND($E$3="1st"),'Marks Entry 1st'!I104,IF(AND($E$3="2nd"),'Marks Entry 2nd'!I104,""))</f>
        <v>0</v>
      </c>
    </row>
    <row r="106" spans="1:128" ht="18.95" customHeight="1">
      <c r="A106" s="60">
        <v>99</v>
      </c>
      <c r="B106" s="279" t="str">
        <f>IF(OR(DX106=0,DX106=""),"",IF(AND($E$3="1st"),'Marks Entry 1st'!I105,IF(AND($E$3="2nd"),'Marks Entry 2nd'!I105,"")))</f>
        <v/>
      </c>
      <c r="C106" s="61" t="str">
        <f>IF(OR(B106=0,B106=""),"",IF(AND($E$3="1st"),'Marks Entry 1st'!B105,IF(AND($E$3="2nd"),'Marks Entry 2nd'!B105,"")))</f>
        <v/>
      </c>
      <c r="D106" s="61" t="str">
        <f>IF(OR(B106=0,B106=""),"",IF(AND($E$3="1st"),'Marks Entry 1st'!C105,IF(AND($E$3="2nd"),'Marks Entry 2nd'!C105,"")))</f>
        <v/>
      </c>
      <c r="E106" s="62" t="str">
        <f>IF(OR(B106=0,B106=""),"",IF(AND($E$3="1st"),'Marks Entry 1st'!E105,IF(AND($E$3="2nd"),'Marks Entry 2nd'!E105,"")))</f>
        <v/>
      </c>
      <c r="F106" s="278" t="str">
        <f>IF(OR(B106=0,B106=""),"",IF(AND($E$3="1st"),'Marks Entry 1st'!D105,IF(AND($E$3="2nd"),'Marks Entry 2nd'!D105,"")))</f>
        <v/>
      </c>
      <c r="G106" s="56" t="str">
        <f>IF(OR(B106=0,B106=""),"",IF(AND($E$3="1st"),'Marks Entry 1st'!F105,IF(AND($E$3="2nd"),'Marks Entry 2nd'!F105,"")))</f>
        <v/>
      </c>
      <c r="H106" s="56" t="str">
        <f>IF(OR(B106=0,B106=""),"",IF(AND($E$3="1st"),'Marks Entry 1st'!G105,IF(AND($E$3="2nd"),'Marks Entry 2nd'!G105,"")))</f>
        <v/>
      </c>
      <c r="I106" s="56" t="str">
        <f>IF(OR(B106=0,B106=""),"",IF(AND($E$3="1st"),'Marks Entry 1st'!H105,IF(AND($E$3="2nd"),'Marks Entry 2nd'!H105,"")))</f>
        <v/>
      </c>
      <c r="J106" s="245" t="str">
        <f>IF(OR(B106=0,B106=""),"",IF(AND($E$3="1st"),'Marks Entry 1st'!J105,IF(AND($E$3="2nd"),'Marks Entry 2nd'!J105,"")))</f>
        <v/>
      </c>
      <c r="K106" s="245" t="str">
        <f>IF(OR(B106=0,B106=""),"",IF(AND($E$3="1st"),'Marks Entry 1st'!K105,IF(AND($E$3="2nd"),'Marks Entry 2nd'!K105,"")))</f>
        <v/>
      </c>
      <c r="L106" s="113"/>
      <c r="M106" s="113"/>
      <c r="N106" s="113"/>
      <c r="O106" s="53"/>
      <c r="P106" s="113" t="str">
        <f>IF(OR(B106=0,B106=""),"",IF(AND($E$3="1st"),'Marks Entry 1st'!O105,IF(AND($E$3="2nd"),'Marks Entry 2nd'!O105,"")))</f>
        <v/>
      </c>
      <c r="Q106" s="113" t="str">
        <f>IF(OR(B106=0,B106=""),"",IF(AND($E$3="1st"),'Marks Entry 1st'!P105,IF(AND($E$3="2nd"),'Marks Entry 2nd'!P105,"")))</f>
        <v/>
      </c>
      <c r="R106" s="57" t="str">
        <f t="shared" si="64"/>
        <v/>
      </c>
      <c r="S106" s="53">
        <f t="shared" si="65"/>
        <v>0</v>
      </c>
      <c r="T106" s="59" t="str">
        <f>IF(OR(B106=0,B106=""),"",IF(AND($E$3="1st"),'Marks Entry 1st'!Q105,IF(AND($E$3="2nd"),'Marks Entry 2nd'!Q105,"")))</f>
        <v/>
      </c>
      <c r="U106" s="59" t="str">
        <f>IF(OR(B106=0,B106=""),"",IF(AND($E$3="1st"),'Marks Entry 1st'!R105,IF(AND($E$3="2nd"),'Marks Entry 2nd'!R105,"")))</f>
        <v/>
      </c>
      <c r="V106" s="58" t="str">
        <f t="shared" si="66"/>
        <v/>
      </c>
      <c r="W106" s="53" t="str">
        <f t="shared" si="67"/>
        <v/>
      </c>
      <c r="X106" s="94">
        <f t="shared" si="68"/>
        <v>0</v>
      </c>
      <c r="Y106" s="94" t="str">
        <f t="shared" si="69"/>
        <v/>
      </c>
      <c r="Z106" s="94" t="str">
        <f t="shared" si="70"/>
        <v/>
      </c>
      <c r="AA106" s="94" t="str">
        <f t="shared" si="71"/>
        <v/>
      </c>
      <c r="AB106" s="94" t="str">
        <f t="shared" si="72"/>
        <v/>
      </c>
      <c r="AC106" s="98" t="str">
        <f t="shared" si="73"/>
        <v/>
      </c>
      <c r="AD106" s="113"/>
      <c r="AE106" s="113"/>
      <c r="AF106" s="113"/>
      <c r="AG106" s="53"/>
      <c r="AH106" s="113" t="str">
        <f>IF(OR(B106=0,B106=""),"",IF(AND($E$3="1st"),'Marks Entry 1st'!V105,IF(AND($E$3="2nd"),'Marks Entry 2nd'!V105,"")))</f>
        <v/>
      </c>
      <c r="AI106" s="113" t="str">
        <f>IF(OR(B106=0,B106=""),"",IF(AND($E$3="1st"),'Marks Entry 1st'!W105,IF(AND($E$3="2nd"),'Marks Entry 2nd'!W105,"")))</f>
        <v/>
      </c>
      <c r="AJ106" s="57" t="str">
        <f t="shared" si="74"/>
        <v/>
      </c>
      <c r="AK106" s="53">
        <f t="shared" si="75"/>
        <v>0</v>
      </c>
      <c r="AL106" s="59" t="str">
        <f>IF(OR(B106=0,B106=""),"",IF(AND($E$3="1st"),'Marks Entry 1st'!X105,IF(AND($E$3="2nd"),'Marks Entry 2nd'!X105,"")))</f>
        <v/>
      </c>
      <c r="AM106" s="59" t="str">
        <f>IF(OR(B106=0,B106=""),"",IF(AND($E$3="1st"),'Marks Entry 1st'!Y105,IF(AND($E$3="2nd"),'Marks Entry 2nd'!Y105,"")))</f>
        <v/>
      </c>
      <c r="AN106" s="58" t="str">
        <f t="shared" si="76"/>
        <v/>
      </c>
      <c r="AO106" s="53" t="str">
        <f t="shared" si="77"/>
        <v/>
      </c>
      <c r="AP106" s="94">
        <f t="shared" si="78"/>
        <v>0</v>
      </c>
      <c r="AQ106" s="94" t="str">
        <f t="shared" si="79"/>
        <v/>
      </c>
      <c r="AR106" s="94" t="str">
        <f t="shared" si="80"/>
        <v/>
      </c>
      <c r="AS106" s="94" t="str">
        <f t="shared" si="81"/>
        <v/>
      </c>
      <c r="AT106" s="94" t="str">
        <f t="shared" si="82"/>
        <v/>
      </c>
      <c r="AU106" s="98" t="str">
        <f t="shared" si="83"/>
        <v/>
      </c>
      <c r="AV106" s="113"/>
      <c r="AW106" s="113"/>
      <c r="AX106" s="113"/>
      <c r="AY106" s="53"/>
      <c r="AZ106" s="113" t="str">
        <f>IF(OR(B106=0,B106=""),"",IF(AND($E$3="1st"),'Marks Entry 1st'!AC105,IF(AND($E$3="2nd"),'Marks Entry 2nd'!AC105,"")))</f>
        <v/>
      </c>
      <c r="BA106" s="113" t="str">
        <f>IF(OR(B106=0,B106=""),"",IF(AND($E$3="1st"),'Marks Entry 1st'!AD105,IF(AND($E$3="2nd"),'Marks Entry 2nd'!AD105,"")))</f>
        <v/>
      </c>
      <c r="BB106" s="57" t="str">
        <f t="shared" si="84"/>
        <v/>
      </c>
      <c r="BC106" s="53">
        <f t="shared" si="85"/>
        <v>0</v>
      </c>
      <c r="BD106" s="59" t="str">
        <f>IF(OR(B106=0,B106=""),"",IF(AND($E$3="1st"),'Marks Entry 1st'!AE105,IF(AND($E$3="2nd"),'Marks Entry 2nd'!AE105,"")))</f>
        <v/>
      </c>
      <c r="BE106" s="59" t="str">
        <f>IF(OR(B106=0,B106=""),"",IF(AND($E$3="1st"),'Marks Entry 1st'!AF105,IF(AND($E$3="2nd"),'Marks Entry 2nd'!AF105,"")))</f>
        <v/>
      </c>
      <c r="BF106" s="58" t="str">
        <f t="shared" si="86"/>
        <v/>
      </c>
      <c r="BG106" s="53" t="str">
        <f t="shared" si="87"/>
        <v/>
      </c>
      <c r="BH106" s="94">
        <f t="shared" si="88"/>
        <v>0</v>
      </c>
      <c r="BI106" s="94" t="str">
        <f t="shared" si="89"/>
        <v/>
      </c>
      <c r="BJ106" s="94" t="str">
        <f t="shared" si="90"/>
        <v/>
      </c>
      <c r="BK106" s="94" t="str">
        <f t="shared" si="91"/>
        <v/>
      </c>
      <c r="BL106" s="94" t="str">
        <f t="shared" si="92"/>
        <v/>
      </c>
      <c r="BM106" s="98" t="str">
        <f t="shared" si="93"/>
        <v/>
      </c>
      <c r="BN106" s="113"/>
      <c r="BO106" s="113"/>
      <c r="BP106" s="113"/>
      <c r="BQ106" s="53"/>
      <c r="BR106" s="113" t="str">
        <f>IF(OR(B106=0,B106=""),"",IF(AND('Marks Entry 1st'!AJ105="",'Marks Entry 2nd'!AJ105=""),"",IF(AND($E$3="1st"),'Marks Entry 1st'!AJ105,IF(AND($E$3="2nd"),'Marks Entry 2nd'!AJ105,""))))</f>
        <v/>
      </c>
      <c r="BS106" s="113" t="str">
        <f>IF(OR(B106=0,B106=""),"",IF(AND('Marks Entry 1st'!AK105="",'Marks Entry 2nd'!AK105=""),"",IF(AND($E$3="1st"),'Marks Entry 1st'!AK105,IF(AND($E$3="2nd"),'Marks Entry 2nd'!AK105,""))))</f>
        <v/>
      </c>
      <c r="BT106" s="57" t="str">
        <f t="shared" si="94"/>
        <v/>
      </c>
      <c r="BU106" s="53">
        <f t="shared" si="95"/>
        <v>0</v>
      </c>
      <c r="BV106" s="59" t="str">
        <f>IF(OR(B106=0,B106=""),"",IF(AND('Marks Entry 1st'!AL105="",'Marks Entry 2nd'!AL105=""),"",IF(AND($E$3="1st"),'Marks Entry 1st'!AL105,IF(AND($E$3="2nd"),'Marks Entry 2nd'!AL105,""))))</f>
        <v/>
      </c>
      <c r="BW106" s="59" t="str">
        <f>IF(OR(B106=0,B106=""),"",IF(AND('Marks Entry 1st'!AM105="",'Marks Entry 2nd'!AM105=""),"",IF(AND($E$3="1st"),'Marks Entry 1st'!AM105,IF(AND($E$3="2nd"),'Marks Entry 2nd'!AM105,""))))</f>
        <v/>
      </c>
      <c r="BX106" s="58" t="str">
        <f t="shared" si="96"/>
        <v/>
      </c>
      <c r="BY106" s="53" t="str">
        <f t="shared" si="97"/>
        <v/>
      </c>
      <c r="BZ106" s="94">
        <f t="shared" si="98"/>
        <v>0</v>
      </c>
      <c r="CA106" s="94" t="str">
        <f t="shared" si="99"/>
        <v/>
      </c>
      <c r="CB106" s="94" t="str">
        <f t="shared" si="100"/>
        <v/>
      </c>
      <c r="CC106" s="94" t="str">
        <f t="shared" si="101"/>
        <v/>
      </c>
      <c r="CD106" s="94" t="str">
        <f t="shared" si="102"/>
        <v/>
      </c>
      <c r="CE106" s="98" t="str">
        <f t="shared" si="103"/>
        <v/>
      </c>
      <c r="CF106" s="246" t="str">
        <f>IF(OR(B106=0,B106=""),"",IF(AND($E$3="1st"),'Marks Entry 1st'!AN105,IF(AND($E$3="2nd"),'Marks Entry 2nd'!AN105,"")))</f>
        <v/>
      </c>
      <c r="CG106" s="246" t="str">
        <f>IF(OR(B106=0,B106=""),"",IF(AND($E$3="1st"),'Marks Entry 1st'!AO105,IF(AND($E$3="2nd"),'Marks Entry 2nd'!AO105,"")))</f>
        <v/>
      </c>
      <c r="CH106" s="114" t="str">
        <f t="shared" si="104"/>
        <v/>
      </c>
      <c r="CI106" s="115">
        <f t="shared" si="105"/>
        <v>0</v>
      </c>
      <c r="CJ106" s="115" t="str">
        <f t="shared" si="106"/>
        <v/>
      </c>
      <c r="CK106" s="115" t="str">
        <f t="shared" si="107"/>
        <v/>
      </c>
      <c r="CL106" s="97" t="str">
        <f t="shared" si="108"/>
        <v/>
      </c>
      <c r="CM106" s="246" t="str">
        <f>IF(OR(B106=0,B106=""),"",IF(AND($E$3="1st"),'Marks Entry 1st'!AP105,IF(AND($E$3="2nd"),'Marks Entry 2nd'!AP105,"")))</f>
        <v/>
      </c>
      <c r="CN106" s="246" t="str">
        <f>IF(OR(B106=0,B106=""),"",IF(AND($E$3="1st"),'Marks Entry 1st'!AQ105,IF(AND($E$3="2nd"),'Marks Entry 2nd'!AQ105,"")))</f>
        <v/>
      </c>
      <c r="CO106" s="114" t="str">
        <f t="shared" si="109"/>
        <v/>
      </c>
      <c r="CP106" s="115">
        <f t="shared" si="110"/>
        <v>0</v>
      </c>
      <c r="CQ106" s="115" t="str">
        <f t="shared" si="111"/>
        <v/>
      </c>
      <c r="CR106" s="115" t="str">
        <f t="shared" si="112"/>
        <v/>
      </c>
      <c r="CS106" s="97" t="str">
        <f t="shared" si="113"/>
        <v/>
      </c>
      <c r="CT106" s="246" t="str">
        <f>IF(OR(B106=0,B106=""),"",IF(AND($E$3="1st"),'Marks Entry 1st'!AR105,IF(AND($E$3="2nd"),'Marks Entry 2nd'!AR105,"")))</f>
        <v/>
      </c>
      <c r="CU106" s="246" t="str">
        <f>IF(OR(B106=0,B106=""),"",IF(AND($E$3="1st"),'Marks Entry 1st'!AS105,IF(AND($E$3="2nd"),'Marks Entry 2nd'!AS105,"")))</f>
        <v/>
      </c>
      <c r="CV106" s="114" t="str">
        <f t="shared" si="114"/>
        <v/>
      </c>
      <c r="CW106" s="115">
        <f t="shared" si="115"/>
        <v>0</v>
      </c>
      <c r="CX106" s="115" t="str">
        <f t="shared" si="116"/>
        <v/>
      </c>
      <c r="CY106" s="115" t="str">
        <f t="shared" si="117"/>
        <v/>
      </c>
      <c r="CZ106" s="97" t="str">
        <f t="shared" si="118"/>
        <v/>
      </c>
      <c r="DA106" s="246" t="str">
        <f>IF(OR(B106=0,B106=""),"",IF(AND('Marks Entry 1st'!AT105="",'Marks Entry 2nd'!AT105=""),"",IF(AND($E$3="1st"),'Marks Entry 1st'!AT105,IF(AND($E$3="2nd"),'Marks Entry 2nd'!AT105,""))))</f>
        <v/>
      </c>
      <c r="DB106" s="246" t="str">
        <f>IF(OR(B106=0,B106=""),"",IF(AND('Marks Entry 1st'!AU105="",'Marks Entry 2nd'!AU105=""),"",IF(AND($E$3="1st"),'Marks Entry 1st'!AU105,IF(AND($E$3="2nd"),'Marks Entry 2nd'!AU105,""))))</f>
        <v/>
      </c>
      <c r="DC106" s="377" t="str">
        <f t="shared" si="119"/>
        <v/>
      </c>
      <c r="DD106" s="98" t="str">
        <f t="shared" si="120"/>
        <v/>
      </c>
      <c r="DE106" s="246" t="str">
        <f>IF(OR(B106=0,B106=""),"",IF(AND('Marks Entry 1st'!AV105="",'Marks Entry 2nd'!AV105=""),"",IF(AND($E$3="1st"),'Marks Entry 1st'!AV105,IF(AND($E$3="2nd"),'Marks Entry 2nd'!AV105,""))))</f>
        <v/>
      </c>
      <c r="DF106" s="246" t="str">
        <f>IF(OR(B106=0,B106=""),"",IF(AND('Marks Entry 1st'!AW105="",'Marks Entry 2nd'!AW105=""),"",IF(AND($E$3="1st"),'Marks Entry 1st'!AW105,IF(AND($E$3="2nd"),'Marks Entry 2nd'!AW105,""))))</f>
        <v/>
      </c>
      <c r="DG106" s="377" t="str">
        <f t="shared" si="121"/>
        <v/>
      </c>
      <c r="DH106" s="98" t="str">
        <f t="shared" si="122"/>
        <v/>
      </c>
      <c r="DI106" s="68" t="str">
        <f t="shared" si="127"/>
        <v/>
      </c>
      <c r="DJ106" s="379" t="str">
        <f t="shared" si="123"/>
        <v/>
      </c>
      <c r="DK106" s="72" t="str">
        <f t="shared" si="124"/>
        <v/>
      </c>
      <c r="DL106" s="73" t="str">
        <f t="shared" si="125"/>
        <v/>
      </c>
      <c r="DM106" s="413" t="str">
        <f>IF(B106="NSO","NSO",IF(OR(D106="",G106="",F106="",B106="",DI106=0),"",IF('Master sheet'!$D$11="Hindi","कक्षोंन्नति","Promoted")))</f>
        <v/>
      </c>
      <c r="DN106" s="43" t="str">
        <f>IF(OR(B106=0,B106=""),"",IF(AND($E$3="1st"),'Marks Entry 1st'!AX105,IF(AND($E$3="2nd"),'Marks Entry 2nd'!AX105,"")))</f>
        <v/>
      </c>
      <c r="DO106" s="43" t="str">
        <f>IF(OR(B106=0,B106=""),"",IF(AND($E$3="1st"),'Marks Entry 1st'!AY105,IF(AND($E$3="2nd"),'Marks Entry 2nd'!AY105,"")))</f>
        <v/>
      </c>
      <c r="DP106" s="230" t="str">
        <f t="shared" si="126"/>
        <v/>
      </c>
      <c r="DQ106" s="44"/>
      <c r="DX106" s="46">
        <f>IF(AND($E$3="1st"),'Marks Entry 1st'!I105,IF(AND($E$3="2nd"),'Marks Entry 2nd'!I105,""))</f>
        <v>0</v>
      </c>
    </row>
    <row r="107" spans="1:128" ht="18.95" customHeight="1">
      <c r="A107" s="60">
        <v>100</v>
      </c>
      <c r="B107" s="279" t="str">
        <f>IF(OR(DX107=0,DX107=""),"",IF(AND($E$3="1st"),'Marks Entry 1st'!I106,IF(AND($E$3="2nd"),'Marks Entry 2nd'!I106,"")))</f>
        <v/>
      </c>
      <c r="C107" s="61" t="str">
        <f>IF(OR(B107=0,B107=""),"",IF(AND($E$3="1st"),'Marks Entry 1st'!B106,IF(AND($E$3="2nd"),'Marks Entry 2nd'!B106,"")))</f>
        <v/>
      </c>
      <c r="D107" s="61" t="str">
        <f>IF(OR(B107=0,B107=""),"",IF(AND($E$3="1st"),'Marks Entry 1st'!C106,IF(AND($E$3="2nd"),'Marks Entry 2nd'!C106,"")))</f>
        <v/>
      </c>
      <c r="E107" s="62" t="str">
        <f>IF(OR(B107=0,B107=""),"",IF(AND($E$3="1st"),'Marks Entry 1st'!E106,IF(AND($E$3="2nd"),'Marks Entry 2nd'!E106,"")))</f>
        <v/>
      </c>
      <c r="F107" s="278" t="str">
        <f>IF(OR(B107=0,B107=""),"",IF(AND($E$3="1st"),'Marks Entry 1st'!D106,IF(AND($E$3="2nd"),'Marks Entry 2nd'!D106,"")))</f>
        <v/>
      </c>
      <c r="G107" s="56" t="str">
        <f>IF(OR(B107=0,B107=""),"",IF(AND($E$3="1st"),'Marks Entry 1st'!F106,IF(AND($E$3="2nd"),'Marks Entry 2nd'!F106,"")))</f>
        <v/>
      </c>
      <c r="H107" s="56" t="str">
        <f>IF(OR(B107=0,B107=""),"",IF(AND($E$3="1st"),'Marks Entry 1st'!G106,IF(AND($E$3="2nd"),'Marks Entry 2nd'!G106,"")))</f>
        <v/>
      </c>
      <c r="I107" s="56" t="str">
        <f>IF(OR(B107=0,B107=""),"",IF(AND($E$3="1st"),'Marks Entry 1st'!H106,IF(AND($E$3="2nd"),'Marks Entry 2nd'!H106,"")))</f>
        <v/>
      </c>
      <c r="J107" s="245" t="str">
        <f>IF(OR(B107=0,B107=""),"",IF(AND($E$3="1st"),'Marks Entry 1st'!J106,IF(AND($E$3="2nd"),'Marks Entry 2nd'!J106,"")))</f>
        <v/>
      </c>
      <c r="K107" s="245" t="str">
        <f>IF(OR(B107=0,B107=""),"",IF(AND($E$3="1st"),'Marks Entry 1st'!K106,IF(AND($E$3="2nd"),'Marks Entry 2nd'!K106,"")))</f>
        <v/>
      </c>
      <c r="L107" s="113"/>
      <c r="M107" s="113"/>
      <c r="N107" s="113"/>
      <c r="O107" s="53"/>
      <c r="P107" s="113" t="str">
        <f>IF(OR(B107=0,B107=""),"",IF(AND($E$3="1st"),'Marks Entry 1st'!O106,IF(AND($E$3="2nd"),'Marks Entry 2nd'!O106,"")))</f>
        <v/>
      </c>
      <c r="Q107" s="113" t="str">
        <f>IF(OR(B107=0,B107=""),"",IF(AND($E$3="1st"),'Marks Entry 1st'!P106,IF(AND($E$3="2nd"),'Marks Entry 2nd'!P106,"")))</f>
        <v/>
      </c>
      <c r="R107" s="57" t="str">
        <f t="shared" si="64"/>
        <v/>
      </c>
      <c r="S107" s="53">
        <f t="shared" si="65"/>
        <v>0</v>
      </c>
      <c r="T107" s="59" t="str">
        <f>IF(OR(B107=0,B107=""),"",IF(AND($E$3="1st"),'Marks Entry 1st'!Q106,IF(AND($E$3="2nd"),'Marks Entry 2nd'!Q106,"")))</f>
        <v/>
      </c>
      <c r="U107" s="59" t="str">
        <f>IF(OR(B107=0,B107=""),"",IF(AND($E$3="1st"),'Marks Entry 1st'!R106,IF(AND($E$3="2nd"),'Marks Entry 2nd'!R106,"")))</f>
        <v/>
      </c>
      <c r="V107" s="58" t="str">
        <f t="shared" si="66"/>
        <v/>
      </c>
      <c r="W107" s="53" t="str">
        <f t="shared" si="67"/>
        <v/>
      </c>
      <c r="X107" s="94">
        <f t="shared" si="68"/>
        <v>0</v>
      </c>
      <c r="Y107" s="94" t="str">
        <f t="shared" si="69"/>
        <v/>
      </c>
      <c r="Z107" s="94" t="str">
        <f t="shared" si="70"/>
        <v/>
      </c>
      <c r="AA107" s="94" t="str">
        <f t="shared" si="71"/>
        <v/>
      </c>
      <c r="AB107" s="94" t="str">
        <f t="shared" si="72"/>
        <v/>
      </c>
      <c r="AC107" s="98" t="str">
        <f t="shared" si="73"/>
        <v/>
      </c>
      <c r="AD107" s="113"/>
      <c r="AE107" s="113"/>
      <c r="AF107" s="113"/>
      <c r="AG107" s="53"/>
      <c r="AH107" s="113" t="str">
        <f>IF(OR(B107=0,B107=""),"",IF(AND($E$3="1st"),'Marks Entry 1st'!V106,IF(AND($E$3="2nd"),'Marks Entry 2nd'!V106,"")))</f>
        <v/>
      </c>
      <c r="AI107" s="113" t="str">
        <f>IF(OR(B107=0,B107=""),"",IF(AND($E$3="1st"),'Marks Entry 1st'!W106,IF(AND($E$3="2nd"),'Marks Entry 2nd'!W106,"")))</f>
        <v/>
      </c>
      <c r="AJ107" s="57" t="str">
        <f t="shared" si="74"/>
        <v/>
      </c>
      <c r="AK107" s="53">
        <f t="shared" si="75"/>
        <v>0</v>
      </c>
      <c r="AL107" s="59" t="str">
        <f>IF(OR(B107=0,B107=""),"",IF(AND($E$3="1st"),'Marks Entry 1st'!X106,IF(AND($E$3="2nd"),'Marks Entry 2nd'!X106,"")))</f>
        <v/>
      </c>
      <c r="AM107" s="59" t="str">
        <f>IF(OR(B107=0,B107=""),"",IF(AND($E$3="1st"),'Marks Entry 1st'!Y106,IF(AND($E$3="2nd"),'Marks Entry 2nd'!Y106,"")))</f>
        <v/>
      </c>
      <c r="AN107" s="58" t="str">
        <f t="shared" si="76"/>
        <v/>
      </c>
      <c r="AO107" s="53" t="str">
        <f t="shared" si="77"/>
        <v/>
      </c>
      <c r="AP107" s="94">
        <f t="shared" si="78"/>
        <v>0</v>
      </c>
      <c r="AQ107" s="94" t="str">
        <f t="shared" si="79"/>
        <v/>
      </c>
      <c r="AR107" s="94" t="str">
        <f t="shared" si="80"/>
        <v/>
      </c>
      <c r="AS107" s="94" t="str">
        <f t="shared" si="81"/>
        <v/>
      </c>
      <c r="AT107" s="94" t="str">
        <f t="shared" si="82"/>
        <v/>
      </c>
      <c r="AU107" s="98" t="str">
        <f t="shared" si="83"/>
        <v/>
      </c>
      <c r="AV107" s="113"/>
      <c r="AW107" s="113"/>
      <c r="AX107" s="113"/>
      <c r="AY107" s="53"/>
      <c r="AZ107" s="113" t="str">
        <f>IF(OR(B107=0,B107=""),"",IF(AND($E$3="1st"),'Marks Entry 1st'!AC106,IF(AND($E$3="2nd"),'Marks Entry 2nd'!AC106,"")))</f>
        <v/>
      </c>
      <c r="BA107" s="113" t="str">
        <f>IF(OR(B107=0,B107=""),"",IF(AND($E$3="1st"),'Marks Entry 1st'!AD106,IF(AND($E$3="2nd"),'Marks Entry 2nd'!AD106,"")))</f>
        <v/>
      </c>
      <c r="BB107" s="57" t="str">
        <f t="shared" si="84"/>
        <v/>
      </c>
      <c r="BC107" s="53">
        <f t="shared" si="85"/>
        <v>0</v>
      </c>
      <c r="BD107" s="59" t="str">
        <f>IF(OR(B107=0,B107=""),"",IF(AND($E$3="1st"),'Marks Entry 1st'!AE106,IF(AND($E$3="2nd"),'Marks Entry 2nd'!AE106,"")))</f>
        <v/>
      </c>
      <c r="BE107" s="59" t="str">
        <f>IF(OR(B107=0,B107=""),"",IF(AND($E$3="1st"),'Marks Entry 1st'!AF106,IF(AND($E$3="2nd"),'Marks Entry 2nd'!AF106,"")))</f>
        <v/>
      </c>
      <c r="BF107" s="58" t="str">
        <f t="shared" si="86"/>
        <v/>
      </c>
      <c r="BG107" s="53" t="str">
        <f t="shared" si="87"/>
        <v/>
      </c>
      <c r="BH107" s="94">
        <f t="shared" si="88"/>
        <v>0</v>
      </c>
      <c r="BI107" s="94" t="str">
        <f t="shared" si="89"/>
        <v/>
      </c>
      <c r="BJ107" s="94" t="str">
        <f t="shared" si="90"/>
        <v/>
      </c>
      <c r="BK107" s="94" t="str">
        <f t="shared" si="91"/>
        <v/>
      </c>
      <c r="BL107" s="94" t="str">
        <f t="shared" si="92"/>
        <v/>
      </c>
      <c r="BM107" s="98" t="str">
        <f t="shared" si="93"/>
        <v/>
      </c>
      <c r="BN107" s="113"/>
      <c r="BO107" s="113"/>
      <c r="BP107" s="113"/>
      <c r="BQ107" s="53"/>
      <c r="BR107" s="113" t="str">
        <f>IF(OR(B107=0,B107=""),"",IF(AND('Marks Entry 1st'!AJ106="",'Marks Entry 2nd'!AJ106=""),"",IF(AND($E$3="1st"),'Marks Entry 1st'!AJ106,IF(AND($E$3="2nd"),'Marks Entry 2nd'!AJ106,""))))</f>
        <v/>
      </c>
      <c r="BS107" s="113" t="str">
        <f>IF(OR(B107=0,B107=""),"",IF(AND('Marks Entry 1st'!AK106="",'Marks Entry 2nd'!AK106=""),"",IF(AND($E$3="1st"),'Marks Entry 1st'!AK106,IF(AND($E$3="2nd"),'Marks Entry 2nd'!AK106,""))))</f>
        <v/>
      </c>
      <c r="BT107" s="57" t="str">
        <f t="shared" si="94"/>
        <v/>
      </c>
      <c r="BU107" s="53">
        <f t="shared" si="95"/>
        <v>0</v>
      </c>
      <c r="BV107" s="59" t="str">
        <f>IF(OR(B107=0,B107=""),"",IF(AND('Marks Entry 1st'!AL106="",'Marks Entry 2nd'!AL106=""),"",IF(AND($E$3="1st"),'Marks Entry 1st'!AL106,IF(AND($E$3="2nd"),'Marks Entry 2nd'!AL106,""))))</f>
        <v/>
      </c>
      <c r="BW107" s="59" t="str">
        <f>IF(OR(B107=0,B107=""),"",IF(AND('Marks Entry 1st'!AM106="",'Marks Entry 2nd'!AM106=""),"",IF(AND($E$3="1st"),'Marks Entry 1st'!AM106,IF(AND($E$3="2nd"),'Marks Entry 2nd'!AM106,""))))</f>
        <v/>
      </c>
      <c r="BX107" s="58" t="str">
        <f t="shared" si="96"/>
        <v/>
      </c>
      <c r="BY107" s="53" t="str">
        <f t="shared" si="97"/>
        <v/>
      </c>
      <c r="BZ107" s="94">
        <f t="shared" si="98"/>
        <v>0</v>
      </c>
      <c r="CA107" s="94" t="str">
        <f t="shared" si="99"/>
        <v/>
      </c>
      <c r="CB107" s="94" t="str">
        <f t="shared" si="100"/>
        <v/>
      </c>
      <c r="CC107" s="94" t="str">
        <f t="shared" si="101"/>
        <v/>
      </c>
      <c r="CD107" s="94" t="str">
        <f t="shared" si="102"/>
        <v/>
      </c>
      <c r="CE107" s="98" t="str">
        <f t="shared" si="103"/>
        <v/>
      </c>
      <c r="CF107" s="246" t="str">
        <f>IF(OR(B107=0,B107=""),"",IF(AND($E$3="1st"),'Marks Entry 1st'!AN106,IF(AND($E$3="2nd"),'Marks Entry 2nd'!AN106,"")))</f>
        <v/>
      </c>
      <c r="CG107" s="246" t="str">
        <f>IF(OR(B107=0,B107=""),"",IF(AND($E$3="1st"),'Marks Entry 1st'!AO106,IF(AND($E$3="2nd"),'Marks Entry 2nd'!AO106,"")))</f>
        <v/>
      </c>
      <c r="CH107" s="114" t="str">
        <f t="shared" si="104"/>
        <v/>
      </c>
      <c r="CI107" s="115">
        <f t="shared" si="105"/>
        <v>0</v>
      </c>
      <c r="CJ107" s="115" t="str">
        <f t="shared" si="106"/>
        <v/>
      </c>
      <c r="CK107" s="115" t="str">
        <f t="shared" si="107"/>
        <v/>
      </c>
      <c r="CL107" s="97" t="str">
        <f t="shared" si="108"/>
        <v/>
      </c>
      <c r="CM107" s="246" t="str">
        <f>IF(OR(B107=0,B107=""),"",IF(AND($E$3="1st"),'Marks Entry 1st'!AP106,IF(AND($E$3="2nd"),'Marks Entry 2nd'!AP106,"")))</f>
        <v/>
      </c>
      <c r="CN107" s="246" t="str">
        <f>IF(OR(B107=0,B107=""),"",IF(AND($E$3="1st"),'Marks Entry 1st'!AQ106,IF(AND($E$3="2nd"),'Marks Entry 2nd'!AQ106,"")))</f>
        <v/>
      </c>
      <c r="CO107" s="114" t="str">
        <f t="shared" si="109"/>
        <v/>
      </c>
      <c r="CP107" s="115">
        <f t="shared" si="110"/>
        <v>0</v>
      </c>
      <c r="CQ107" s="115" t="str">
        <f t="shared" si="111"/>
        <v/>
      </c>
      <c r="CR107" s="115" t="str">
        <f t="shared" si="112"/>
        <v/>
      </c>
      <c r="CS107" s="97" t="str">
        <f t="shared" si="113"/>
        <v/>
      </c>
      <c r="CT107" s="246" t="str">
        <f>IF(OR(B107=0,B107=""),"",IF(AND($E$3="1st"),'Marks Entry 1st'!AR106,IF(AND($E$3="2nd"),'Marks Entry 2nd'!AR106,"")))</f>
        <v/>
      </c>
      <c r="CU107" s="246" t="str">
        <f>IF(OR(B107=0,B107=""),"",IF(AND($E$3="1st"),'Marks Entry 1st'!AS106,IF(AND($E$3="2nd"),'Marks Entry 2nd'!AS106,"")))</f>
        <v/>
      </c>
      <c r="CV107" s="114" t="str">
        <f t="shared" si="114"/>
        <v/>
      </c>
      <c r="CW107" s="115">
        <f t="shared" si="115"/>
        <v>0</v>
      </c>
      <c r="CX107" s="115" t="str">
        <f t="shared" si="116"/>
        <v/>
      </c>
      <c r="CY107" s="115" t="str">
        <f t="shared" si="117"/>
        <v/>
      </c>
      <c r="CZ107" s="97" t="str">
        <f t="shared" si="118"/>
        <v/>
      </c>
      <c r="DA107" s="246" t="str">
        <f>IF(OR(B107=0,B107=""),"",IF(AND('Marks Entry 1st'!AT106="",'Marks Entry 2nd'!AT106=""),"",IF(AND($E$3="1st"),'Marks Entry 1st'!AT106,IF(AND($E$3="2nd"),'Marks Entry 2nd'!AT106,""))))</f>
        <v/>
      </c>
      <c r="DB107" s="246" t="str">
        <f>IF(OR(B107=0,B107=""),"",IF(AND('Marks Entry 1st'!AU106="",'Marks Entry 2nd'!AU106=""),"",IF(AND($E$3="1st"),'Marks Entry 1st'!AU106,IF(AND($E$3="2nd"),'Marks Entry 2nd'!AU106,""))))</f>
        <v/>
      </c>
      <c r="DC107" s="377" t="str">
        <f t="shared" si="119"/>
        <v/>
      </c>
      <c r="DD107" s="98" t="str">
        <f t="shared" si="120"/>
        <v/>
      </c>
      <c r="DE107" s="246" t="str">
        <f>IF(OR(B107=0,B107=""),"",IF(AND('Marks Entry 1st'!AV106="",'Marks Entry 2nd'!AV106=""),"",IF(AND($E$3="1st"),'Marks Entry 1st'!AV106,IF(AND($E$3="2nd"),'Marks Entry 2nd'!AV106,""))))</f>
        <v/>
      </c>
      <c r="DF107" s="246" t="str">
        <f>IF(OR(B107=0,B107=""),"",IF(AND('Marks Entry 1st'!AW106="",'Marks Entry 2nd'!AW106=""),"",IF(AND($E$3="1st"),'Marks Entry 1st'!AW106,IF(AND($E$3="2nd"),'Marks Entry 2nd'!AW106,""))))</f>
        <v/>
      </c>
      <c r="DG107" s="377" t="str">
        <f t="shared" si="121"/>
        <v/>
      </c>
      <c r="DH107" s="98" t="str">
        <f t="shared" si="122"/>
        <v/>
      </c>
      <c r="DI107" s="68" t="str">
        <f t="shared" si="127"/>
        <v/>
      </c>
      <c r="DJ107" s="379" t="str">
        <f t="shared" si="123"/>
        <v/>
      </c>
      <c r="DK107" s="72" t="str">
        <f t="shared" si="124"/>
        <v/>
      </c>
      <c r="DL107" s="73" t="str">
        <f t="shared" si="125"/>
        <v/>
      </c>
      <c r="DM107" s="413" t="str">
        <f>IF(B107="NSO","NSO",IF(OR(D107="",G107="",F107="",B107="",DI107=0),"",IF('Master sheet'!$D$11="Hindi","कक्षोंन्नति","Promoted")))</f>
        <v/>
      </c>
      <c r="DN107" s="43" t="str">
        <f>IF(OR(B107=0,B107=""),"",IF(AND($E$3="1st"),'Marks Entry 1st'!AX106,IF(AND($E$3="2nd"),'Marks Entry 2nd'!AX106,"")))</f>
        <v/>
      </c>
      <c r="DO107" s="43" t="str">
        <f>IF(OR(B107=0,B107=""),"",IF(AND($E$3="1st"),'Marks Entry 1st'!AY106,IF(AND($E$3="2nd"),'Marks Entry 2nd'!AY106,"")))</f>
        <v/>
      </c>
      <c r="DP107" s="230" t="str">
        <f t="shared" si="126"/>
        <v/>
      </c>
      <c r="DQ107" s="44"/>
      <c r="DX107" s="46">
        <f>IF(AND($E$3="1st"),'Marks Entry 1st'!I106,IF(AND($E$3="2nd"),'Marks Entry 2nd'!I106,""))</f>
        <v>0</v>
      </c>
    </row>
    <row r="108" spans="1:128" ht="18.95" customHeight="1">
      <c r="A108" s="60">
        <v>101</v>
      </c>
      <c r="B108" s="279" t="str">
        <f>IF(OR(DX108=0,DX108=""),"",IF(AND($E$3="1st"),'Marks Entry 1st'!I107,IF(AND($E$3="2nd"),'Marks Entry 2nd'!I107,"")))</f>
        <v/>
      </c>
      <c r="C108" s="61" t="str">
        <f>IF(OR(B108=0,B108=""),"",IF(AND($E$3="1st"),'Marks Entry 1st'!B107,IF(AND($E$3="2nd"),'Marks Entry 2nd'!B107,"")))</f>
        <v/>
      </c>
      <c r="D108" s="61" t="str">
        <f>IF(OR(B108=0,B108=""),"",IF(AND($E$3="1st"),'Marks Entry 1st'!C107,IF(AND($E$3="2nd"),'Marks Entry 2nd'!C107,"")))</f>
        <v/>
      </c>
      <c r="E108" s="62" t="str">
        <f>IF(OR(B108=0,B108=""),"",IF(AND($E$3="1st"),'Marks Entry 1st'!E107,IF(AND($E$3="2nd"),'Marks Entry 2nd'!E107,"")))</f>
        <v/>
      </c>
      <c r="F108" s="278" t="str">
        <f>IF(OR(B108=0,B108=""),"",IF(AND($E$3="1st"),'Marks Entry 1st'!D107,IF(AND($E$3="2nd"),'Marks Entry 2nd'!D107,"")))</f>
        <v/>
      </c>
      <c r="G108" s="56" t="str">
        <f>IF(OR(B108=0,B108=""),"",IF(AND($E$3="1st"),'Marks Entry 1st'!F107,IF(AND($E$3="2nd"),'Marks Entry 2nd'!F107,"")))</f>
        <v/>
      </c>
      <c r="H108" s="56" t="str">
        <f>IF(OR(B108=0,B108=""),"",IF(AND($E$3="1st"),'Marks Entry 1st'!G107,IF(AND($E$3="2nd"),'Marks Entry 2nd'!G107,"")))</f>
        <v/>
      </c>
      <c r="I108" s="56" t="str">
        <f>IF(OR(B108=0,B108=""),"",IF(AND($E$3="1st"),'Marks Entry 1st'!H107,IF(AND($E$3="2nd"),'Marks Entry 2nd'!H107,"")))</f>
        <v/>
      </c>
      <c r="J108" s="245" t="str">
        <f>IF(OR(B108=0,B108=""),"",IF(AND($E$3="1st"),'Marks Entry 1st'!J107,IF(AND($E$3="2nd"),'Marks Entry 2nd'!J107,"")))</f>
        <v/>
      </c>
      <c r="K108" s="245" t="str">
        <f>IF(OR(B108=0,B108=""),"",IF(AND($E$3="1st"),'Marks Entry 1st'!K107,IF(AND($E$3="2nd"),'Marks Entry 2nd'!K107,"")))</f>
        <v/>
      </c>
      <c r="L108" s="113"/>
      <c r="M108" s="113"/>
      <c r="N108" s="113"/>
      <c r="O108" s="53"/>
      <c r="P108" s="113" t="str">
        <f>IF(OR(B108=0,B108=""),"",IF(AND($E$3="1st"),'Marks Entry 1st'!O107,IF(AND($E$3="2nd"),'Marks Entry 2nd'!O107,"")))</f>
        <v/>
      </c>
      <c r="Q108" s="113" t="str">
        <f>IF(OR(B108=0,B108=""),"",IF(AND($E$3="1st"),'Marks Entry 1st'!P107,IF(AND($E$3="2nd"),'Marks Entry 2nd'!P107,"")))</f>
        <v/>
      </c>
      <c r="R108" s="57" t="str">
        <f t="shared" si="64"/>
        <v/>
      </c>
      <c r="S108" s="53">
        <f t="shared" si="65"/>
        <v>0</v>
      </c>
      <c r="T108" s="59" t="str">
        <f>IF(OR(B108=0,B108=""),"",IF(AND($E$3="1st"),'Marks Entry 1st'!Q107,IF(AND($E$3="2nd"),'Marks Entry 2nd'!Q107,"")))</f>
        <v/>
      </c>
      <c r="U108" s="59" t="str">
        <f>IF(OR(B108=0,B108=""),"",IF(AND($E$3="1st"),'Marks Entry 1st'!R107,IF(AND($E$3="2nd"),'Marks Entry 2nd'!R107,"")))</f>
        <v/>
      </c>
      <c r="V108" s="58" t="str">
        <f t="shared" si="66"/>
        <v/>
      </c>
      <c r="W108" s="53" t="str">
        <f t="shared" si="67"/>
        <v/>
      </c>
      <c r="X108" s="94">
        <f t="shared" si="68"/>
        <v>0</v>
      </c>
      <c r="Y108" s="94" t="str">
        <f t="shared" si="69"/>
        <v/>
      </c>
      <c r="Z108" s="94" t="str">
        <f t="shared" si="70"/>
        <v/>
      </c>
      <c r="AA108" s="94" t="str">
        <f t="shared" si="71"/>
        <v/>
      </c>
      <c r="AB108" s="94" t="str">
        <f t="shared" si="72"/>
        <v/>
      </c>
      <c r="AC108" s="98" t="str">
        <f t="shared" si="73"/>
        <v/>
      </c>
      <c r="AD108" s="113"/>
      <c r="AE108" s="113"/>
      <c r="AF108" s="113"/>
      <c r="AG108" s="53"/>
      <c r="AH108" s="113" t="str">
        <f>IF(OR(B108=0,B108=""),"",IF(AND($E$3="1st"),'Marks Entry 1st'!V107,IF(AND($E$3="2nd"),'Marks Entry 2nd'!V107,"")))</f>
        <v/>
      </c>
      <c r="AI108" s="113" t="str">
        <f>IF(OR(B108=0,B108=""),"",IF(AND($E$3="1st"),'Marks Entry 1st'!W107,IF(AND($E$3="2nd"),'Marks Entry 2nd'!W107,"")))</f>
        <v/>
      </c>
      <c r="AJ108" s="57" t="str">
        <f t="shared" si="74"/>
        <v/>
      </c>
      <c r="AK108" s="53">
        <f t="shared" si="75"/>
        <v>0</v>
      </c>
      <c r="AL108" s="59" t="str">
        <f>IF(OR(B108=0,B108=""),"",IF(AND($E$3="1st"),'Marks Entry 1st'!X107,IF(AND($E$3="2nd"),'Marks Entry 2nd'!X107,"")))</f>
        <v/>
      </c>
      <c r="AM108" s="59" t="str">
        <f>IF(OR(B108=0,B108=""),"",IF(AND($E$3="1st"),'Marks Entry 1st'!Y107,IF(AND($E$3="2nd"),'Marks Entry 2nd'!Y107,"")))</f>
        <v/>
      </c>
      <c r="AN108" s="58" t="str">
        <f t="shared" si="76"/>
        <v/>
      </c>
      <c r="AO108" s="53" t="str">
        <f t="shared" si="77"/>
        <v/>
      </c>
      <c r="AP108" s="94">
        <f t="shared" si="78"/>
        <v>0</v>
      </c>
      <c r="AQ108" s="94" t="str">
        <f t="shared" si="79"/>
        <v/>
      </c>
      <c r="AR108" s="94" t="str">
        <f t="shared" si="80"/>
        <v/>
      </c>
      <c r="AS108" s="94" t="str">
        <f t="shared" si="81"/>
        <v/>
      </c>
      <c r="AT108" s="94" t="str">
        <f t="shared" si="82"/>
        <v/>
      </c>
      <c r="AU108" s="98" t="str">
        <f t="shared" si="83"/>
        <v/>
      </c>
      <c r="AV108" s="113"/>
      <c r="AW108" s="113"/>
      <c r="AX108" s="113"/>
      <c r="AY108" s="53"/>
      <c r="AZ108" s="113" t="str">
        <f>IF(OR(B108=0,B108=""),"",IF(AND($E$3="1st"),'Marks Entry 1st'!AC107,IF(AND($E$3="2nd"),'Marks Entry 2nd'!AC107,"")))</f>
        <v/>
      </c>
      <c r="BA108" s="113" t="str">
        <f>IF(OR(B108=0,B108=""),"",IF(AND($E$3="1st"),'Marks Entry 1st'!AD107,IF(AND($E$3="2nd"),'Marks Entry 2nd'!AD107,"")))</f>
        <v/>
      </c>
      <c r="BB108" s="57" t="str">
        <f t="shared" si="84"/>
        <v/>
      </c>
      <c r="BC108" s="53">
        <f t="shared" si="85"/>
        <v>0</v>
      </c>
      <c r="BD108" s="59" t="str">
        <f>IF(OR(B108=0,B108=""),"",IF(AND($E$3="1st"),'Marks Entry 1st'!AE107,IF(AND($E$3="2nd"),'Marks Entry 2nd'!AE107,"")))</f>
        <v/>
      </c>
      <c r="BE108" s="59" t="str">
        <f>IF(OR(B108=0,B108=""),"",IF(AND($E$3="1st"),'Marks Entry 1st'!AF107,IF(AND($E$3="2nd"),'Marks Entry 2nd'!AF107,"")))</f>
        <v/>
      </c>
      <c r="BF108" s="58" t="str">
        <f t="shared" si="86"/>
        <v/>
      </c>
      <c r="BG108" s="53" t="str">
        <f t="shared" si="87"/>
        <v/>
      </c>
      <c r="BH108" s="94">
        <f t="shared" si="88"/>
        <v>0</v>
      </c>
      <c r="BI108" s="94" t="str">
        <f t="shared" si="89"/>
        <v/>
      </c>
      <c r="BJ108" s="94" t="str">
        <f t="shared" si="90"/>
        <v/>
      </c>
      <c r="BK108" s="94" t="str">
        <f t="shared" si="91"/>
        <v/>
      </c>
      <c r="BL108" s="94" t="str">
        <f t="shared" si="92"/>
        <v/>
      </c>
      <c r="BM108" s="98" t="str">
        <f t="shared" si="93"/>
        <v/>
      </c>
      <c r="BN108" s="113"/>
      <c r="BO108" s="113"/>
      <c r="BP108" s="113"/>
      <c r="BQ108" s="53"/>
      <c r="BR108" s="113" t="str">
        <f>IF(OR(B108=0,B108=""),"",IF(AND('Marks Entry 1st'!AJ107="",'Marks Entry 2nd'!AJ107=""),"",IF(AND($E$3="1st"),'Marks Entry 1st'!AJ107,IF(AND($E$3="2nd"),'Marks Entry 2nd'!AJ107,""))))</f>
        <v/>
      </c>
      <c r="BS108" s="113" t="str">
        <f>IF(OR(B108=0,B108=""),"",IF(AND('Marks Entry 1st'!AK107="",'Marks Entry 2nd'!AK107=""),"",IF(AND($E$3="1st"),'Marks Entry 1st'!AK107,IF(AND($E$3="2nd"),'Marks Entry 2nd'!AK107,""))))</f>
        <v/>
      </c>
      <c r="BT108" s="57" t="str">
        <f t="shared" si="94"/>
        <v/>
      </c>
      <c r="BU108" s="53">
        <f t="shared" si="95"/>
        <v>0</v>
      </c>
      <c r="BV108" s="59" t="str">
        <f>IF(OR(B108=0,B108=""),"",IF(AND('Marks Entry 1st'!AL107="",'Marks Entry 2nd'!AL107=""),"",IF(AND($E$3="1st"),'Marks Entry 1st'!AL107,IF(AND($E$3="2nd"),'Marks Entry 2nd'!AL107,""))))</f>
        <v/>
      </c>
      <c r="BW108" s="59" t="str">
        <f>IF(OR(B108=0,B108=""),"",IF(AND('Marks Entry 1st'!AM107="",'Marks Entry 2nd'!AM107=""),"",IF(AND($E$3="1st"),'Marks Entry 1st'!AM107,IF(AND($E$3="2nd"),'Marks Entry 2nd'!AM107,""))))</f>
        <v/>
      </c>
      <c r="BX108" s="58" t="str">
        <f t="shared" si="96"/>
        <v/>
      </c>
      <c r="BY108" s="53" t="str">
        <f t="shared" si="97"/>
        <v/>
      </c>
      <c r="BZ108" s="94">
        <f t="shared" si="98"/>
        <v>0</v>
      </c>
      <c r="CA108" s="94" t="str">
        <f t="shared" si="99"/>
        <v/>
      </c>
      <c r="CB108" s="94" t="str">
        <f t="shared" si="100"/>
        <v/>
      </c>
      <c r="CC108" s="94" t="str">
        <f t="shared" si="101"/>
        <v/>
      </c>
      <c r="CD108" s="94" t="str">
        <f t="shared" si="102"/>
        <v/>
      </c>
      <c r="CE108" s="98" t="str">
        <f t="shared" si="103"/>
        <v/>
      </c>
      <c r="CF108" s="246" t="str">
        <f>IF(OR(B108=0,B108=""),"",IF(AND($E$3="1st"),'Marks Entry 1st'!AN107,IF(AND($E$3="2nd"),'Marks Entry 2nd'!AN107,"")))</f>
        <v/>
      </c>
      <c r="CG108" s="246" t="str">
        <f>IF(OR(B108=0,B108=""),"",IF(AND($E$3="1st"),'Marks Entry 1st'!AO107,IF(AND($E$3="2nd"),'Marks Entry 2nd'!AO107,"")))</f>
        <v/>
      </c>
      <c r="CH108" s="114" t="str">
        <f t="shared" si="104"/>
        <v/>
      </c>
      <c r="CI108" s="115">
        <f t="shared" si="105"/>
        <v>0</v>
      </c>
      <c r="CJ108" s="115" t="str">
        <f t="shared" si="106"/>
        <v/>
      </c>
      <c r="CK108" s="115" t="str">
        <f t="shared" si="107"/>
        <v/>
      </c>
      <c r="CL108" s="97" t="str">
        <f t="shared" si="108"/>
        <v/>
      </c>
      <c r="CM108" s="246" t="str">
        <f>IF(OR(B108=0,B108=""),"",IF(AND($E$3="1st"),'Marks Entry 1st'!AP107,IF(AND($E$3="2nd"),'Marks Entry 2nd'!AP107,"")))</f>
        <v/>
      </c>
      <c r="CN108" s="246" t="str">
        <f>IF(OR(B108=0,B108=""),"",IF(AND($E$3="1st"),'Marks Entry 1st'!AQ107,IF(AND($E$3="2nd"),'Marks Entry 2nd'!AQ107,"")))</f>
        <v/>
      </c>
      <c r="CO108" s="114" t="str">
        <f t="shared" si="109"/>
        <v/>
      </c>
      <c r="CP108" s="115">
        <f t="shared" si="110"/>
        <v>0</v>
      </c>
      <c r="CQ108" s="115" t="str">
        <f t="shared" si="111"/>
        <v/>
      </c>
      <c r="CR108" s="115" t="str">
        <f t="shared" si="112"/>
        <v/>
      </c>
      <c r="CS108" s="97" t="str">
        <f t="shared" si="113"/>
        <v/>
      </c>
      <c r="CT108" s="246" t="str">
        <f>IF(OR(B108=0,B108=""),"",IF(AND($E$3="1st"),'Marks Entry 1st'!AR107,IF(AND($E$3="2nd"),'Marks Entry 2nd'!AR107,"")))</f>
        <v/>
      </c>
      <c r="CU108" s="246" t="str">
        <f>IF(OR(B108=0,B108=""),"",IF(AND($E$3="1st"),'Marks Entry 1st'!AS107,IF(AND($E$3="2nd"),'Marks Entry 2nd'!AS107,"")))</f>
        <v/>
      </c>
      <c r="CV108" s="114" t="str">
        <f t="shared" si="114"/>
        <v/>
      </c>
      <c r="CW108" s="115">
        <f t="shared" si="115"/>
        <v>0</v>
      </c>
      <c r="CX108" s="115" t="str">
        <f t="shared" si="116"/>
        <v/>
      </c>
      <c r="CY108" s="115" t="str">
        <f t="shared" si="117"/>
        <v/>
      </c>
      <c r="CZ108" s="97" t="str">
        <f t="shared" si="118"/>
        <v/>
      </c>
      <c r="DA108" s="246" t="str">
        <f>IF(OR(B108=0,B108=""),"",IF(AND('Marks Entry 1st'!AT107="",'Marks Entry 2nd'!AT107=""),"",IF(AND($E$3="1st"),'Marks Entry 1st'!AT107,IF(AND($E$3="2nd"),'Marks Entry 2nd'!AT107,""))))</f>
        <v/>
      </c>
      <c r="DB108" s="246" t="str">
        <f>IF(OR(B108=0,B108=""),"",IF(AND('Marks Entry 1st'!AU107="",'Marks Entry 2nd'!AU107=""),"",IF(AND($E$3="1st"),'Marks Entry 1st'!AU107,IF(AND($E$3="2nd"),'Marks Entry 2nd'!AU107,""))))</f>
        <v/>
      </c>
      <c r="DC108" s="377" t="str">
        <f t="shared" si="119"/>
        <v/>
      </c>
      <c r="DD108" s="98" t="str">
        <f t="shared" si="120"/>
        <v/>
      </c>
      <c r="DE108" s="246" t="str">
        <f>IF(OR(B108=0,B108=""),"",IF(AND('Marks Entry 1st'!AV107="",'Marks Entry 2nd'!AV107=""),"",IF(AND($E$3="1st"),'Marks Entry 1st'!AV107,IF(AND($E$3="2nd"),'Marks Entry 2nd'!AV107,""))))</f>
        <v/>
      </c>
      <c r="DF108" s="246" t="str">
        <f>IF(OR(B108=0,B108=""),"",IF(AND('Marks Entry 1st'!AW107="",'Marks Entry 2nd'!AW107=""),"",IF(AND($E$3="1st"),'Marks Entry 1st'!AW107,IF(AND($E$3="2nd"),'Marks Entry 2nd'!AW107,""))))</f>
        <v/>
      </c>
      <c r="DG108" s="377" t="str">
        <f t="shared" si="121"/>
        <v/>
      </c>
      <c r="DH108" s="98" t="str">
        <f t="shared" si="122"/>
        <v/>
      </c>
      <c r="DI108" s="68" t="str">
        <f t="shared" si="127"/>
        <v/>
      </c>
      <c r="DJ108" s="379" t="str">
        <f t="shared" si="123"/>
        <v/>
      </c>
      <c r="DK108" s="72" t="str">
        <f t="shared" si="124"/>
        <v/>
      </c>
      <c r="DL108" s="73" t="str">
        <f t="shared" si="125"/>
        <v/>
      </c>
      <c r="DM108" s="413" t="str">
        <f>IF(B108="NSO","NSO",IF(OR(D108="",G108="",F108="",B108="",DI108=0),"",IF('Master sheet'!$D$11="Hindi","कक्षोंन्नति","Promoted")))</f>
        <v/>
      </c>
      <c r="DN108" s="43" t="str">
        <f>IF(OR(B108=0,B108=""),"",IF(AND($E$3="1st"),'Marks Entry 1st'!AX107,IF(AND($E$3="2nd"),'Marks Entry 2nd'!AX107,"")))</f>
        <v/>
      </c>
      <c r="DO108" s="43" t="str">
        <f>IF(OR(B108=0,B108=""),"",IF(AND($E$3="1st"),'Marks Entry 1st'!AY107,IF(AND($E$3="2nd"),'Marks Entry 2nd'!AY107,"")))</f>
        <v/>
      </c>
      <c r="DP108" s="230" t="str">
        <f t="shared" si="126"/>
        <v/>
      </c>
      <c r="DQ108" s="44"/>
      <c r="DX108" s="46">
        <f>IF(AND($E$3="1st"),'Marks Entry 1st'!I107,IF(AND($E$3="2nd"),'Marks Entry 2nd'!I107,""))</f>
        <v>0</v>
      </c>
    </row>
    <row r="109" spans="1:128" ht="18.95" customHeight="1">
      <c r="A109" s="60">
        <v>102</v>
      </c>
      <c r="B109" s="279" t="str">
        <f>IF(OR(DX109=0,DX109=""),"",IF(AND($E$3="1st"),'Marks Entry 1st'!I108,IF(AND($E$3="2nd"),'Marks Entry 2nd'!I108,"")))</f>
        <v/>
      </c>
      <c r="C109" s="61" t="str">
        <f>IF(OR(B109=0,B109=""),"",IF(AND($E$3="1st"),'Marks Entry 1st'!B108,IF(AND($E$3="2nd"),'Marks Entry 2nd'!B108,"")))</f>
        <v/>
      </c>
      <c r="D109" s="61" t="str">
        <f>IF(OR(B109=0,B109=""),"",IF(AND($E$3="1st"),'Marks Entry 1st'!C108,IF(AND($E$3="2nd"),'Marks Entry 2nd'!C108,"")))</f>
        <v/>
      </c>
      <c r="E109" s="62" t="str">
        <f>IF(OR(B109=0,B109=""),"",IF(AND($E$3="1st"),'Marks Entry 1st'!E108,IF(AND($E$3="2nd"),'Marks Entry 2nd'!E108,"")))</f>
        <v/>
      </c>
      <c r="F109" s="278" t="str">
        <f>IF(OR(B109=0,B109=""),"",IF(AND($E$3="1st"),'Marks Entry 1st'!D108,IF(AND($E$3="2nd"),'Marks Entry 2nd'!D108,"")))</f>
        <v/>
      </c>
      <c r="G109" s="56" t="str">
        <f>IF(OR(B109=0,B109=""),"",IF(AND($E$3="1st"),'Marks Entry 1st'!F108,IF(AND($E$3="2nd"),'Marks Entry 2nd'!F108,"")))</f>
        <v/>
      </c>
      <c r="H109" s="56" t="str">
        <f>IF(OR(B109=0,B109=""),"",IF(AND($E$3="1st"),'Marks Entry 1st'!G108,IF(AND($E$3="2nd"),'Marks Entry 2nd'!G108,"")))</f>
        <v/>
      </c>
      <c r="I109" s="56" t="str">
        <f>IF(OR(B109=0,B109=""),"",IF(AND($E$3="1st"),'Marks Entry 1st'!H108,IF(AND($E$3="2nd"),'Marks Entry 2nd'!H108,"")))</f>
        <v/>
      </c>
      <c r="J109" s="245" t="str">
        <f>IF(OR(B109=0,B109=""),"",IF(AND($E$3="1st"),'Marks Entry 1st'!J108,IF(AND($E$3="2nd"),'Marks Entry 2nd'!J108,"")))</f>
        <v/>
      </c>
      <c r="K109" s="245" t="str">
        <f>IF(OR(B109=0,B109=""),"",IF(AND($E$3="1st"),'Marks Entry 1st'!K108,IF(AND($E$3="2nd"),'Marks Entry 2nd'!K108,"")))</f>
        <v/>
      </c>
      <c r="L109" s="113"/>
      <c r="M109" s="113"/>
      <c r="N109" s="113"/>
      <c r="O109" s="53"/>
      <c r="P109" s="113" t="str">
        <f>IF(OR(B109=0,B109=""),"",IF(AND($E$3="1st"),'Marks Entry 1st'!O108,IF(AND($E$3="2nd"),'Marks Entry 2nd'!O108,"")))</f>
        <v/>
      </c>
      <c r="Q109" s="113" t="str">
        <f>IF(OR(B109=0,B109=""),"",IF(AND($E$3="1st"),'Marks Entry 1st'!P108,IF(AND($E$3="2nd"),'Marks Entry 2nd'!P108,"")))</f>
        <v/>
      </c>
      <c r="R109" s="57" t="str">
        <f t="shared" si="64"/>
        <v/>
      </c>
      <c r="S109" s="53">
        <f t="shared" si="65"/>
        <v>0</v>
      </c>
      <c r="T109" s="59" t="str">
        <f>IF(OR(B109=0,B109=""),"",IF(AND($E$3="1st"),'Marks Entry 1st'!Q108,IF(AND($E$3="2nd"),'Marks Entry 2nd'!Q108,"")))</f>
        <v/>
      </c>
      <c r="U109" s="59" t="str">
        <f>IF(OR(B109=0,B109=""),"",IF(AND($E$3="1st"),'Marks Entry 1st'!R108,IF(AND($E$3="2nd"),'Marks Entry 2nd'!R108,"")))</f>
        <v/>
      </c>
      <c r="V109" s="58" t="str">
        <f t="shared" si="66"/>
        <v/>
      </c>
      <c r="W109" s="53" t="str">
        <f t="shared" si="67"/>
        <v/>
      </c>
      <c r="X109" s="94">
        <f t="shared" si="68"/>
        <v>0</v>
      </c>
      <c r="Y109" s="94" t="str">
        <f t="shared" si="69"/>
        <v/>
      </c>
      <c r="Z109" s="94" t="str">
        <f t="shared" si="70"/>
        <v/>
      </c>
      <c r="AA109" s="94" t="str">
        <f t="shared" si="71"/>
        <v/>
      </c>
      <c r="AB109" s="94" t="str">
        <f t="shared" si="72"/>
        <v/>
      </c>
      <c r="AC109" s="98" t="str">
        <f t="shared" si="73"/>
        <v/>
      </c>
      <c r="AD109" s="113"/>
      <c r="AE109" s="113"/>
      <c r="AF109" s="113"/>
      <c r="AG109" s="53"/>
      <c r="AH109" s="113" t="str">
        <f>IF(OR(B109=0,B109=""),"",IF(AND($E$3="1st"),'Marks Entry 1st'!V108,IF(AND($E$3="2nd"),'Marks Entry 2nd'!V108,"")))</f>
        <v/>
      </c>
      <c r="AI109" s="113" t="str">
        <f>IF(OR(B109=0,B109=""),"",IF(AND($E$3="1st"),'Marks Entry 1st'!W108,IF(AND($E$3="2nd"),'Marks Entry 2nd'!W108,"")))</f>
        <v/>
      </c>
      <c r="AJ109" s="57" t="str">
        <f t="shared" si="74"/>
        <v/>
      </c>
      <c r="AK109" s="53">
        <f t="shared" si="75"/>
        <v>0</v>
      </c>
      <c r="AL109" s="59" t="str">
        <f>IF(OR(B109=0,B109=""),"",IF(AND($E$3="1st"),'Marks Entry 1st'!X108,IF(AND($E$3="2nd"),'Marks Entry 2nd'!X108,"")))</f>
        <v/>
      </c>
      <c r="AM109" s="59" t="str">
        <f>IF(OR(B109=0,B109=""),"",IF(AND($E$3="1st"),'Marks Entry 1st'!Y108,IF(AND($E$3="2nd"),'Marks Entry 2nd'!Y108,"")))</f>
        <v/>
      </c>
      <c r="AN109" s="58" t="str">
        <f t="shared" si="76"/>
        <v/>
      </c>
      <c r="AO109" s="53" t="str">
        <f t="shared" si="77"/>
        <v/>
      </c>
      <c r="AP109" s="94">
        <f t="shared" si="78"/>
        <v>0</v>
      </c>
      <c r="AQ109" s="94" t="str">
        <f t="shared" si="79"/>
        <v/>
      </c>
      <c r="AR109" s="94" t="str">
        <f t="shared" si="80"/>
        <v/>
      </c>
      <c r="AS109" s="94" t="str">
        <f t="shared" si="81"/>
        <v/>
      </c>
      <c r="AT109" s="94" t="str">
        <f t="shared" si="82"/>
        <v/>
      </c>
      <c r="AU109" s="98" t="str">
        <f t="shared" si="83"/>
        <v/>
      </c>
      <c r="AV109" s="113"/>
      <c r="AW109" s="113"/>
      <c r="AX109" s="113"/>
      <c r="AY109" s="53"/>
      <c r="AZ109" s="113" t="str">
        <f>IF(OR(B109=0,B109=""),"",IF(AND($E$3="1st"),'Marks Entry 1st'!AC108,IF(AND($E$3="2nd"),'Marks Entry 2nd'!AC108,"")))</f>
        <v/>
      </c>
      <c r="BA109" s="113" t="str">
        <f>IF(OR(B109=0,B109=""),"",IF(AND($E$3="1st"),'Marks Entry 1st'!AD108,IF(AND($E$3="2nd"),'Marks Entry 2nd'!AD108,"")))</f>
        <v/>
      </c>
      <c r="BB109" s="57" t="str">
        <f t="shared" si="84"/>
        <v/>
      </c>
      <c r="BC109" s="53">
        <f t="shared" si="85"/>
        <v>0</v>
      </c>
      <c r="BD109" s="59" t="str">
        <f>IF(OR(B109=0,B109=""),"",IF(AND($E$3="1st"),'Marks Entry 1st'!AE108,IF(AND($E$3="2nd"),'Marks Entry 2nd'!AE108,"")))</f>
        <v/>
      </c>
      <c r="BE109" s="59" t="str">
        <f>IF(OR(B109=0,B109=""),"",IF(AND($E$3="1st"),'Marks Entry 1st'!AF108,IF(AND($E$3="2nd"),'Marks Entry 2nd'!AF108,"")))</f>
        <v/>
      </c>
      <c r="BF109" s="58" t="str">
        <f t="shared" si="86"/>
        <v/>
      </c>
      <c r="BG109" s="53" t="str">
        <f t="shared" si="87"/>
        <v/>
      </c>
      <c r="BH109" s="94">
        <f t="shared" si="88"/>
        <v>0</v>
      </c>
      <c r="BI109" s="94" t="str">
        <f t="shared" si="89"/>
        <v/>
      </c>
      <c r="BJ109" s="94" t="str">
        <f t="shared" si="90"/>
        <v/>
      </c>
      <c r="BK109" s="94" t="str">
        <f t="shared" si="91"/>
        <v/>
      </c>
      <c r="BL109" s="94" t="str">
        <f t="shared" si="92"/>
        <v/>
      </c>
      <c r="BM109" s="98" t="str">
        <f t="shared" si="93"/>
        <v/>
      </c>
      <c r="BN109" s="113"/>
      <c r="BO109" s="113"/>
      <c r="BP109" s="113"/>
      <c r="BQ109" s="53"/>
      <c r="BR109" s="113" t="str">
        <f>IF(OR(B109=0,B109=""),"",IF(AND('Marks Entry 1st'!AJ108="",'Marks Entry 2nd'!AJ108=""),"",IF(AND($E$3="1st"),'Marks Entry 1st'!AJ108,IF(AND($E$3="2nd"),'Marks Entry 2nd'!AJ108,""))))</f>
        <v/>
      </c>
      <c r="BS109" s="113" t="str">
        <f>IF(OR(B109=0,B109=""),"",IF(AND('Marks Entry 1st'!AK108="",'Marks Entry 2nd'!AK108=""),"",IF(AND($E$3="1st"),'Marks Entry 1st'!AK108,IF(AND($E$3="2nd"),'Marks Entry 2nd'!AK108,""))))</f>
        <v/>
      </c>
      <c r="BT109" s="57" t="str">
        <f t="shared" si="94"/>
        <v/>
      </c>
      <c r="BU109" s="53">
        <f t="shared" si="95"/>
        <v>0</v>
      </c>
      <c r="BV109" s="59" t="str">
        <f>IF(OR(B109=0,B109=""),"",IF(AND('Marks Entry 1st'!AL108="",'Marks Entry 2nd'!AL108=""),"",IF(AND($E$3="1st"),'Marks Entry 1st'!AL108,IF(AND($E$3="2nd"),'Marks Entry 2nd'!AL108,""))))</f>
        <v/>
      </c>
      <c r="BW109" s="59" t="str">
        <f>IF(OR(B109=0,B109=""),"",IF(AND('Marks Entry 1st'!AM108="",'Marks Entry 2nd'!AM108=""),"",IF(AND($E$3="1st"),'Marks Entry 1st'!AM108,IF(AND($E$3="2nd"),'Marks Entry 2nd'!AM108,""))))</f>
        <v/>
      </c>
      <c r="BX109" s="58" t="str">
        <f t="shared" si="96"/>
        <v/>
      </c>
      <c r="BY109" s="53" t="str">
        <f t="shared" si="97"/>
        <v/>
      </c>
      <c r="BZ109" s="94">
        <f t="shared" si="98"/>
        <v>0</v>
      </c>
      <c r="CA109" s="94" t="str">
        <f t="shared" si="99"/>
        <v/>
      </c>
      <c r="CB109" s="94" t="str">
        <f t="shared" si="100"/>
        <v/>
      </c>
      <c r="CC109" s="94" t="str">
        <f t="shared" si="101"/>
        <v/>
      </c>
      <c r="CD109" s="94" t="str">
        <f t="shared" si="102"/>
        <v/>
      </c>
      <c r="CE109" s="98" t="str">
        <f t="shared" si="103"/>
        <v/>
      </c>
      <c r="CF109" s="246" t="str">
        <f>IF(OR(B109=0,B109=""),"",IF(AND($E$3="1st"),'Marks Entry 1st'!AN108,IF(AND($E$3="2nd"),'Marks Entry 2nd'!AN108,"")))</f>
        <v/>
      </c>
      <c r="CG109" s="246" t="str">
        <f>IF(OR(B109=0,B109=""),"",IF(AND($E$3="1st"),'Marks Entry 1st'!AO108,IF(AND($E$3="2nd"),'Marks Entry 2nd'!AO108,"")))</f>
        <v/>
      </c>
      <c r="CH109" s="114" t="str">
        <f t="shared" si="104"/>
        <v/>
      </c>
      <c r="CI109" s="115">
        <f t="shared" si="105"/>
        <v>0</v>
      </c>
      <c r="CJ109" s="115" t="str">
        <f t="shared" si="106"/>
        <v/>
      </c>
      <c r="CK109" s="115" t="str">
        <f t="shared" si="107"/>
        <v/>
      </c>
      <c r="CL109" s="97" t="str">
        <f t="shared" si="108"/>
        <v/>
      </c>
      <c r="CM109" s="246" t="str">
        <f>IF(OR(B109=0,B109=""),"",IF(AND($E$3="1st"),'Marks Entry 1st'!AP108,IF(AND($E$3="2nd"),'Marks Entry 2nd'!AP108,"")))</f>
        <v/>
      </c>
      <c r="CN109" s="246" t="str">
        <f>IF(OR(B109=0,B109=""),"",IF(AND($E$3="1st"),'Marks Entry 1st'!AQ108,IF(AND($E$3="2nd"),'Marks Entry 2nd'!AQ108,"")))</f>
        <v/>
      </c>
      <c r="CO109" s="114" t="str">
        <f t="shared" si="109"/>
        <v/>
      </c>
      <c r="CP109" s="115">
        <f t="shared" si="110"/>
        <v>0</v>
      </c>
      <c r="CQ109" s="115" t="str">
        <f t="shared" si="111"/>
        <v/>
      </c>
      <c r="CR109" s="115" t="str">
        <f t="shared" si="112"/>
        <v/>
      </c>
      <c r="CS109" s="97" t="str">
        <f t="shared" si="113"/>
        <v/>
      </c>
      <c r="CT109" s="246" t="str">
        <f>IF(OR(B109=0,B109=""),"",IF(AND($E$3="1st"),'Marks Entry 1st'!AR108,IF(AND($E$3="2nd"),'Marks Entry 2nd'!AR108,"")))</f>
        <v/>
      </c>
      <c r="CU109" s="246" t="str">
        <f>IF(OR(B109=0,B109=""),"",IF(AND($E$3="1st"),'Marks Entry 1st'!AS108,IF(AND($E$3="2nd"),'Marks Entry 2nd'!AS108,"")))</f>
        <v/>
      </c>
      <c r="CV109" s="114" t="str">
        <f t="shared" si="114"/>
        <v/>
      </c>
      <c r="CW109" s="115">
        <f t="shared" si="115"/>
        <v>0</v>
      </c>
      <c r="CX109" s="115" t="str">
        <f t="shared" si="116"/>
        <v/>
      </c>
      <c r="CY109" s="115" t="str">
        <f t="shared" si="117"/>
        <v/>
      </c>
      <c r="CZ109" s="97" t="str">
        <f t="shared" si="118"/>
        <v/>
      </c>
      <c r="DA109" s="246" t="str">
        <f>IF(OR(B109=0,B109=""),"",IF(AND('Marks Entry 1st'!AT108="",'Marks Entry 2nd'!AT108=""),"",IF(AND($E$3="1st"),'Marks Entry 1st'!AT108,IF(AND($E$3="2nd"),'Marks Entry 2nd'!AT108,""))))</f>
        <v/>
      </c>
      <c r="DB109" s="246" t="str">
        <f>IF(OR(B109=0,B109=""),"",IF(AND('Marks Entry 1st'!AU108="",'Marks Entry 2nd'!AU108=""),"",IF(AND($E$3="1st"),'Marks Entry 1st'!AU108,IF(AND($E$3="2nd"),'Marks Entry 2nd'!AU108,""))))</f>
        <v/>
      </c>
      <c r="DC109" s="377" t="str">
        <f t="shared" si="119"/>
        <v/>
      </c>
      <c r="DD109" s="98" t="str">
        <f t="shared" si="120"/>
        <v/>
      </c>
      <c r="DE109" s="246" t="str">
        <f>IF(OR(B109=0,B109=""),"",IF(AND('Marks Entry 1st'!AV108="",'Marks Entry 2nd'!AV108=""),"",IF(AND($E$3="1st"),'Marks Entry 1st'!AV108,IF(AND($E$3="2nd"),'Marks Entry 2nd'!AV108,""))))</f>
        <v/>
      </c>
      <c r="DF109" s="246" t="str">
        <f>IF(OR(B109=0,B109=""),"",IF(AND('Marks Entry 1st'!AW108="",'Marks Entry 2nd'!AW108=""),"",IF(AND($E$3="1st"),'Marks Entry 1st'!AW108,IF(AND($E$3="2nd"),'Marks Entry 2nd'!AW108,""))))</f>
        <v/>
      </c>
      <c r="DG109" s="377" t="str">
        <f t="shared" si="121"/>
        <v/>
      </c>
      <c r="DH109" s="98" t="str">
        <f t="shared" si="122"/>
        <v/>
      </c>
      <c r="DI109" s="68" t="str">
        <f t="shared" si="127"/>
        <v/>
      </c>
      <c r="DJ109" s="379" t="str">
        <f t="shared" si="123"/>
        <v/>
      </c>
      <c r="DK109" s="72" t="str">
        <f t="shared" si="124"/>
        <v/>
      </c>
      <c r="DL109" s="73" t="str">
        <f t="shared" si="125"/>
        <v/>
      </c>
      <c r="DM109" s="413" t="str">
        <f>IF(B109="NSO","NSO",IF(OR(D109="",G109="",F109="",B109="",DI109=0),"",IF('Master sheet'!$D$11="Hindi","कक्षोंन्नति","Promoted")))</f>
        <v/>
      </c>
      <c r="DN109" s="43" t="str">
        <f>IF(OR(B109=0,B109=""),"",IF(AND($E$3="1st"),'Marks Entry 1st'!AX108,IF(AND($E$3="2nd"),'Marks Entry 2nd'!AX108,"")))</f>
        <v/>
      </c>
      <c r="DO109" s="43" t="str">
        <f>IF(OR(B109=0,B109=""),"",IF(AND($E$3="1st"),'Marks Entry 1st'!AY108,IF(AND($E$3="2nd"),'Marks Entry 2nd'!AY108,"")))</f>
        <v/>
      </c>
      <c r="DP109" s="230" t="str">
        <f t="shared" si="126"/>
        <v/>
      </c>
      <c r="DQ109" s="44"/>
      <c r="DX109" s="46">
        <f>IF(AND($E$3="1st"),'Marks Entry 1st'!I108,IF(AND($E$3="2nd"),'Marks Entry 2nd'!I108,""))</f>
        <v>0</v>
      </c>
    </row>
    <row r="110" spans="1:128" ht="18.95" customHeight="1">
      <c r="A110" s="60">
        <v>103</v>
      </c>
      <c r="B110" s="279" t="str">
        <f>IF(OR(DX110=0,DX110=""),"",IF(AND($E$3="1st"),'Marks Entry 1st'!I109,IF(AND($E$3="2nd"),'Marks Entry 2nd'!I109,"")))</f>
        <v/>
      </c>
      <c r="C110" s="61" t="str">
        <f>IF(OR(B110=0,B110=""),"",IF(AND($E$3="1st"),'Marks Entry 1st'!B109,IF(AND($E$3="2nd"),'Marks Entry 2nd'!B109,"")))</f>
        <v/>
      </c>
      <c r="D110" s="61" t="str">
        <f>IF(OR(B110=0,B110=""),"",IF(AND($E$3="1st"),'Marks Entry 1st'!C109,IF(AND($E$3="2nd"),'Marks Entry 2nd'!C109,"")))</f>
        <v/>
      </c>
      <c r="E110" s="62" t="str">
        <f>IF(OR(B110=0,B110=""),"",IF(AND($E$3="1st"),'Marks Entry 1st'!E109,IF(AND($E$3="2nd"),'Marks Entry 2nd'!E109,"")))</f>
        <v/>
      </c>
      <c r="F110" s="278" t="str">
        <f>IF(OR(B110=0,B110=""),"",IF(AND($E$3="1st"),'Marks Entry 1st'!D109,IF(AND($E$3="2nd"),'Marks Entry 2nd'!D109,"")))</f>
        <v/>
      </c>
      <c r="G110" s="56" t="str">
        <f>IF(OR(B110=0,B110=""),"",IF(AND($E$3="1st"),'Marks Entry 1st'!F109,IF(AND($E$3="2nd"),'Marks Entry 2nd'!F109,"")))</f>
        <v/>
      </c>
      <c r="H110" s="56" t="str">
        <f>IF(OR(B110=0,B110=""),"",IF(AND($E$3="1st"),'Marks Entry 1st'!G109,IF(AND($E$3="2nd"),'Marks Entry 2nd'!G109,"")))</f>
        <v/>
      </c>
      <c r="I110" s="56" t="str">
        <f>IF(OR(B110=0,B110=""),"",IF(AND($E$3="1st"),'Marks Entry 1st'!H109,IF(AND($E$3="2nd"),'Marks Entry 2nd'!H109,"")))</f>
        <v/>
      </c>
      <c r="J110" s="245" t="str">
        <f>IF(OR(B110=0,B110=""),"",IF(AND($E$3="1st"),'Marks Entry 1st'!J109,IF(AND($E$3="2nd"),'Marks Entry 2nd'!J109,"")))</f>
        <v/>
      </c>
      <c r="K110" s="245" t="str">
        <f>IF(OR(B110=0,B110=""),"",IF(AND($E$3="1st"),'Marks Entry 1st'!K109,IF(AND($E$3="2nd"),'Marks Entry 2nd'!K109,"")))</f>
        <v/>
      </c>
      <c r="L110" s="113"/>
      <c r="M110" s="113"/>
      <c r="N110" s="113"/>
      <c r="O110" s="53"/>
      <c r="P110" s="113" t="str">
        <f>IF(OR(B110=0,B110=""),"",IF(AND($E$3="1st"),'Marks Entry 1st'!O109,IF(AND($E$3="2nd"),'Marks Entry 2nd'!O109,"")))</f>
        <v/>
      </c>
      <c r="Q110" s="113" t="str">
        <f>IF(OR(B110=0,B110=""),"",IF(AND($E$3="1st"),'Marks Entry 1st'!P109,IF(AND($E$3="2nd"),'Marks Entry 2nd'!P109,"")))</f>
        <v/>
      </c>
      <c r="R110" s="57" t="str">
        <f t="shared" si="64"/>
        <v/>
      </c>
      <c r="S110" s="53">
        <f t="shared" si="65"/>
        <v>0</v>
      </c>
      <c r="T110" s="59" t="str">
        <f>IF(OR(B110=0,B110=""),"",IF(AND($E$3="1st"),'Marks Entry 1st'!Q109,IF(AND($E$3="2nd"),'Marks Entry 2nd'!Q109,"")))</f>
        <v/>
      </c>
      <c r="U110" s="59" t="str">
        <f>IF(OR(B110=0,B110=""),"",IF(AND($E$3="1st"),'Marks Entry 1st'!R109,IF(AND($E$3="2nd"),'Marks Entry 2nd'!R109,"")))</f>
        <v/>
      </c>
      <c r="V110" s="58" t="str">
        <f t="shared" si="66"/>
        <v/>
      </c>
      <c r="W110" s="53" t="str">
        <f t="shared" si="67"/>
        <v/>
      </c>
      <c r="X110" s="94">
        <f t="shared" si="68"/>
        <v>0</v>
      </c>
      <c r="Y110" s="94" t="str">
        <f t="shared" si="69"/>
        <v/>
      </c>
      <c r="Z110" s="94" t="str">
        <f t="shared" si="70"/>
        <v/>
      </c>
      <c r="AA110" s="94" t="str">
        <f t="shared" si="71"/>
        <v/>
      </c>
      <c r="AB110" s="94" t="str">
        <f t="shared" si="72"/>
        <v/>
      </c>
      <c r="AC110" s="98" t="str">
        <f t="shared" si="73"/>
        <v/>
      </c>
      <c r="AD110" s="113"/>
      <c r="AE110" s="113"/>
      <c r="AF110" s="113"/>
      <c r="AG110" s="53"/>
      <c r="AH110" s="113" t="str">
        <f>IF(OR(B110=0,B110=""),"",IF(AND($E$3="1st"),'Marks Entry 1st'!V109,IF(AND($E$3="2nd"),'Marks Entry 2nd'!V109,"")))</f>
        <v/>
      </c>
      <c r="AI110" s="113" t="str">
        <f>IF(OR(B110=0,B110=""),"",IF(AND($E$3="1st"),'Marks Entry 1st'!W109,IF(AND($E$3="2nd"),'Marks Entry 2nd'!W109,"")))</f>
        <v/>
      </c>
      <c r="AJ110" s="57" t="str">
        <f t="shared" si="74"/>
        <v/>
      </c>
      <c r="AK110" s="53">
        <f t="shared" si="75"/>
        <v>0</v>
      </c>
      <c r="AL110" s="59" t="str">
        <f>IF(OR(B110=0,B110=""),"",IF(AND($E$3="1st"),'Marks Entry 1st'!X109,IF(AND($E$3="2nd"),'Marks Entry 2nd'!X109,"")))</f>
        <v/>
      </c>
      <c r="AM110" s="59" t="str">
        <f>IF(OR(B110=0,B110=""),"",IF(AND($E$3="1st"),'Marks Entry 1st'!Y109,IF(AND($E$3="2nd"),'Marks Entry 2nd'!Y109,"")))</f>
        <v/>
      </c>
      <c r="AN110" s="58" t="str">
        <f t="shared" si="76"/>
        <v/>
      </c>
      <c r="AO110" s="53" t="str">
        <f t="shared" si="77"/>
        <v/>
      </c>
      <c r="AP110" s="94">
        <f t="shared" si="78"/>
        <v>0</v>
      </c>
      <c r="AQ110" s="94" t="str">
        <f t="shared" si="79"/>
        <v/>
      </c>
      <c r="AR110" s="94" t="str">
        <f t="shared" si="80"/>
        <v/>
      </c>
      <c r="AS110" s="94" t="str">
        <f t="shared" si="81"/>
        <v/>
      </c>
      <c r="AT110" s="94" t="str">
        <f t="shared" si="82"/>
        <v/>
      </c>
      <c r="AU110" s="98" t="str">
        <f t="shared" si="83"/>
        <v/>
      </c>
      <c r="AV110" s="113"/>
      <c r="AW110" s="113"/>
      <c r="AX110" s="113"/>
      <c r="AY110" s="53"/>
      <c r="AZ110" s="113" t="str">
        <f>IF(OR(B110=0,B110=""),"",IF(AND($E$3="1st"),'Marks Entry 1st'!AC109,IF(AND($E$3="2nd"),'Marks Entry 2nd'!AC109,"")))</f>
        <v/>
      </c>
      <c r="BA110" s="113" t="str">
        <f>IF(OR(B110=0,B110=""),"",IF(AND($E$3="1st"),'Marks Entry 1st'!AD109,IF(AND($E$3="2nd"),'Marks Entry 2nd'!AD109,"")))</f>
        <v/>
      </c>
      <c r="BB110" s="57" t="str">
        <f t="shared" si="84"/>
        <v/>
      </c>
      <c r="BC110" s="53">
        <f t="shared" si="85"/>
        <v>0</v>
      </c>
      <c r="BD110" s="59" t="str">
        <f>IF(OR(B110=0,B110=""),"",IF(AND($E$3="1st"),'Marks Entry 1st'!AE109,IF(AND($E$3="2nd"),'Marks Entry 2nd'!AE109,"")))</f>
        <v/>
      </c>
      <c r="BE110" s="59" t="str">
        <f>IF(OR(B110=0,B110=""),"",IF(AND($E$3="1st"),'Marks Entry 1st'!AF109,IF(AND($E$3="2nd"),'Marks Entry 2nd'!AF109,"")))</f>
        <v/>
      </c>
      <c r="BF110" s="58" t="str">
        <f t="shared" si="86"/>
        <v/>
      </c>
      <c r="BG110" s="53" t="str">
        <f t="shared" si="87"/>
        <v/>
      </c>
      <c r="BH110" s="94">
        <f t="shared" si="88"/>
        <v>0</v>
      </c>
      <c r="BI110" s="94" t="str">
        <f t="shared" si="89"/>
        <v/>
      </c>
      <c r="BJ110" s="94" t="str">
        <f t="shared" si="90"/>
        <v/>
      </c>
      <c r="BK110" s="94" t="str">
        <f t="shared" si="91"/>
        <v/>
      </c>
      <c r="BL110" s="94" t="str">
        <f t="shared" si="92"/>
        <v/>
      </c>
      <c r="BM110" s="98" t="str">
        <f t="shared" si="93"/>
        <v/>
      </c>
      <c r="BN110" s="113"/>
      <c r="BO110" s="113"/>
      <c r="BP110" s="113"/>
      <c r="BQ110" s="53"/>
      <c r="BR110" s="113" t="str">
        <f>IF(OR(B110=0,B110=""),"",IF(AND('Marks Entry 1st'!AJ109="",'Marks Entry 2nd'!AJ109=""),"",IF(AND($E$3="1st"),'Marks Entry 1st'!AJ109,IF(AND($E$3="2nd"),'Marks Entry 2nd'!AJ109,""))))</f>
        <v/>
      </c>
      <c r="BS110" s="113" t="str">
        <f>IF(OR(B110=0,B110=""),"",IF(AND('Marks Entry 1st'!AK109="",'Marks Entry 2nd'!AK109=""),"",IF(AND($E$3="1st"),'Marks Entry 1st'!AK109,IF(AND($E$3="2nd"),'Marks Entry 2nd'!AK109,""))))</f>
        <v/>
      </c>
      <c r="BT110" s="57" t="str">
        <f t="shared" si="94"/>
        <v/>
      </c>
      <c r="BU110" s="53">
        <f t="shared" si="95"/>
        <v>0</v>
      </c>
      <c r="BV110" s="59" t="str">
        <f>IF(OR(B110=0,B110=""),"",IF(AND('Marks Entry 1st'!AL109="",'Marks Entry 2nd'!AL109=""),"",IF(AND($E$3="1st"),'Marks Entry 1st'!AL109,IF(AND($E$3="2nd"),'Marks Entry 2nd'!AL109,""))))</f>
        <v/>
      </c>
      <c r="BW110" s="59" t="str">
        <f>IF(OR(B110=0,B110=""),"",IF(AND('Marks Entry 1st'!AM109="",'Marks Entry 2nd'!AM109=""),"",IF(AND($E$3="1st"),'Marks Entry 1st'!AM109,IF(AND($E$3="2nd"),'Marks Entry 2nd'!AM109,""))))</f>
        <v/>
      </c>
      <c r="BX110" s="58" t="str">
        <f t="shared" si="96"/>
        <v/>
      </c>
      <c r="BY110" s="53" t="str">
        <f t="shared" si="97"/>
        <v/>
      </c>
      <c r="BZ110" s="94">
        <f t="shared" si="98"/>
        <v>0</v>
      </c>
      <c r="CA110" s="94" t="str">
        <f t="shared" si="99"/>
        <v/>
      </c>
      <c r="CB110" s="94" t="str">
        <f t="shared" si="100"/>
        <v/>
      </c>
      <c r="CC110" s="94" t="str">
        <f t="shared" si="101"/>
        <v/>
      </c>
      <c r="CD110" s="94" t="str">
        <f t="shared" si="102"/>
        <v/>
      </c>
      <c r="CE110" s="98" t="str">
        <f t="shared" si="103"/>
        <v/>
      </c>
      <c r="CF110" s="246" t="str">
        <f>IF(OR(B110=0,B110=""),"",IF(AND($E$3="1st"),'Marks Entry 1st'!AN109,IF(AND($E$3="2nd"),'Marks Entry 2nd'!AN109,"")))</f>
        <v/>
      </c>
      <c r="CG110" s="246" t="str">
        <f>IF(OR(B110=0,B110=""),"",IF(AND($E$3="1st"),'Marks Entry 1st'!AO109,IF(AND($E$3="2nd"),'Marks Entry 2nd'!AO109,"")))</f>
        <v/>
      </c>
      <c r="CH110" s="114" t="str">
        <f t="shared" si="104"/>
        <v/>
      </c>
      <c r="CI110" s="115">
        <f t="shared" si="105"/>
        <v>0</v>
      </c>
      <c r="CJ110" s="115" t="str">
        <f t="shared" si="106"/>
        <v/>
      </c>
      <c r="CK110" s="115" t="str">
        <f t="shared" si="107"/>
        <v/>
      </c>
      <c r="CL110" s="97" t="str">
        <f t="shared" si="108"/>
        <v/>
      </c>
      <c r="CM110" s="246" t="str">
        <f>IF(OR(B110=0,B110=""),"",IF(AND($E$3="1st"),'Marks Entry 1st'!AP109,IF(AND($E$3="2nd"),'Marks Entry 2nd'!AP109,"")))</f>
        <v/>
      </c>
      <c r="CN110" s="246" t="str">
        <f>IF(OR(B110=0,B110=""),"",IF(AND($E$3="1st"),'Marks Entry 1st'!AQ109,IF(AND($E$3="2nd"),'Marks Entry 2nd'!AQ109,"")))</f>
        <v/>
      </c>
      <c r="CO110" s="114" t="str">
        <f t="shared" si="109"/>
        <v/>
      </c>
      <c r="CP110" s="115">
        <f t="shared" si="110"/>
        <v>0</v>
      </c>
      <c r="CQ110" s="115" t="str">
        <f t="shared" si="111"/>
        <v/>
      </c>
      <c r="CR110" s="115" t="str">
        <f t="shared" si="112"/>
        <v/>
      </c>
      <c r="CS110" s="97" t="str">
        <f t="shared" si="113"/>
        <v/>
      </c>
      <c r="CT110" s="246" t="str">
        <f>IF(OR(B110=0,B110=""),"",IF(AND($E$3="1st"),'Marks Entry 1st'!AR109,IF(AND($E$3="2nd"),'Marks Entry 2nd'!AR109,"")))</f>
        <v/>
      </c>
      <c r="CU110" s="246" t="str">
        <f>IF(OR(B110=0,B110=""),"",IF(AND($E$3="1st"),'Marks Entry 1st'!AS109,IF(AND($E$3="2nd"),'Marks Entry 2nd'!AS109,"")))</f>
        <v/>
      </c>
      <c r="CV110" s="114" t="str">
        <f t="shared" si="114"/>
        <v/>
      </c>
      <c r="CW110" s="115">
        <f t="shared" si="115"/>
        <v>0</v>
      </c>
      <c r="CX110" s="115" t="str">
        <f t="shared" si="116"/>
        <v/>
      </c>
      <c r="CY110" s="115" t="str">
        <f t="shared" si="117"/>
        <v/>
      </c>
      <c r="CZ110" s="97" t="str">
        <f t="shared" si="118"/>
        <v/>
      </c>
      <c r="DA110" s="246" t="str">
        <f>IF(OR(B110=0,B110=""),"",IF(AND('Marks Entry 1st'!AT109="",'Marks Entry 2nd'!AT109=""),"",IF(AND($E$3="1st"),'Marks Entry 1st'!AT109,IF(AND($E$3="2nd"),'Marks Entry 2nd'!AT109,""))))</f>
        <v/>
      </c>
      <c r="DB110" s="246" t="str">
        <f>IF(OR(B110=0,B110=""),"",IF(AND('Marks Entry 1st'!AU109="",'Marks Entry 2nd'!AU109=""),"",IF(AND($E$3="1st"),'Marks Entry 1st'!AU109,IF(AND($E$3="2nd"),'Marks Entry 2nd'!AU109,""))))</f>
        <v/>
      </c>
      <c r="DC110" s="377" t="str">
        <f t="shared" si="119"/>
        <v/>
      </c>
      <c r="DD110" s="98" t="str">
        <f t="shared" si="120"/>
        <v/>
      </c>
      <c r="DE110" s="246" t="str">
        <f>IF(OR(B110=0,B110=""),"",IF(AND('Marks Entry 1st'!AV109="",'Marks Entry 2nd'!AV109=""),"",IF(AND($E$3="1st"),'Marks Entry 1st'!AV109,IF(AND($E$3="2nd"),'Marks Entry 2nd'!AV109,""))))</f>
        <v/>
      </c>
      <c r="DF110" s="246" t="str">
        <f>IF(OR(B110=0,B110=""),"",IF(AND('Marks Entry 1st'!AW109="",'Marks Entry 2nd'!AW109=""),"",IF(AND($E$3="1st"),'Marks Entry 1st'!AW109,IF(AND($E$3="2nd"),'Marks Entry 2nd'!AW109,""))))</f>
        <v/>
      </c>
      <c r="DG110" s="377" t="str">
        <f t="shared" si="121"/>
        <v/>
      </c>
      <c r="DH110" s="98" t="str">
        <f t="shared" si="122"/>
        <v/>
      </c>
      <c r="DI110" s="68" t="str">
        <f t="shared" si="127"/>
        <v/>
      </c>
      <c r="DJ110" s="379" t="str">
        <f t="shared" si="123"/>
        <v/>
      </c>
      <c r="DK110" s="72" t="str">
        <f t="shared" si="124"/>
        <v/>
      </c>
      <c r="DL110" s="73" t="str">
        <f t="shared" si="125"/>
        <v/>
      </c>
      <c r="DM110" s="413" t="str">
        <f>IF(B110="NSO","NSO",IF(OR(D110="",G110="",F110="",B110="",DI110=0),"",IF('Master sheet'!$D$11="Hindi","कक्षोंन्नति","Promoted")))</f>
        <v/>
      </c>
      <c r="DN110" s="43" t="str">
        <f>IF(OR(B110=0,B110=""),"",IF(AND($E$3="1st"),'Marks Entry 1st'!AX109,IF(AND($E$3="2nd"),'Marks Entry 2nd'!AX109,"")))</f>
        <v/>
      </c>
      <c r="DO110" s="43" t="str">
        <f>IF(OR(B110=0,B110=""),"",IF(AND($E$3="1st"),'Marks Entry 1st'!AY109,IF(AND($E$3="2nd"),'Marks Entry 2nd'!AY109,"")))</f>
        <v/>
      </c>
      <c r="DP110" s="230" t="str">
        <f t="shared" si="126"/>
        <v/>
      </c>
      <c r="DQ110" s="44"/>
      <c r="DX110" s="46">
        <f>IF(AND($E$3="1st"),'Marks Entry 1st'!I109,IF(AND($E$3="2nd"),'Marks Entry 2nd'!I109,""))</f>
        <v>0</v>
      </c>
    </row>
    <row r="111" spans="1:128" ht="18.95" customHeight="1">
      <c r="A111" s="60">
        <v>104</v>
      </c>
      <c r="B111" s="279" t="str">
        <f>IF(OR(DX111=0,DX111=""),"",IF(AND($E$3="1st"),'Marks Entry 1st'!I110,IF(AND($E$3="2nd"),'Marks Entry 2nd'!I110,"")))</f>
        <v/>
      </c>
      <c r="C111" s="61" t="str">
        <f>IF(OR(B111=0,B111=""),"",IF(AND($E$3="1st"),'Marks Entry 1st'!B110,IF(AND($E$3="2nd"),'Marks Entry 2nd'!B110,"")))</f>
        <v/>
      </c>
      <c r="D111" s="61" t="str">
        <f>IF(OR(B111=0,B111=""),"",IF(AND($E$3="1st"),'Marks Entry 1st'!C110,IF(AND($E$3="2nd"),'Marks Entry 2nd'!C110,"")))</f>
        <v/>
      </c>
      <c r="E111" s="62" t="str">
        <f>IF(OR(B111=0,B111=""),"",IF(AND($E$3="1st"),'Marks Entry 1st'!E110,IF(AND($E$3="2nd"),'Marks Entry 2nd'!E110,"")))</f>
        <v/>
      </c>
      <c r="F111" s="278" t="str">
        <f>IF(OR(B111=0,B111=""),"",IF(AND($E$3="1st"),'Marks Entry 1st'!D110,IF(AND($E$3="2nd"),'Marks Entry 2nd'!D110,"")))</f>
        <v/>
      </c>
      <c r="G111" s="56" t="str">
        <f>IF(OR(B111=0,B111=""),"",IF(AND($E$3="1st"),'Marks Entry 1st'!F110,IF(AND($E$3="2nd"),'Marks Entry 2nd'!F110,"")))</f>
        <v/>
      </c>
      <c r="H111" s="56" t="str">
        <f>IF(OR(B111=0,B111=""),"",IF(AND($E$3="1st"),'Marks Entry 1st'!G110,IF(AND($E$3="2nd"),'Marks Entry 2nd'!G110,"")))</f>
        <v/>
      </c>
      <c r="I111" s="56" t="str">
        <f>IF(OR(B111=0,B111=""),"",IF(AND($E$3="1st"),'Marks Entry 1st'!H110,IF(AND($E$3="2nd"),'Marks Entry 2nd'!H110,"")))</f>
        <v/>
      </c>
      <c r="J111" s="245" t="str">
        <f>IF(OR(B111=0,B111=""),"",IF(AND($E$3="1st"),'Marks Entry 1st'!J110,IF(AND($E$3="2nd"),'Marks Entry 2nd'!J110,"")))</f>
        <v/>
      </c>
      <c r="K111" s="245" t="str">
        <f>IF(OR(B111=0,B111=""),"",IF(AND($E$3="1st"),'Marks Entry 1st'!K110,IF(AND($E$3="2nd"),'Marks Entry 2nd'!K110,"")))</f>
        <v/>
      </c>
      <c r="L111" s="113"/>
      <c r="M111" s="113"/>
      <c r="N111" s="113"/>
      <c r="O111" s="53"/>
      <c r="P111" s="113" t="str">
        <f>IF(OR(B111=0,B111=""),"",IF(AND($E$3="1st"),'Marks Entry 1st'!O110,IF(AND($E$3="2nd"),'Marks Entry 2nd'!O110,"")))</f>
        <v/>
      </c>
      <c r="Q111" s="113" t="str">
        <f>IF(OR(B111=0,B111=""),"",IF(AND($E$3="1st"),'Marks Entry 1st'!P110,IF(AND($E$3="2nd"),'Marks Entry 2nd'!P110,"")))</f>
        <v/>
      </c>
      <c r="R111" s="57" t="str">
        <f t="shared" si="64"/>
        <v/>
      </c>
      <c r="S111" s="53">
        <f t="shared" si="65"/>
        <v>0</v>
      </c>
      <c r="T111" s="59" t="str">
        <f>IF(OR(B111=0,B111=""),"",IF(AND($E$3="1st"),'Marks Entry 1st'!Q110,IF(AND($E$3="2nd"),'Marks Entry 2nd'!Q110,"")))</f>
        <v/>
      </c>
      <c r="U111" s="59" t="str">
        <f>IF(OR(B111=0,B111=""),"",IF(AND($E$3="1st"),'Marks Entry 1st'!R110,IF(AND($E$3="2nd"),'Marks Entry 2nd'!R110,"")))</f>
        <v/>
      </c>
      <c r="V111" s="58" t="str">
        <f t="shared" si="66"/>
        <v/>
      </c>
      <c r="W111" s="53" t="str">
        <f t="shared" si="67"/>
        <v/>
      </c>
      <c r="X111" s="94">
        <f t="shared" si="68"/>
        <v>0</v>
      </c>
      <c r="Y111" s="94" t="str">
        <f t="shared" si="69"/>
        <v/>
      </c>
      <c r="Z111" s="94" t="str">
        <f t="shared" si="70"/>
        <v/>
      </c>
      <c r="AA111" s="94" t="str">
        <f t="shared" si="71"/>
        <v/>
      </c>
      <c r="AB111" s="94" t="str">
        <f t="shared" si="72"/>
        <v/>
      </c>
      <c r="AC111" s="98" t="str">
        <f t="shared" si="73"/>
        <v/>
      </c>
      <c r="AD111" s="113"/>
      <c r="AE111" s="113"/>
      <c r="AF111" s="113"/>
      <c r="AG111" s="53"/>
      <c r="AH111" s="113" t="str">
        <f>IF(OR(B111=0,B111=""),"",IF(AND($E$3="1st"),'Marks Entry 1st'!V110,IF(AND($E$3="2nd"),'Marks Entry 2nd'!V110,"")))</f>
        <v/>
      </c>
      <c r="AI111" s="113" t="str">
        <f>IF(OR(B111=0,B111=""),"",IF(AND($E$3="1st"),'Marks Entry 1st'!W110,IF(AND($E$3="2nd"),'Marks Entry 2nd'!W110,"")))</f>
        <v/>
      </c>
      <c r="AJ111" s="57" t="str">
        <f t="shared" si="74"/>
        <v/>
      </c>
      <c r="AK111" s="53">
        <f t="shared" si="75"/>
        <v>0</v>
      </c>
      <c r="AL111" s="59" t="str">
        <f>IF(OR(B111=0,B111=""),"",IF(AND($E$3="1st"),'Marks Entry 1st'!X110,IF(AND($E$3="2nd"),'Marks Entry 2nd'!X110,"")))</f>
        <v/>
      </c>
      <c r="AM111" s="59" t="str">
        <f>IF(OR(B111=0,B111=""),"",IF(AND($E$3="1st"),'Marks Entry 1st'!Y110,IF(AND($E$3="2nd"),'Marks Entry 2nd'!Y110,"")))</f>
        <v/>
      </c>
      <c r="AN111" s="58" t="str">
        <f t="shared" si="76"/>
        <v/>
      </c>
      <c r="AO111" s="53" t="str">
        <f t="shared" si="77"/>
        <v/>
      </c>
      <c r="AP111" s="94">
        <f t="shared" si="78"/>
        <v>0</v>
      </c>
      <c r="AQ111" s="94" t="str">
        <f t="shared" si="79"/>
        <v/>
      </c>
      <c r="AR111" s="94" t="str">
        <f t="shared" si="80"/>
        <v/>
      </c>
      <c r="AS111" s="94" t="str">
        <f t="shared" si="81"/>
        <v/>
      </c>
      <c r="AT111" s="94" t="str">
        <f t="shared" si="82"/>
        <v/>
      </c>
      <c r="AU111" s="98" t="str">
        <f t="shared" si="83"/>
        <v/>
      </c>
      <c r="AV111" s="113"/>
      <c r="AW111" s="113"/>
      <c r="AX111" s="113"/>
      <c r="AY111" s="53"/>
      <c r="AZ111" s="113" t="str">
        <f>IF(OR(B111=0,B111=""),"",IF(AND($E$3="1st"),'Marks Entry 1st'!AC110,IF(AND($E$3="2nd"),'Marks Entry 2nd'!AC110,"")))</f>
        <v/>
      </c>
      <c r="BA111" s="113" t="str">
        <f>IF(OR(B111=0,B111=""),"",IF(AND($E$3="1st"),'Marks Entry 1st'!AD110,IF(AND($E$3="2nd"),'Marks Entry 2nd'!AD110,"")))</f>
        <v/>
      </c>
      <c r="BB111" s="57" t="str">
        <f t="shared" si="84"/>
        <v/>
      </c>
      <c r="BC111" s="53">
        <f t="shared" si="85"/>
        <v>0</v>
      </c>
      <c r="BD111" s="59" t="str">
        <f>IF(OR(B111=0,B111=""),"",IF(AND($E$3="1st"),'Marks Entry 1st'!AE110,IF(AND($E$3="2nd"),'Marks Entry 2nd'!AE110,"")))</f>
        <v/>
      </c>
      <c r="BE111" s="59" t="str">
        <f>IF(OR(B111=0,B111=""),"",IF(AND($E$3="1st"),'Marks Entry 1st'!AF110,IF(AND($E$3="2nd"),'Marks Entry 2nd'!AF110,"")))</f>
        <v/>
      </c>
      <c r="BF111" s="58" t="str">
        <f t="shared" si="86"/>
        <v/>
      </c>
      <c r="BG111" s="53" t="str">
        <f t="shared" si="87"/>
        <v/>
      </c>
      <c r="BH111" s="94">
        <f t="shared" si="88"/>
        <v>0</v>
      </c>
      <c r="BI111" s="94" t="str">
        <f t="shared" si="89"/>
        <v/>
      </c>
      <c r="BJ111" s="94" t="str">
        <f t="shared" si="90"/>
        <v/>
      </c>
      <c r="BK111" s="94" t="str">
        <f t="shared" si="91"/>
        <v/>
      </c>
      <c r="BL111" s="94" t="str">
        <f t="shared" si="92"/>
        <v/>
      </c>
      <c r="BM111" s="98" t="str">
        <f t="shared" si="93"/>
        <v/>
      </c>
      <c r="BN111" s="113"/>
      <c r="BO111" s="113"/>
      <c r="BP111" s="113"/>
      <c r="BQ111" s="53"/>
      <c r="BR111" s="113" t="str">
        <f>IF(OR(B111=0,B111=""),"",IF(AND('Marks Entry 1st'!AJ110="",'Marks Entry 2nd'!AJ110=""),"",IF(AND($E$3="1st"),'Marks Entry 1st'!AJ110,IF(AND($E$3="2nd"),'Marks Entry 2nd'!AJ110,""))))</f>
        <v/>
      </c>
      <c r="BS111" s="113" t="str">
        <f>IF(OR(B111=0,B111=""),"",IF(AND('Marks Entry 1st'!AK110="",'Marks Entry 2nd'!AK110=""),"",IF(AND($E$3="1st"),'Marks Entry 1st'!AK110,IF(AND($E$3="2nd"),'Marks Entry 2nd'!AK110,""))))</f>
        <v/>
      </c>
      <c r="BT111" s="57" t="str">
        <f t="shared" si="94"/>
        <v/>
      </c>
      <c r="BU111" s="53">
        <f t="shared" si="95"/>
        <v>0</v>
      </c>
      <c r="BV111" s="59" t="str">
        <f>IF(OR(B111=0,B111=""),"",IF(AND('Marks Entry 1st'!AL110="",'Marks Entry 2nd'!AL110=""),"",IF(AND($E$3="1st"),'Marks Entry 1st'!AL110,IF(AND($E$3="2nd"),'Marks Entry 2nd'!AL110,""))))</f>
        <v/>
      </c>
      <c r="BW111" s="59" t="str">
        <f>IF(OR(B111=0,B111=""),"",IF(AND('Marks Entry 1st'!AM110="",'Marks Entry 2nd'!AM110=""),"",IF(AND($E$3="1st"),'Marks Entry 1st'!AM110,IF(AND($E$3="2nd"),'Marks Entry 2nd'!AM110,""))))</f>
        <v/>
      </c>
      <c r="BX111" s="58" t="str">
        <f t="shared" si="96"/>
        <v/>
      </c>
      <c r="BY111" s="53" t="str">
        <f t="shared" si="97"/>
        <v/>
      </c>
      <c r="BZ111" s="94">
        <f t="shared" si="98"/>
        <v>0</v>
      </c>
      <c r="CA111" s="94" t="str">
        <f t="shared" si="99"/>
        <v/>
      </c>
      <c r="CB111" s="94" t="str">
        <f t="shared" si="100"/>
        <v/>
      </c>
      <c r="CC111" s="94" t="str">
        <f t="shared" si="101"/>
        <v/>
      </c>
      <c r="CD111" s="94" t="str">
        <f t="shared" si="102"/>
        <v/>
      </c>
      <c r="CE111" s="98" t="str">
        <f t="shared" si="103"/>
        <v/>
      </c>
      <c r="CF111" s="246" t="str">
        <f>IF(OR(B111=0,B111=""),"",IF(AND($E$3="1st"),'Marks Entry 1st'!AN110,IF(AND($E$3="2nd"),'Marks Entry 2nd'!AN110,"")))</f>
        <v/>
      </c>
      <c r="CG111" s="246" t="str">
        <f>IF(OR(B111=0,B111=""),"",IF(AND($E$3="1st"),'Marks Entry 1st'!AO110,IF(AND($E$3="2nd"),'Marks Entry 2nd'!AO110,"")))</f>
        <v/>
      </c>
      <c r="CH111" s="114" t="str">
        <f t="shared" si="104"/>
        <v/>
      </c>
      <c r="CI111" s="115">
        <f t="shared" si="105"/>
        <v>0</v>
      </c>
      <c r="CJ111" s="115" t="str">
        <f t="shared" si="106"/>
        <v/>
      </c>
      <c r="CK111" s="115" t="str">
        <f t="shared" si="107"/>
        <v/>
      </c>
      <c r="CL111" s="97" t="str">
        <f t="shared" si="108"/>
        <v/>
      </c>
      <c r="CM111" s="246" t="str">
        <f>IF(OR(B111=0,B111=""),"",IF(AND($E$3="1st"),'Marks Entry 1st'!AP110,IF(AND($E$3="2nd"),'Marks Entry 2nd'!AP110,"")))</f>
        <v/>
      </c>
      <c r="CN111" s="246" t="str">
        <f>IF(OR(B111=0,B111=""),"",IF(AND($E$3="1st"),'Marks Entry 1st'!AQ110,IF(AND($E$3="2nd"),'Marks Entry 2nd'!AQ110,"")))</f>
        <v/>
      </c>
      <c r="CO111" s="114" t="str">
        <f t="shared" si="109"/>
        <v/>
      </c>
      <c r="CP111" s="115">
        <f t="shared" si="110"/>
        <v>0</v>
      </c>
      <c r="CQ111" s="115" t="str">
        <f t="shared" si="111"/>
        <v/>
      </c>
      <c r="CR111" s="115" t="str">
        <f t="shared" si="112"/>
        <v/>
      </c>
      <c r="CS111" s="97" t="str">
        <f t="shared" si="113"/>
        <v/>
      </c>
      <c r="CT111" s="246" t="str">
        <f>IF(OR(B111=0,B111=""),"",IF(AND($E$3="1st"),'Marks Entry 1st'!AR110,IF(AND($E$3="2nd"),'Marks Entry 2nd'!AR110,"")))</f>
        <v/>
      </c>
      <c r="CU111" s="246" t="str">
        <f>IF(OR(B111=0,B111=""),"",IF(AND($E$3="1st"),'Marks Entry 1st'!AS110,IF(AND($E$3="2nd"),'Marks Entry 2nd'!AS110,"")))</f>
        <v/>
      </c>
      <c r="CV111" s="114" t="str">
        <f t="shared" si="114"/>
        <v/>
      </c>
      <c r="CW111" s="115">
        <f t="shared" si="115"/>
        <v>0</v>
      </c>
      <c r="CX111" s="115" t="str">
        <f t="shared" si="116"/>
        <v/>
      </c>
      <c r="CY111" s="115" t="str">
        <f t="shared" si="117"/>
        <v/>
      </c>
      <c r="CZ111" s="97" t="str">
        <f t="shared" si="118"/>
        <v/>
      </c>
      <c r="DA111" s="246" t="str">
        <f>IF(OR(B111=0,B111=""),"",IF(AND('Marks Entry 1st'!AT110="",'Marks Entry 2nd'!AT110=""),"",IF(AND($E$3="1st"),'Marks Entry 1st'!AT110,IF(AND($E$3="2nd"),'Marks Entry 2nd'!AT110,""))))</f>
        <v/>
      </c>
      <c r="DB111" s="246" t="str">
        <f>IF(OR(B111=0,B111=""),"",IF(AND('Marks Entry 1st'!AU110="",'Marks Entry 2nd'!AU110=""),"",IF(AND($E$3="1st"),'Marks Entry 1st'!AU110,IF(AND($E$3="2nd"),'Marks Entry 2nd'!AU110,""))))</f>
        <v/>
      </c>
      <c r="DC111" s="377" t="str">
        <f t="shared" si="119"/>
        <v/>
      </c>
      <c r="DD111" s="98" t="str">
        <f t="shared" si="120"/>
        <v/>
      </c>
      <c r="DE111" s="246" t="str">
        <f>IF(OR(B111=0,B111=""),"",IF(AND('Marks Entry 1st'!AV110="",'Marks Entry 2nd'!AV110=""),"",IF(AND($E$3="1st"),'Marks Entry 1st'!AV110,IF(AND($E$3="2nd"),'Marks Entry 2nd'!AV110,""))))</f>
        <v/>
      </c>
      <c r="DF111" s="246" t="str">
        <f>IF(OR(B111=0,B111=""),"",IF(AND('Marks Entry 1st'!AW110="",'Marks Entry 2nd'!AW110=""),"",IF(AND($E$3="1st"),'Marks Entry 1st'!AW110,IF(AND($E$3="2nd"),'Marks Entry 2nd'!AW110,""))))</f>
        <v/>
      </c>
      <c r="DG111" s="377" t="str">
        <f t="shared" si="121"/>
        <v/>
      </c>
      <c r="DH111" s="98" t="str">
        <f t="shared" si="122"/>
        <v/>
      </c>
      <c r="DI111" s="68" t="str">
        <f t="shared" si="127"/>
        <v/>
      </c>
      <c r="DJ111" s="379" t="str">
        <f t="shared" si="123"/>
        <v/>
      </c>
      <c r="DK111" s="72" t="str">
        <f t="shared" si="124"/>
        <v/>
      </c>
      <c r="DL111" s="73" t="str">
        <f t="shared" si="125"/>
        <v/>
      </c>
      <c r="DM111" s="413" t="str">
        <f>IF(B111="NSO","NSO",IF(OR(D111="",G111="",F111="",B111="",DI111=0),"",IF('Master sheet'!$D$11="Hindi","कक्षोंन्नति","Promoted")))</f>
        <v/>
      </c>
      <c r="DN111" s="43" t="str">
        <f>IF(OR(B111=0,B111=""),"",IF(AND($E$3="1st"),'Marks Entry 1st'!AX110,IF(AND($E$3="2nd"),'Marks Entry 2nd'!AX110,"")))</f>
        <v/>
      </c>
      <c r="DO111" s="43" t="str">
        <f>IF(OR(B111=0,B111=""),"",IF(AND($E$3="1st"),'Marks Entry 1st'!AY110,IF(AND($E$3="2nd"),'Marks Entry 2nd'!AY110,"")))</f>
        <v/>
      </c>
      <c r="DP111" s="230" t="str">
        <f t="shared" si="126"/>
        <v/>
      </c>
      <c r="DQ111" s="44"/>
      <c r="DX111" s="46">
        <f>IF(AND($E$3="1st"),'Marks Entry 1st'!I110,IF(AND($E$3="2nd"),'Marks Entry 2nd'!I110,""))</f>
        <v>0</v>
      </c>
    </row>
    <row r="112" spans="1:128" ht="18.95" customHeight="1">
      <c r="A112" s="60">
        <v>105</v>
      </c>
      <c r="B112" s="279" t="str">
        <f>IF(OR(DX112=0,DX112=""),"",IF(AND($E$3="1st"),'Marks Entry 1st'!I111,IF(AND($E$3="2nd"),'Marks Entry 2nd'!I111,"")))</f>
        <v/>
      </c>
      <c r="C112" s="61" t="str">
        <f>IF(OR(B112=0,B112=""),"",IF(AND($E$3="1st"),'Marks Entry 1st'!B111,IF(AND($E$3="2nd"),'Marks Entry 2nd'!B111,"")))</f>
        <v/>
      </c>
      <c r="D112" s="61" t="str">
        <f>IF(OR(B112=0,B112=""),"",IF(AND($E$3="1st"),'Marks Entry 1st'!C111,IF(AND($E$3="2nd"),'Marks Entry 2nd'!C111,"")))</f>
        <v/>
      </c>
      <c r="E112" s="62" t="str">
        <f>IF(OR(B112=0,B112=""),"",IF(AND($E$3="1st"),'Marks Entry 1st'!E111,IF(AND($E$3="2nd"),'Marks Entry 2nd'!E111,"")))</f>
        <v/>
      </c>
      <c r="F112" s="278" t="str">
        <f>IF(OR(B112=0,B112=""),"",IF(AND($E$3="1st"),'Marks Entry 1st'!D111,IF(AND($E$3="2nd"),'Marks Entry 2nd'!D111,"")))</f>
        <v/>
      </c>
      <c r="G112" s="56" t="str">
        <f>IF(OR(B112=0,B112=""),"",IF(AND($E$3="1st"),'Marks Entry 1st'!F111,IF(AND($E$3="2nd"),'Marks Entry 2nd'!F111,"")))</f>
        <v/>
      </c>
      <c r="H112" s="56" t="str">
        <f>IF(OR(B112=0,B112=""),"",IF(AND($E$3="1st"),'Marks Entry 1st'!G111,IF(AND($E$3="2nd"),'Marks Entry 2nd'!G111,"")))</f>
        <v/>
      </c>
      <c r="I112" s="56" t="str">
        <f>IF(OR(B112=0,B112=""),"",IF(AND($E$3="1st"),'Marks Entry 1st'!H111,IF(AND($E$3="2nd"),'Marks Entry 2nd'!H111,"")))</f>
        <v/>
      </c>
      <c r="J112" s="245" t="str">
        <f>IF(OR(B112=0,B112=""),"",IF(AND($E$3="1st"),'Marks Entry 1st'!J111,IF(AND($E$3="2nd"),'Marks Entry 2nd'!J111,"")))</f>
        <v/>
      </c>
      <c r="K112" s="245" t="str">
        <f>IF(OR(B112=0,B112=""),"",IF(AND($E$3="1st"),'Marks Entry 1st'!K111,IF(AND($E$3="2nd"),'Marks Entry 2nd'!K111,"")))</f>
        <v/>
      </c>
      <c r="L112" s="113"/>
      <c r="M112" s="113"/>
      <c r="N112" s="113"/>
      <c r="O112" s="53"/>
      <c r="P112" s="113" t="str">
        <f>IF(OR(B112=0,B112=""),"",IF(AND($E$3="1st"),'Marks Entry 1st'!O111,IF(AND($E$3="2nd"),'Marks Entry 2nd'!O111,"")))</f>
        <v/>
      </c>
      <c r="Q112" s="113" t="str">
        <f>IF(OR(B112=0,B112=""),"",IF(AND($E$3="1st"),'Marks Entry 1st'!P111,IF(AND($E$3="2nd"),'Marks Entry 2nd'!P111,"")))</f>
        <v/>
      </c>
      <c r="R112" s="57" t="str">
        <f t="shared" si="64"/>
        <v/>
      </c>
      <c r="S112" s="53">
        <f t="shared" si="65"/>
        <v>0</v>
      </c>
      <c r="T112" s="59" t="str">
        <f>IF(OR(B112=0,B112=""),"",IF(AND($E$3="1st"),'Marks Entry 1st'!Q111,IF(AND($E$3="2nd"),'Marks Entry 2nd'!Q111,"")))</f>
        <v/>
      </c>
      <c r="U112" s="59" t="str">
        <f>IF(OR(B112=0,B112=""),"",IF(AND($E$3="1st"),'Marks Entry 1st'!R111,IF(AND($E$3="2nd"),'Marks Entry 2nd'!R111,"")))</f>
        <v/>
      </c>
      <c r="V112" s="58" t="str">
        <f t="shared" si="66"/>
        <v/>
      </c>
      <c r="W112" s="53" t="str">
        <f t="shared" si="67"/>
        <v/>
      </c>
      <c r="X112" s="94">
        <f t="shared" si="68"/>
        <v>0</v>
      </c>
      <c r="Y112" s="94" t="str">
        <f t="shared" si="69"/>
        <v/>
      </c>
      <c r="Z112" s="94" t="str">
        <f t="shared" si="70"/>
        <v/>
      </c>
      <c r="AA112" s="94" t="str">
        <f t="shared" si="71"/>
        <v/>
      </c>
      <c r="AB112" s="94" t="str">
        <f t="shared" si="72"/>
        <v/>
      </c>
      <c r="AC112" s="98" t="str">
        <f t="shared" si="73"/>
        <v/>
      </c>
      <c r="AD112" s="113"/>
      <c r="AE112" s="113"/>
      <c r="AF112" s="113"/>
      <c r="AG112" s="53"/>
      <c r="AH112" s="113" t="str">
        <f>IF(OR(B112=0,B112=""),"",IF(AND($E$3="1st"),'Marks Entry 1st'!V111,IF(AND($E$3="2nd"),'Marks Entry 2nd'!V111,"")))</f>
        <v/>
      </c>
      <c r="AI112" s="113" t="str">
        <f>IF(OR(B112=0,B112=""),"",IF(AND($E$3="1st"),'Marks Entry 1st'!W111,IF(AND($E$3="2nd"),'Marks Entry 2nd'!W111,"")))</f>
        <v/>
      </c>
      <c r="AJ112" s="57" t="str">
        <f t="shared" si="74"/>
        <v/>
      </c>
      <c r="AK112" s="53">
        <f t="shared" si="75"/>
        <v>0</v>
      </c>
      <c r="AL112" s="59" t="str">
        <f>IF(OR(B112=0,B112=""),"",IF(AND($E$3="1st"),'Marks Entry 1st'!X111,IF(AND($E$3="2nd"),'Marks Entry 2nd'!X111,"")))</f>
        <v/>
      </c>
      <c r="AM112" s="59" t="str">
        <f>IF(OR(B112=0,B112=""),"",IF(AND($E$3="1st"),'Marks Entry 1st'!Y111,IF(AND($E$3="2nd"),'Marks Entry 2nd'!Y111,"")))</f>
        <v/>
      </c>
      <c r="AN112" s="58" t="str">
        <f t="shared" si="76"/>
        <v/>
      </c>
      <c r="AO112" s="53" t="str">
        <f t="shared" si="77"/>
        <v/>
      </c>
      <c r="AP112" s="94">
        <f t="shared" si="78"/>
        <v>0</v>
      </c>
      <c r="AQ112" s="94" t="str">
        <f t="shared" si="79"/>
        <v/>
      </c>
      <c r="AR112" s="94" t="str">
        <f t="shared" si="80"/>
        <v/>
      </c>
      <c r="AS112" s="94" t="str">
        <f t="shared" si="81"/>
        <v/>
      </c>
      <c r="AT112" s="94" t="str">
        <f t="shared" si="82"/>
        <v/>
      </c>
      <c r="AU112" s="98" t="str">
        <f t="shared" si="83"/>
        <v/>
      </c>
      <c r="AV112" s="113"/>
      <c r="AW112" s="113"/>
      <c r="AX112" s="113"/>
      <c r="AY112" s="53"/>
      <c r="AZ112" s="113" t="str">
        <f>IF(OR(B112=0,B112=""),"",IF(AND($E$3="1st"),'Marks Entry 1st'!AC111,IF(AND($E$3="2nd"),'Marks Entry 2nd'!AC111,"")))</f>
        <v/>
      </c>
      <c r="BA112" s="113" t="str">
        <f>IF(OR(B112=0,B112=""),"",IF(AND($E$3="1st"),'Marks Entry 1st'!AD111,IF(AND($E$3="2nd"),'Marks Entry 2nd'!AD111,"")))</f>
        <v/>
      </c>
      <c r="BB112" s="57" t="str">
        <f t="shared" si="84"/>
        <v/>
      </c>
      <c r="BC112" s="53">
        <f t="shared" si="85"/>
        <v>0</v>
      </c>
      <c r="BD112" s="59" t="str">
        <f>IF(OR(B112=0,B112=""),"",IF(AND($E$3="1st"),'Marks Entry 1st'!AE111,IF(AND($E$3="2nd"),'Marks Entry 2nd'!AE111,"")))</f>
        <v/>
      </c>
      <c r="BE112" s="59" t="str">
        <f>IF(OR(B112=0,B112=""),"",IF(AND($E$3="1st"),'Marks Entry 1st'!AF111,IF(AND($E$3="2nd"),'Marks Entry 2nd'!AF111,"")))</f>
        <v/>
      </c>
      <c r="BF112" s="58" t="str">
        <f t="shared" si="86"/>
        <v/>
      </c>
      <c r="BG112" s="53" t="str">
        <f t="shared" si="87"/>
        <v/>
      </c>
      <c r="BH112" s="94">
        <f t="shared" si="88"/>
        <v>0</v>
      </c>
      <c r="BI112" s="94" t="str">
        <f t="shared" si="89"/>
        <v/>
      </c>
      <c r="BJ112" s="94" t="str">
        <f t="shared" si="90"/>
        <v/>
      </c>
      <c r="BK112" s="94" t="str">
        <f t="shared" si="91"/>
        <v/>
      </c>
      <c r="BL112" s="94" t="str">
        <f t="shared" si="92"/>
        <v/>
      </c>
      <c r="BM112" s="98" t="str">
        <f t="shared" si="93"/>
        <v/>
      </c>
      <c r="BN112" s="113"/>
      <c r="BO112" s="113"/>
      <c r="BP112" s="113"/>
      <c r="BQ112" s="53"/>
      <c r="BR112" s="113" t="str">
        <f>IF(OR(B112=0,B112=""),"",IF(AND('Marks Entry 1st'!AJ111="",'Marks Entry 2nd'!AJ111=""),"",IF(AND($E$3="1st"),'Marks Entry 1st'!AJ111,IF(AND($E$3="2nd"),'Marks Entry 2nd'!AJ111,""))))</f>
        <v/>
      </c>
      <c r="BS112" s="113" t="str">
        <f>IF(OR(B112=0,B112=""),"",IF(AND('Marks Entry 1st'!AK111="",'Marks Entry 2nd'!AK111=""),"",IF(AND($E$3="1st"),'Marks Entry 1st'!AK111,IF(AND($E$3="2nd"),'Marks Entry 2nd'!AK111,""))))</f>
        <v/>
      </c>
      <c r="BT112" s="57" t="str">
        <f t="shared" si="94"/>
        <v/>
      </c>
      <c r="BU112" s="53">
        <f t="shared" si="95"/>
        <v>0</v>
      </c>
      <c r="BV112" s="59" t="str">
        <f>IF(OR(B112=0,B112=""),"",IF(AND('Marks Entry 1st'!AL111="",'Marks Entry 2nd'!AL111=""),"",IF(AND($E$3="1st"),'Marks Entry 1st'!AL111,IF(AND($E$3="2nd"),'Marks Entry 2nd'!AL111,""))))</f>
        <v/>
      </c>
      <c r="BW112" s="59" t="str">
        <f>IF(OR(B112=0,B112=""),"",IF(AND('Marks Entry 1st'!AM111="",'Marks Entry 2nd'!AM111=""),"",IF(AND($E$3="1st"),'Marks Entry 1st'!AM111,IF(AND($E$3="2nd"),'Marks Entry 2nd'!AM111,""))))</f>
        <v/>
      </c>
      <c r="BX112" s="58" t="str">
        <f t="shared" si="96"/>
        <v/>
      </c>
      <c r="BY112" s="53" t="str">
        <f t="shared" si="97"/>
        <v/>
      </c>
      <c r="BZ112" s="94">
        <f t="shared" si="98"/>
        <v>0</v>
      </c>
      <c r="CA112" s="94" t="str">
        <f t="shared" si="99"/>
        <v/>
      </c>
      <c r="CB112" s="94" t="str">
        <f t="shared" si="100"/>
        <v/>
      </c>
      <c r="CC112" s="94" t="str">
        <f t="shared" si="101"/>
        <v/>
      </c>
      <c r="CD112" s="94" t="str">
        <f t="shared" si="102"/>
        <v/>
      </c>
      <c r="CE112" s="98" t="str">
        <f t="shared" si="103"/>
        <v/>
      </c>
      <c r="CF112" s="246" t="str">
        <f>IF(OR(B112=0,B112=""),"",IF(AND($E$3="1st"),'Marks Entry 1st'!AN111,IF(AND($E$3="2nd"),'Marks Entry 2nd'!AN111,"")))</f>
        <v/>
      </c>
      <c r="CG112" s="246" t="str">
        <f>IF(OR(B112=0,B112=""),"",IF(AND($E$3="1st"),'Marks Entry 1st'!AO111,IF(AND($E$3="2nd"),'Marks Entry 2nd'!AO111,"")))</f>
        <v/>
      </c>
      <c r="CH112" s="114" t="str">
        <f t="shared" si="104"/>
        <v/>
      </c>
      <c r="CI112" s="115">
        <f t="shared" si="105"/>
        <v>0</v>
      </c>
      <c r="CJ112" s="115" t="str">
        <f t="shared" si="106"/>
        <v/>
      </c>
      <c r="CK112" s="115" t="str">
        <f t="shared" si="107"/>
        <v/>
      </c>
      <c r="CL112" s="97" t="str">
        <f t="shared" si="108"/>
        <v/>
      </c>
      <c r="CM112" s="246" t="str">
        <f>IF(OR(B112=0,B112=""),"",IF(AND($E$3="1st"),'Marks Entry 1st'!AP111,IF(AND($E$3="2nd"),'Marks Entry 2nd'!AP111,"")))</f>
        <v/>
      </c>
      <c r="CN112" s="246" t="str">
        <f>IF(OR(B112=0,B112=""),"",IF(AND($E$3="1st"),'Marks Entry 1st'!AQ111,IF(AND($E$3="2nd"),'Marks Entry 2nd'!AQ111,"")))</f>
        <v/>
      </c>
      <c r="CO112" s="114" t="str">
        <f t="shared" si="109"/>
        <v/>
      </c>
      <c r="CP112" s="115">
        <f t="shared" si="110"/>
        <v>0</v>
      </c>
      <c r="CQ112" s="115" t="str">
        <f t="shared" si="111"/>
        <v/>
      </c>
      <c r="CR112" s="115" t="str">
        <f t="shared" si="112"/>
        <v/>
      </c>
      <c r="CS112" s="97" t="str">
        <f t="shared" si="113"/>
        <v/>
      </c>
      <c r="CT112" s="246" t="str">
        <f>IF(OR(B112=0,B112=""),"",IF(AND($E$3="1st"),'Marks Entry 1st'!AR111,IF(AND($E$3="2nd"),'Marks Entry 2nd'!AR111,"")))</f>
        <v/>
      </c>
      <c r="CU112" s="246" t="str">
        <f>IF(OR(B112=0,B112=""),"",IF(AND($E$3="1st"),'Marks Entry 1st'!AS111,IF(AND($E$3="2nd"),'Marks Entry 2nd'!AS111,"")))</f>
        <v/>
      </c>
      <c r="CV112" s="114" t="str">
        <f t="shared" si="114"/>
        <v/>
      </c>
      <c r="CW112" s="115">
        <f t="shared" si="115"/>
        <v>0</v>
      </c>
      <c r="CX112" s="115" t="str">
        <f t="shared" si="116"/>
        <v/>
      </c>
      <c r="CY112" s="115" t="str">
        <f t="shared" si="117"/>
        <v/>
      </c>
      <c r="CZ112" s="97" t="str">
        <f t="shared" si="118"/>
        <v/>
      </c>
      <c r="DA112" s="246" t="str">
        <f>IF(OR(B112=0,B112=""),"",IF(AND('Marks Entry 1st'!AT111="",'Marks Entry 2nd'!AT111=""),"",IF(AND($E$3="1st"),'Marks Entry 1st'!AT111,IF(AND($E$3="2nd"),'Marks Entry 2nd'!AT111,""))))</f>
        <v/>
      </c>
      <c r="DB112" s="246" t="str">
        <f>IF(OR(B112=0,B112=""),"",IF(AND('Marks Entry 1st'!AU111="",'Marks Entry 2nd'!AU111=""),"",IF(AND($E$3="1st"),'Marks Entry 1st'!AU111,IF(AND($E$3="2nd"),'Marks Entry 2nd'!AU111,""))))</f>
        <v/>
      </c>
      <c r="DC112" s="377" t="str">
        <f t="shared" si="119"/>
        <v/>
      </c>
      <c r="DD112" s="98" t="str">
        <f t="shared" si="120"/>
        <v/>
      </c>
      <c r="DE112" s="246" t="str">
        <f>IF(OR(B112=0,B112=""),"",IF(AND('Marks Entry 1st'!AV111="",'Marks Entry 2nd'!AV111=""),"",IF(AND($E$3="1st"),'Marks Entry 1st'!AV111,IF(AND($E$3="2nd"),'Marks Entry 2nd'!AV111,""))))</f>
        <v/>
      </c>
      <c r="DF112" s="246" t="str">
        <f>IF(OR(B112=0,B112=""),"",IF(AND('Marks Entry 1st'!AW111="",'Marks Entry 2nd'!AW111=""),"",IF(AND($E$3="1st"),'Marks Entry 1st'!AW111,IF(AND($E$3="2nd"),'Marks Entry 2nd'!AW111,""))))</f>
        <v/>
      </c>
      <c r="DG112" s="377" t="str">
        <f t="shared" si="121"/>
        <v/>
      </c>
      <c r="DH112" s="98" t="str">
        <f t="shared" si="122"/>
        <v/>
      </c>
      <c r="DI112" s="68" t="str">
        <f t="shared" si="127"/>
        <v/>
      </c>
      <c r="DJ112" s="379" t="str">
        <f t="shared" si="123"/>
        <v/>
      </c>
      <c r="DK112" s="72" t="str">
        <f t="shared" si="124"/>
        <v/>
      </c>
      <c r="DL112" s="73" t="str">
        <f t="shared" si="125"/>
        <v/>
      </c>
      <c r="DM112" s="413" t="str">
        <f>IF(B112="NSO","NSO",IF(OR(D112="",G112="",F112="",B112="",DI112=0),"",IF('Master sheet'!$D$11="Hindi","कक्षोंन्नति","Promoted")))</f>
        <v/>
      </c>
      <c r="DN112" s="43" t="str">
        <f>IF(OR(B112=0,B112=""),"",IF(AND($E$3="1st"),'Marks Entry 1st'!AX111,IF(AND($E$3="2nd"),'Marks Entry 2nd'!AX111,"")))</f>
        <v/>
      </c>
      <c r="DO112" s="43" t="str">
        <f>IF(OR(B112=0,B112=""),"",IF(AND($E$3="1st"),'Marks Entry 1st'!AY111,IF(AND($E$3="2nd"),'Marks Entry 2nd'!AY111,"")))</f>
        <v/>
      </c>
      <c r="DP112" s="230" t="str">
        <f t="shared" si="126"/>
        <v/>
      </c>
      <c r="DQ112" s="44"/>
      <c r="DX112" s="46">
        <f>IF(AND($E$3="1st"),'Marks Entry 1st'!I111,IF(AND($E$3="2nd"),'Marks Entry 2nd'!I111,""))</f>
        <v>0</v>
      </c>
    </row>
    <row r="113" spans="1:128" ht="18.95" customHeight="1">
      <c r="A113" s="60">
        <v>106</v>
      </c>
      <c r="B113" s="279" t="str">
        <f>IF(OR(DX113=0,DX113=""),"",IF(AND($E$3="1st"),'Marks Entry 1st'!I112,IF(AND($E$3="2nd"),'Marks Entry 2nd'!I112,"")))</f>
        <v/>
      </c>
      <c r="C113" s="61" t="str">
        <f>IF(OR(B113=0,B113=""),"",IF(AND($E$3="1st"),'Marks Entry 1st'!B112,IF(AND($E$3="2nd"),'Marks Entry 2nd'!B112,"")))</f>
        <v/>
      </c>
      <c r="D113" s="61" t="str">
        <f>IF(OR(B113=0,B113=""),"",IF(AND($E$3="1st"),'Marks Entry 1st'!C112,IF(AND($E$3="2nd"),'Marks Entry 2nd'!C112,"")))</f>
        <v/>
      </c>
      <c r="E113" s="62" t="str">
        <f>IF(OR(B113=0,B113=""),"",IF(AND($E$3="1st"),'Marks Entry 1st'!E112,IF(AND($E$3="2nd"),'Marks Entry 2nd'!E112,"")))</f>
        <v/>
      </c>
      <c r="F113" s="278" t="str">
        <f>IF(OR(B113=0,B113=""),"",IF(AND($E$3="1st"),'Marks Entry 1st'!D112,IF(AND($E$3="2nd"),'Marks Entry 2nd'!D112,"")))</f>
        <v/>
      </c>
      <c r="G113" s="56" t="str">
        <f>IF(OR(B113=0,B113=""),"",IF(AND($E$3="1st"),'Marks Entry 1st'!F112,IF(AND($E$3="2nd"),'Marks Entry 2nd'!F112,"")))</f>
        <v/>
      </c>
      <c r="H113" s="56" t="str">
        <f>IF(OR(B113=0,B113=""),"",IF(AND($E$3="1st"),'Marks Entry 1st'!G112,IF(AND($E$3="2nd"),'Marks Entry 2nd'!G112,"")))</f>
        <v/>
      </c>
      <c r="I113" s="56" t="str">
        <f>IF(OR(B113=0,B113=""),"",IF(AND($E$3="1st"),'Marks Entry 1st'!H112,IF(AND($E$3="2nd"),'Marks Entry 2nd'!H112,"")))</f>
        <v/>
      </c>
      <c r="J113" s="245" t="str">
        <f>IF(OR(B113=0,B113=""),"",IF(AND($E$3="1st"),'Marks Entry 1st'!J112,IF(AND($E$3="2nd"),'Marks Entry 2nd'!J112,"")))</f>
        <v/>
      </c>
      <c r="K113" s="245" t="str">
        <f>IF(OR(B113=0,B113=""),"",IF(AND($E$3="1st"),'Marks Entry 1st'!K112,IF(AND($E$3="2nd"),'Marks Entry 2nd'!K112,"")))</f>
        <v/>
      </c>
      <c r="L113" s="113"/>
      <c r="M113" s="113"/>
      <c r="N113" s="113"/>
      <c r="O113" s="53"/>
      <c r="P113" s="113" t="str">
        <f>IF(OR(B113=0,B113=""),"",IF(AND($E$3="1st"),'Marks Entry 1st'!O112,IF(AND($E$3="2nd"),'Marks Entry 2nd'!O112,"")))</f>
        <v/>
      </c>
      <c r="Q113" s="113" t="str">
        <f>IF(OR(B113=0,B113=""),"",IF(AND($E$3="1st"),'Marks Entry 1st'!P112,IF(AND($E$3="2nd"),'Marks Entry 2nd'!P112,"")))</f>
        <v/>
      </c>
      <c r="R113" s="57" t="str">
        <f t="shared" si="64"/>
        <v/>
      </c>
      <c r="S113" s="53">
        <f t="shared" si="65"/>
        <v>0</v>
      </c>
      <c r="T113" s="59" t="str">
        <f>IF(OR(B113=0,B113=""),"",IF(AND($E$3="1st"),'Marks Entry 1st'!Q112,IF(AND($E$3="2nd"),'Marks Entry 2nd'!Q112,"")))</f>
        <v/>
      </c>
      <c r="U113" s="59" t="str">
        <f>IF(OR(B113=0,B113=""),"",IF(AND($E$3="1st"),'Marks Entry 1st'!R112,IF(AND($E$3="2nd"),'Marks Entry 2nd'!R112,"")))</f>
        <v/>
      </c>
      <c r="V113" s="58" t="str">
        <f t="shared" si="66"/>
        <v/>
      </c>
      <c r="W113" s="53" t="str">
        <f t="shared" si="67"/>
        <v/>
      </c>
      <c r="X113" s="94">
        <f t="shared" si="68"/>
        <v>0</v>
      </c>
      <c r="Y113" s="94" t="str">
        <f t="shared" si="69"/>
        <v/>
      </c>
      <c r="Z113" s="94" t="str">
        <f t="shared" si="70"/>
        <v/>
      </c>
      <c r="AA113" s="94" t="str">
        <f t="shared" si="71"/>
        <v/>
      </c>
      <c r="AB113" s="94" t="str">
        <f t="shared" si="72"/>
        <v/>
      </c>
      <c r="AC113" s="98" t="str">
        <f t="shared" si="73"/>
        <v/>
      </c>
      <c r="AD113" s="113"/>
      <c r="AE113" s="113"/>
      <c r="AF113" s="113"/>
      <c r="AG113" s="53"/>
      <c r="AH113" s="113" t="str">
        <f>IF(OR(B113=0,B113=""),"",IF(AND($E$3="1st"),'Marks Entry 1st'!V112,IF(AND($E$3="2nd"),'Marks Entry 2nd'!V112,"")))</f>
        <v/>
      </c>
      <c r="AI113" s="113" t="str">
        <f>IF(OR(B113=0,B113=""),"",IF(AND($E$3="1st"),'Marks Entry 1st'!W112,IF(AND($E$3="2nd"),'Marks Entry 2nd'!W112,"")))</f>
        <v/>
      </c>
      <c r="AJ113" s="57" t="str">
        <f t="shared" si="74"/>
        <v/>
      </c>
      <c r="AK113" s="53">
        <f t="shared" si="75"/>
        <v>0</v>
      </c>
      <c r="AL113" s="59" t="str">
        <f>IF(OR(B113=0,B113=""),"",IF(AND($E$3="1st"),'Marks Entry 1st'!X112,IF(AND($E$3="2nd"),'Marks Entry 2nd'!X112,"")))</f>
        <v/>
      </c>
      <c r="AM113" s="59" t="str">
        <f>IF(OR(B113=0,B113=""),"",IF(AND($E$3="1st"),'Marks Entry 1st'!Y112,IF(AND($E$3="2nd"),'Marks Entry 2nd'!Y112,"")))</f>
        <v/>
      </c>
      <c r="AN113" s="58" t="str">
        <f t="shared" si="76"/>
        <v/>
      </c>
      <c r="AO113" s="53" t="str">
        <f t="shared" si="77"/>
        <v/>
      </c>
      <c r="AP113" s="94">
        <f t="shared" si="78"/>
        <v>0</v>
      </c>
      <c r="AQ113" s="94" t="str">
        <f t="shared" si="79"/>
        <v/>
      </c>
      <c r="AR113" s="94" t="str">
        <f t="shared" si="80"/>
        <v/>
      </c>
      <c r="AS113" s="94" t="str">
        <f t="shared" si="81"/>
        <v/>
      </c>
      <c r="AT113" s="94" t="str">
        <f t="shared" si="82"/>
        <v/>
      </c>
      <c r="AU113" s="98" t="str">
        <f t="shared" si="83"/>
        <v/>
      </c>
      <c r="AV113" s="113"/>
      <c r="AW113" s="113"/>
      <c r="AX113" s="113"/>
      <c r="AY113" s="53"/>
      <c r="AZ113" s="113" t="str">
        <f>IF(OR(B113=0,B113=""),"",IF(AND($E$3="1st"),'Marks Entry 1st'!AC112,IF(AND($E$3="2nd"),'Marks Entry 2nd'!AC112,"")))</f>
        <v/>
      </c>
      <c r="BA113" s="113" t="str">
        <f>IF(OR(B113=0,B113=""),"",IF(AND($E$3="1st"),'Marks Entry 1st'!AD112,IF(AND($E$3="2nd"),'Marks Entry 2nd'!AD112,"")))</f>
        <v/>
      </c>
      <c r="BB113" s="57" t="str">
        <f t="shared" si="84"/>
        <v/>
      </c>
      <c r="BC113" s="53">
        <f t="shared" si="85"/>
        <v>0</v>
      </c>
      <c r="BD113" s="59" t="str">
        <f>IF(OR(B113=0,B113=""),"",IF(AND($E$3="1st"),'Marks Entry 1st'!AE112,IF(AND($E$3="2nd"),'Marks Entry 2nd'!AE112,"")))</f>
        <v/>
      </c>
      <c r="BE113" s="59" t="str">
        <f>IF(OR(B113=0,B113=""),"",IF(AND($E$3="1st"),'Marks Entry 1st'!AF112,IF(AND($E$3="2nd"),'Marks Entry 2nd'!AF112,"")))</f>
        <v/>
      </c>
      <c r="BF113" s="58" t="str">
        <f t="shared" si="86"/>
        <v/>
      </c>
      <c r="BG113" s="53" t="str">
        <f t="shared" si="87"/>
        <v/>
      </c>
      <c r="BH113" s="94">
        <f t="shared" si="88"/>
        <v>0</v>
      </c>
      <c r="BI113" s="94" t="str">
        <f t="shared" si="89"/>
        <v/>
      </c>
      <c r="BJ113" s="94" t="str">
        <f t="shared" si="90"/>
        <v/>
      </c>
      <c r="BK113" s="94" t="str">
        <f t="shared" si="91"/>
        <v/>
      </c>
      <c r="BL113" s="94" t="str">
        <f t="shared" si="92"/>
        <v/>
      </c>
      <c r="BM113" s="98" t="str">
        <f t="shared" si="93"/>
        <v/>
      </c>
      <c r="BN113" s="113"/>
      <c r="BO113" s="113"/>
      <c r="BP113" s="113"/>
      <c r="BQ113" s="53"/>
      <c r="BR113" s="113" t="str">
        <f>IF(OR(B113=0,B113=""),"",IF(AND('Marks Entry 1st'!AJ112="",'Marks Entry 2nd'!AJ112=""),"",IF(AND($E$3="1st"),'Marks Entry 1st'!AJ112,IF(AND($E$3="2nd"),'Marks Entry 2nd'!AJ112,""))))</f>
        <v/>
      </c>
      <c r="BS113" s="113" t="str">
        <f>IF(OR(B113=0,B113=""),"",IF(AND('Marks Entry 1st'!AK112="",'Marks Entry 2nd'!AK112=""),"",IF(AND($E$3="1st"),'Marks Entry 1st'!AK112,IF(AND($E$3="2nd"),'Marks Entry 2nd'!AK112,""))))</f>
        <v/>
      </c>
      <c r="BT113" s="57" t="str">
        <f t="shared" si="94"/>
        <v/>
      </c>
      <c r="BU113" s="53">
        <f t="shared" si="95"/>
        <v>0</v>
      </c>
      <c r="BV113" s="59" t="str">
        <f>IF(OR(B113=0,B113=""),"",IF(AND('Marks Entry 1st'!AL112="",'Marks Entry 2nd'!AL112=""),"",IF(AND($E$3="1st"),'Marks Entry 1st'!AL112,IF(AND($E$3="2nd"),'Marks Entry 2nd'!AL112,""))))</f>
        <v/>
      </c>
      <c r="BW113" s="59" t="str">
        <f>IF(OR(B113=0,B113=""),"",IF(AND('Marks Entry 1st'!AM112="",'Marks Entry 2nd'!AM112=""),"",IF(AND($E$3="1st"),'Marks Entry 1st'!AM112,IF(AND($E$3="2nd"),'Marks Entry 2nd'!AM112,""))))</f>
        <v/>
      </c>
      <c r="BX113" s="58" t="str">
        <f t="shared" si="96"/>
        <v/>
      </c>
      <c r="BY113" s="53" t="str">
        <f t="shared" si="97"/>
        <v/>
      </c>
      <c r="BZ113" s="94">
        <f t="shared" si="98"/>
        <v>0</v>
      </c>
      <c r="CA113" s="94" t="str">
        <f t="shared" si="99"/>
        <v/>
      </c>
      <c r="CB113" s="94" t="str">
        <f t="shared" si="100"/>
        <v/>
      </c>
      <c r="CC113" s="94" t="str">
        <f t="shared" si="101"/>
        <v/>
      </c>
      <c r="CD113" s="94" t="str">
        <f t="shared" si="102"/>
        <v/>
      </c>
      <c r="CE113" s="98" t="str">
        <f t="shared" si="103"/>
        <v/>
      </c>
      <c r="CF113" s="246" t="str">
        <f>IF(OR(B113=0,B113=""),"",IF(AND($E$3="1st"),'Marks Entry 1st'!AN112,IF(AND($E$3="2nd"),'Marks Entry 2nd'!AN112,"")))</f>
        <v/>
      </c>
      <c r="CG113" s="246" t="str">
        <f>IF(OR(B113=0,B113=""),"",IF(AND($E$3="1st"),'Marks Entry 1st'!AO112,IF(AND($E$3="2nd"),'Marks Entry 2nd'!AO112,"")))</f>
        <v/>
      </c>
      <c r="CH113" s="114" t="str">
        <f t="shared" si="104"/>
        <v/>
      </c>
      <c r="CI113" s="115">
        <f t="shared" si="105"/>
        <v>0</v>
      </c>
      <c r="CJ113" s="115" t="str">
        <f t="shared" si="106"/>
        <v/>
      </c>
      <c r="CK113" s="115" t="str">
        <f t="shared" si="107"/>
        <v/>
      </c>
      <c r="CL113" s="97" t="str">
        <f t="shared" si="108"/>
        <v/>
      </c>
      <c r="CM113" s="246" t="str">
        <f>IF(OR(B113=0,B113=""),"",IF(AND($E$3="1st"),'Marks Entry 1st'!AP112,IF(AND($E$3="2nd"),'Marks Entry 2nd'!AP112,"")))</f>
        <v/>
      </c>
      <c r="CN113" s="246" t="str">
        <f>IF(OR(B113=0,B113=""),"",IF(AND($E$3="1st"),'Marks Entry 1st'!AQ112,IF(AND($E$3="2nd"),'Marks Entry 2nd'!AQ112,"")))</f>
        <v/>
      </c>
      <c r="CO113" s="114" t="str">
        <f t="shared" si="109"/>
        <v/>
      </c>
      <c r="CP113" s="115">
        <f t="shared" si="110"/>
        <v>0</v>
      </c>
      <c r="CQ113" s="115" t="str">
        <f t="shared" si="111"/>
        <v/>
      </c>
      <c r="CR113" s="115" t="str">
        <f t="shared" si="112"/>
        <v/>
      </c>
      <c r="CS113" s="97" t="str">
        <f t="shared" si="113"/>
        <v/>
      </c>
      <c r="CT113" s="246" t="str">
        <f>IF(OR(B113=0,B113=""),"",IF(AND($E$3="1st"),'Marks Entry 1st'!AR112,IF(AND($E$3="2nd"),'Marks Entry 2nd'!AR112,"")))</f>
        <v/>
      </c>
      <c r="CU113" s="246" t="str">
        <f>IF(OR(B113=0,B113=""),"",IF(AND($E$3="1st"),'Marks Entry 1st'!AS112,IF(AND($E$3="2nd"),'Marks Entry 2nd'!AS112,"")))</f>
        <v/>
      </c>
      <c r="CV113" s="114" t="str">
        <f t="shared" si="114"/>
        <v/>
      </c>
      <c r="CW113" s="115">
        <f t="shared" si="115"/>
        <v>0</v>
      </c>
      <c r="CX113" s="115" t="str">
        <f t="shared" si="116"/>
        <v/>
      </c>
      <c r="CY113" s="115" t="str">
        <f t="shared" si="117"/>
        <v/>
      </c>
      <c r="CZ113" s="97" t="str">
        <f t="shared" si="118"/>
        <v/>
      </c>
      <c r="DA113" s="246" t="str">
        <f>IF(OR(B113=0,B113=""),"",IF(AND('Marks Entry 1st'!AT112="",'Marks Entry 2nd'!AT112=""),"",IF(AND($E$3="1st"),'Marks Entry 1st'!AT112,IF(AND($E$3="2nd"),'Marks Entry 2nd'!AT112,""))))</f>
        <v/>
      </c>
      <c r="DB113" s="246" t="str">
        <f>IF(OR(B113=0,B113=""),"",IF(AND('Marks Entry 1st'!AU112="",'Marks Entry 2nd'!AU112=""),"",IF(AND($E$3="1st"),'Marks Entry 1st'!AU112,IF(AND($E$3="2nd"),'Marks Entry 2nd'!AU112,""))))</f>
        <v/>
      </c>
      <c r="DC113" s="377" t="str">
        <f t="shared" si="119"/>
        <v/>
      </c>
      <c r="DD113" s="98" t="str">
        <f t="shared" si="120"/>
        <v/>
      </c>
      <c r="DE113" s="246" t="str">
        <f>IF(OR(B113=0,B113=""),"",IF(AND('Marks Entry 1st'!AV112="",'Marks Entry 2nd'!AV112=""),"",IF(AND($E$3="1st"),'Marks Entry 1st'!AV112,IF(AND($E$3="2nd"),'Marks Entry 2nd'!AV112,""))))</f>
        <v/>
      </c>
      <c r="DF113" s="246" t="str">
        <f>IF(OR(B113=0,B113=""),"",IF(AND('Marks Entry 1st'!AW112="",'Marks Entry 2nd'!AW112=""),"",IF(AND($E$3="1st"),'Marks Entry 1st'!AW112,IF(AND($E$3="2nd"),'Marks Entry 2nd'!AW112,""))))</f>
        <v/>
      </c>
      <c r="DG113" s="377" t="str">
        <f t="shared" si="121"/>
        <v/>
      </c>
      <c r="DH113" s="98" t="str">
        <f t="shared" si="122"/>
        <v/>
      </c>
      <c r="DI113" s="68" t="str">
        <f t="shared" si="127"/>
        <v/>
      </c>
      <c r="DJ113" s="379" t="str">
        <f t="shared" si="123"/>
        <v/>
      </c>
      <c r="DK113" s="72" t="str">
        <f t="shared" si="124"/>
        <v/>
      </c>
      <c r="DL113" s="73" t="str">
        <f t="shared" si="125"/>
        <v/>
      </c>
      <c r="DM113" s="413" t="str">
        <f>IF(B113="NSO","NSO",IF(OR(D113="",G113="",F113="",B113="",DI113=0),"",IF('Master sheet'!$D$11="Hindi","कक्षोंन्नति","Promoted")))</f>
        <v/>
      </c>
      <c r="DN113" s="43" t="str">
        <f>IF(OR(B113=0,B113=""),"",IF(AND($E$3="1st"),'Marks Entry 1st'!AX112,IF(AND($E$3="2nd"),'Marks Entry 2nd'!AX112,"")))</f>
        <v/>
      </c>
      <c r="DO113" s="43" t="str">
        <f>IF(OR(B113=0,B113=""),"",IF(AND($E$3="1st"),'Marks Entry 1st'!AY112,IF(AND($E$3="2nd"),'Marks Entry 2nd'!AY112,"")))</f>
        <v/>
      </c>
      <c r="DP113" s="230" t="str">
        <f t="shared" si="126"/>
        <v/>
      </c>
      <c r="DQ113" s="44"/>
      <c r="DX113" s="46">
        <f>IF(AND($E$3="1st"),'Marks Entry 1st'!I112,IF(AND($E$3="2nd"),'Marks Entry 2nd'!I112,""))</f>
        <v>0</v>
      </c>
    </row>
    <row r="114" spans="1:128" ht="18.95" customHeight="1">
      <c r="A114" s="60">
        <v>107</v>
      </c>
      <c r="B114" s="279" t="str">
        <f>IF(OR(DX114=0,DX114=""),"",IF(AND($E$3="1st"),'Marks Entry 1st'!I113,IF(AND($E$3="2nd"),'Marks Entry 2nd'!I113,"")))</f>
        <v/>
      </c>
      <c r="C114" s="61" t="str">
        <f>IF(OR(B114=0,B114=""),"",IF(AND($E$3="1st"),'Marks Entry 1st'!B113,IF(AND($E$3="2nd"),'Marks Entry 2nd'!B113,"")))</f>
        <v/>
      </c>
      <c r="D114" s="61" t="str">
        <f>IF(OR(B114=0,B114=""),"",IF(AND($E$3="1st"),'Marks Entry 1st'!C113,IF(AND($E$3="2nd"),'Marks Entry 2nd'!C113,"")))</f>
        <v/>
      </c>
      <c r="E114" s="62" t="str">
        <f>IF(OR(B114=0,B114=""),"",IF(AND($E$3="1st"),'Marks Entry 1st'!E113,IF(AND($E$3="2nd"),'Marks Entry 2nd'!E113,"")))</f>
        <v/>
      </c>
      <c r="F114" s="278" t="str">
        <f>IF(OR(B114=0,B114=""),"",IF(AND($E$3="1st"),'Marks Entry 1st'!D113,IF(AND($E$3="2nd"),'Marks Entry 2nd'!D113,"")))</f>
        <v/>
      </c>
      <c r="G114" s="56" t="str">
        <f>IF(OR(B114=0,B114=""),"",IF(AND($E$3="1st"),'Marks Entry 1st'!F113,IF(AND($E$3="2nd"),'Marks Entry 2nd'!F113,"")))</f>
        <v/>
      </c>
      <c r="H114" s="56" t="str">
        <f>IF(OR(B114=0,B114=""),"",IF(AND($E$3="1st"),'Marks Entry 1st'!G113,IF(AND($E$3="2nd"),'Marks Entry 2nd'!G113,"")))</f>
        <v/>
      </c>
      <c r="I114" s="56" t="str">
        <f>IF(OR(B114=0,B114=""),"",IF(AND($E$3="1st"),'Marks Entry 1st'!H113,IF(AND($E$3="2nd"),'Marks Entry 2nd'!H113,"")))</f>
        <v/>
      </c>
      <c r="J114" s="245" t="str">
        <f>IF(OR(B114=0,B114=""),"",IF(AND($E$3="1st"),'Marks Entry 1st'!J113,IF(AND($E$3="2nd"),'Marks Entry 2nd'!J113,"")))</f>
        <v/>
      </c>
      <c r="K114" s="245" t="str">
        <f>IF(OR(B114=0,B114=""),"",IF(AND($E$3="1st"),'Marks Entry 1st'!K113,IF(AND($E$3="2nd"),'Marks Entry 2nd'!K113,"")))</f>
        <v/>
      </c>
      <c r="L114" s="113"/>
      <c r="M114" s="113"/>
      <c r="N114" s="113"/>
      <c r="O114" s="53"/>
      <c r="P114" s="113" t="str">
        <f>IF(OR(B114=0,B114=""),"",IF(AND($E$3="1st"),'Marks Entry 1st'!O113,IF(AND($E$3="2nd"),'Marks Entry 2nd'!O113,"")))</f>
        <v/>
      </c>
      <c r="Q114" s="113" t="str">
        <f>IF(OR(B114=0,B114=""),"",IF(AND($E$3="1st"),'Marks Entry 1st'!P113,IF(AND($E$3="2nd"),'Marks Entry 2nd'!P113,"")))</f>
        <v/>
      </c>
      <c r="R114" s="57" t="str">
        <f t="shared" si="64"/>
        <v/>
      </c>
      <c r="S114" s="53">
        <f t="shared" si="65"/>
        <v>0</v>
      </c>
      <c r="T114" s="59" t="str">
        <f>IF(OR(B114=0,B114=""),"",IF(AND($E$3="1st"),'Marks Entry 1st'!Q113,IF(AND($E$3="2nd"),'Marks Entry 2nd'!Q113,"")))</f>
        <v/>
      </c>
      <c r="U114" s="59" t="str">
        <f>IF(OR(B114=0,B114=""),"",IF(AND($E$3="1st"),'Marks Entry 1st'!R113,IF(AND($E$3="2nd"),'Marks Entry 2nd'!R113,"")))</f>
        <v/>
      </c>
      <c r="V114" s="58" t="str">
        <f t="shared" si="66"/>
        <v/>
      </c>
      <c r="W114" s="53" t="str">
        <f t="shared" si="67"/>
        <v/>
      </c>
      <c r="X114" s="94">
        <f t="shared" si="68"/>
        <v>0</v>
      </c>
      <c r="Y114" s="94" t="str">
        <f t="shared" si="69"/>
        <v/>
      </c>
      <c r="Z114" s="94" t="str">
        <f t="shared" si="70"/>
        <v/>
      </c>
      <c r="AA114" s="94" t="str">
        <f t="shared" si="71"/>
        <v/>
      </c>
      <c r="AB114" s="94" t="str">
        <f t="shared" si="72"/>
        <v/>
      </c>
      <c r="AC114" s="98" t="str">
        <f t="shared" si="73"/>
        <v/>
      </c>
      <c r="AD114" s="113"/>
      <c r="AE114" s="113"/>
      <c r="AF114" s="113"/>
      <c r="AG114" s="53"/>
      <c r="AH114" s="113" t="str">
        <f>IF(OR(B114=0,B114=""),"",IF(AND($E$3="1st"),'Marks Entry 1st'!V113,IF(AND($E$3="2nd"),'Marks Entry 2nd'!V113,"")))</f>
        <v/>
      </c>
      <c r="AI114" s="113" t="str">
        <f>IF(OR(B114=0,B114=""),"",IF(AND($E$3="1st"),'Marks Entry 1st'!W113,IF(AND($E$3="2nd"),'Marks Entry 2nd'!W113,"")))</f>
        <v/>
      </c>
      <c r="AJ114" s="57" t="str">
        <f t="shared" si="74"/>
        <v/>
      </c>
      <c r="AK114" s="53">
        <f t="shared" si="75"/>
        <v>0</v>
      </c>
      <c r="AL114" s="59" t="str">
        <f>IF(OR(B114=0,B114=""),"",IF(AND($E$3="1st"),'Marks Entry 1st'!X113,IF(AND($E$3="2nd"),'Marks Entry 2nd'!X113,"")))</f>
        <v/>
      </c>
      <c r="AM114" s="59" t="str">
        <f>IF(OR(B114=0,B114=""),"",IF(AND($E$3="1st"),'Marks Entry 1st'!Y113,IF(AND($E$3="2nd"),'Marks Entry 2nd'!Y113,"")))</f>
        <v/>
      </c>
      <c r="AN114" s="58" t="str">
        <f t="shared" si="76"/>
        <v/>
      </c>
      <c r="AO114" s="53" t="str">
        <f t="shared" si="77"/>
        <v/>
      </c>
      <c r="AP114" s="94">
        <f t="shared" si="78"/>
        <v>0</v>
      </c>
      <c r="AQ114" s="94" t="str">
        <f t="shared" si="79"/>
        <v/>
      </c>
      <c r="AR114" s="94" t="str">
        <f t="shared" si="80"/>
        <v/>
      </c>
      <c r="AS114" s="94" t="str">
        <f t="shared" si="81"/>
        <v/>
      </c>
      <c r="AT114" s="94" t="str">
        <f t="shared" si="82"/>
        <v/>
      </c>
      <c r="AU114" s="98" t="str">
        <f t="shared" si="83"/>
        <v/>
      </c>
      <c r="AV114" s="113"/>
      <c r="AW114" s="113"/>
      <c r="AX114" s="113"/>
      <c r="AY114" s="53"/>
      <c r="AZ114" s="113" t="str">
        <f>IF(OR(B114=0,B114=""),"",IF(AND($E$3="1st"),'Marks Entry 1st'!AC113,IF(AND($E$3="2nd"),'Marks Entry 2nd'!AC113,"")))</f>
        <v/>
      </c>
      <c r="BA114" s="113" t="str">
        <f>IF(OR(B114=0,B114=""),"",IF(AND($E$3="1st"),'Marks Entry 1st'!AD113,IF(AND($E$3="2nd"),'Marks Entry 2nd'!AD113,"")))</f>
        <v/>
      </c>
      <c r="BB114" s="57" t="str">
        <f t="shared" si="84"/>
        <v/>
      </c>
      <c r="BC114" s="53">
        <f t="shared" si="85"/>
        <v>0</v>
      </c>
      <c r="BD114" s="59" t="str">
        <f>IF(OR(B114=0,B114=""),"",IF(AND($E$3="1st"),'Marks Entry 1st'!AE113,IF(AND($E$3="2nd"),'Marks Entry 2nd'!AE113,"")))</f>
        <v/>
      </c>
      <c r="BE114" s="59" t="str">
        <f>IF(OR(B114=0,B114=""),"",IF(AND($E$3="1st"),'Marks Entry 1st'!AF113,IF(AND($E$3="2nd"),'Marks Entry 2nd'!AF113,"")))</f>
        <v/>
      </c>
      <c r="BF114" s="58" t="str">
        <f t="shared" si="86"/>
        <v/>
      </c>
      <c r="BG114" s="53" t="str">
        <f t="shared" si="87"/>
        <v/>
      </c>
      <c r="BH114" s="94">
        <f t="shared" si="88"/>
        <v>0</v>
      </c>
      <c r="BI114" s="94" t="str">
        <f t="shared" si="89"/>
        <v/>
      </c>
      <c r="BJ114" s="94" t="str">
        <f t="shared" si="90"/>
        <v/>
      </c>
      <c r="BK114" s="94" t="str">
        <f t="shared" si="91"/>
        <v/>
      </c>
      <c r="BL114" s="94" t="str">
        <f t="shared" si="92"/>
        <v/>
      </c>
      <c r="BM114" s="98" t="str">
        <f t="shared" si="93"/>
        <v/>
      </c>
      <c r="BN114" s="113"/>
      <c r="BO114" s="113"/>
      <c r="BP114" s="113"/>
      <c r="BQ114" s="53"/>
      <c r="BR114" s="113" t="str">
        <f>IF(OR(B114=0,B114=""),"",IF(AND('Marks Entry 1st'!AJ113="",'Marks Entry 2nd'!AJ113=""),"",IF(AND($E$3="1st"),'Marks Entry 1st'!AJ113,IF(AND($E$3="2nd"),'Marks Entry 2nd'!AJ113,""))))</f>
        <v/>
      </c>
      <c r="BS114" s="113" t="str">
        <f>IF(OR(B114=0,B114=""),"",IF(AND('Marks Entry 1st'!AK113="",'Marks Entry 2nd'!AK113=""),"",IF(AND($E$3="1st"),'Marks Entry 1st'!AK113,IF(AND($E$3="2nd"),'Marks Entry 2nd'!AK113,""))))</f>
        <v/>
      </c>
      <c r="BT114" s="57" t="str">
        <f t="shared" si="94"/>
        <v/>
      </c>
      <c r="BU114" s="53">
        <f t="shared" si="95"/>
        <v>0</v>
      </c>
      <c r="BV114" s="59" t="str">
        <f>IF(OR(B114=0,B114=""),"",IF(AND('Marks Entry 1st'!AL113="",'Marks Entry 2nd'!AL113=""),"",IF(AND($E$3="1st"),'Marks Entry 1st'!AL113,IF(AND($E$3="2nd"),'Marks Entry 2nd'!AL113,""))))</f>
        <v/>
      </c>
      <c r="BW114" s="59" t="str">
        <f>IF(OR(B114=0,B114=""),"",IF(AND('Marks Entry 1st'!AM113="",'Marks Entry 2nd'!AM113=""),"",IF(AND($E$3="1st"),'Marks Entry 1st'!AM113,IF(AND($E$3="2nd"),'Marks Entry 2nd'!AM113,""))))</f>
        <v/>
      </c>
      <c r="BX114" s="58" t="str">
        <f t="shared" si="96"/>
        <v/>
      </c>
      <c r="BY114" s="53" t="str">
        <f t="shared" si="97"/>
        <v/>
      </c>
      <c r="BZ114" s="94">
        <f t="shared" si="98"/>
        <v>0</v>
      </c>
      <c r="CA114" s="94" t="str">
        <f t="shared" si="99"/>
        <v/>
      </c>
      <c r="CB114" s="94" t="str">
        <f t="shared" si="100"/>
        <v/>
      </c>
      <c r="CC114" s="94" t="str">
        <f t="shared" si="101"/>
        <v/>
      </c>
      <c r="CD114" s="94" t="str">
        <f t="shared" si="102"/>
        <v/>
      </c>
      <c r="CE114" s="98" t="str">
        <f t="shared" si="103"/>
        <v/>
      </c>
      <c r="CF114" s="246" t="str">
        <f>IF(OR(B114=0,B114=""),"",IF(AND($E$3="1st"),'Marks Entry 1st'!AN113,IF(AND($E$3="2nd"),'Marks Entry 2nd'!AN113,"")))</f>
        <v/>
      </c>
      <c r="CG114" s="246" t="str">
        <f>IF(OR(B114=0,B114=""),"",IF(AND($E$3="1st"),'Marks Entry 1st'!AO113,IF(AND($E$3="2nd"),'Marks Entry 2nd'!AO113,"")))</f>
        <v/>
      </c>
      <c r="CH114" s="114" t="str">
        <f t="shared" si="104"/>
        <v/>
      </c>
      <c r="CI114" s="115">
        <f t="shared" si="105"/>
        <v>0</v>
      </c>
      <c r="CJ114" s="115" t="str">
        <f t="shared" si="106"/>
        <v/>
      </c>
      <c r="CK114" s="115" t="str">
        <f t="shared" si="107"/>
        <v/>
      </c>
      <c r="CL114" s="97" t="str">
        <f t="shared" si="108"/>
        <v/>
      </c>
      <c r="CM114" s="246" t="str">
        <f>IF(OR(B114=0,B114=""),"",IF(AND($E$3="1st"),'Marks Entry 1st'!AP113,IF(AND($E$3="2nd"),'Marks Entry 2nd'!AP113,"")))</f>
        <v/>
      </c>
      <c r="CN114" s="246" t="str">
        <f>IF(OR(B114=0,B114=""),"",IF(AND($E$3="1st"),'Marks Entry 1st'!AQ113,IF(AND($E$3="2nd"),'Marks Entry 2nd'!AQ113,"")))</f>
        <v/>
      </c>
      <c r="CO114" s="114" t="str">
        <f t="shared" si="109"/>
        <v/>
      </c>
      <c r="CP114" s="115">
        <f t="shared" si="110"/>
        <v>0</v>
      </c>
      <c r="CQ114" s="115" t="str">
        <f t="shared" si="111"/>
        <v/>
      </c>
      <c r="CR114" s="115" t="str">
        <f t="shared" si="112"/>
        <v/>
      </c>
      <c r="CS114" s="97" t="str">
        <f t="shared" si="113"/>
        <v/>
      </c>
      <c r="CT114" s="246" t="str">
        <f>IF(OR(B114=0,B114=""),"",IF(AND($E$3="1st"),'Marks Entry 1st'!AR113,IF(AND($E$3="2nd"),'Marks Entry 2nd'!AR113,"")))</f>
        <v/>
      </c>
      <c r="CU114" s="246" t="str">
        <f>IF(OR(B114=0,B114=""),"",IF(AND($E$3="1st"),'Marks Entry 1st'!AS113,IF(AND($E$3="2nd"),'Marks Entry 2nd'!AS113,"")))</f>
        <v/>
      </c>
      <c r="CV114" s="114" t="str">
        <f t="shared" si="114"/>
        <v/>
      </c>
      <c r="CW114" s="115">
        <f t="shared" si="115"/>
        <v>0</v>
      </c>
      <c r="CX114" s="115" t="str">
        <f t="shared" si="116"/>
        <v/>
      </c>
      <c r="CY114" s="115" t="str">
        <f t="shared" si="117"/>
        <v/>
      </c>
      <c r="CZ114" s="97" t="str">
        <f t="shared" si="118"/>
        <v/>
      </c>
      <c r="DA114" s="246" t="str">
        <f>IF(OR(B114=0,B114=""),"",IF(AND('Marks Entry 1st'!AT113="",'Marks Entry 2nd'!AT113=""),"",IF(AND($E$3="1st"),'Marks Entry 1st'!AT113,IF(AND($E$3="2nd"),'Marks Entry 2nd'!AT113,""))))</f>
        <v/>
      </c>
      <c r="DB114" s="246" t="str">
        <f>IF(OR(B114=0,B114=""),"",IF(AND('Marks Entry 1st'!AU113="",'Marks Entry 2nd'!AU113=""),"",IF(AND($E$3="1st"),'Marks Entry 1st'!AU113,IF(AND($E$3="2nd"),'Marks Entry 2nd'!AU113,""))))</f>
        <v/>
      </c>
      <c r="DC114" s="377" t="str">
        <f t="shared" si="119"/>
        <v/>
      </c>
      <c r="DD114" s="98" t="str">
        <f t="shared" si="120"/>
        <v/>
      </c>
      <c r="DE114" s="246" t="str">
        <f>IF(OR(B114=0,B114=""),"",IF(AND('Marks Entry 1st'!AV113="",'Marks Entry 2nd'!AV113=""),"",IF(AND($E$3="1st"),'Marks Entry 1st'!AV113,IF(AND($E$3="2nd"),'Marks Entry 2nd'!AV113,""))))</f>
        <v/>
      </c>
      <c r="DF114" s="246" t="str">
        <f>IF(OR(B114=0,B114=""),"",IF(AND('Marks Entry 1st'!AW113="",'Marks Entry 2nd'!AW113=""),"",IF(AND($E$3="1st"),'Marks Entry 1st'!AW113,IF(AND($E$3="2nd"),'Marks Entry 2nd'!AW113,""))))</f>
        <v/>
      </c>
      <c r="DG114" s="377" t="str">
        <f t="shared" si="121"/>
        <v/>
      </c>
      <c r="DH114" s="98" t="str">
        <f t="shared" si="122"/>
        <v/>
      </c>
      <c r="DI114" s="68" t="str">
        <f t="shared" si="127"/>
        <v/>
      </c>
      <c r="DJ114" s="379" t="str">
        <f t="shared" si="123"/>
        <v/>
      </c>
      <c r="DK114" s="72" t="str">
        <f t="shared" si="124"/>
        <v/>
      </c>
      <c r="DL114" s="73" t="str">
        <f t="shared" si="125"/>
        <v/>
      </c>
      <c r="DM114" s="413" t="str">
        <f>IF(B114="NSO","NSO",IF(OR(D114="",G114="",F114="",B114="",DI114=0),"",IF('Master sheet'!$D$11="Hindi","कक्षोंन्नति","Promoted")))</f>
        <v/>
      </c>
      <c r="DN114" s="43" t="str">
        <f>IF(OR(B114=0,B114=""),"",IF(AND($E$3="1st"),'Marks Entry 1st'!AX113,IF(AND($E$3="2nd"),'Marks Entry 2nd'!AX113,"")))</f>
        <v/>
      </c>
      <c r="DO114" s="43" t="str">
        <f>IF(OR(B114=0,B114=""),"",IF(AND($E$3="1st"),'Marks Entry 1st'!AY113,IF(AND($E$3="2nd"),'Marks Entry 2nd'!AY113,"")))</f>
        <v/>
      </c>
      <c r="DP114" s="230" t="str">
        <f t="shared" si="126"/>
        <v/>
      </c>
      <c r="DQ114" s="44"/>
      <c r="DX114" s="46">
        <f>IF(AND($E$3="1st"),'Marks Entry 1st'!I113,IF(AND($E$3="2nd"),'Marks Entry 2nd'!I113,""))</f>
        <v>0</v>
      </c>
    </row>
    <row r="115" spans="1:128" ht="18.95" customHeight="1">
      <c r="A115" s="60">
        <v>108</v>
      </c>
      <c r="B115" s="279" t="str">
        <f>IF(OR(DX115=0,DX115=""),"",IF(AND($E$3="1st"),'Marks Entry 1st'!I114,IF(AND($E$3="2nd"),'Marks Entry 2nd'!I114,"")))</f>
        <v/>
      </c>
      <c r="C115" s="61" t="str">
        <f>IF(OR(B115=0,B115=""),"",IF(AND($E$3="1st"),'Marks Entry 1st'!B114,IF(AND($E$3="2nd"),'Marks Entry 2nd'!B114,"")))</f>
        <v/>
      </c>
      <c r="D115" s="61" t="str">
        <f>IF(OR(B115=0,B115=""),"",IF(AND($E$3="1st"),'Marks Entry 1st'!C114,IF(AND($E$3="2nd"),'Marks Entry 2nd'!C114,"")))</f>
        <v/>
      </c>
      <c r="E115" s="62" t="str">
        <f>IF(OR(B115=0,B115=""),"",IF(AND($E$3="1st"),'Marks Entry 1st'!E114,IF(AND($E$3="2nd"),'Marks Entry 2nd'!E114,"")))</f>
        <v/>
      </c>
      <c r="F115" s="278" t="str">
        <f>IF(OR(B115=0,B115=""),"",IF(AND($E$3="1st"),'Marks Entry 1st'!D114,IF(AND($E$3="2nd"),'Marks Entry 2nd'!D114,"")))</f>
        <v/>
      </c>
      <c r="G115" s="56" t="str">
        <f>IF(OR(B115=0,B115=""),"",IF(AND($E$3="1st"),'Marks Entry 1st'!F114,IF(AND($E$3="2nd"),'Marks Entry 2nd'!F114,"")))</f>
        <v/>
      </c>
      <c r="H115" s="56" t="str">
        <f>IF(OR(B115=0,B115=""),"",IF(AND($E$3="1st"),'Marks Entry 1st'!G114,IF(AND($E$3="2nd"),'Marks Entry 2nd'!G114,"")))</f>
        <v/>
      </c>
      <c r="I115" s="56" t="str">
        <f>IF(OR(B115=0,B115=""),"",IF(AND($E$3="1st"),'Marks Entry 1st'!H114,IF(AND($E$3="2nd"),'Marks Entry 2nd'!H114,"")))</f>
        <v/>
      </c>
      <c r="J115" s="245" t="str">
        <f>IF(OR(B115=0,B115=""),"",IF(AND($E$3="1st"),'Marks Entry 1st'!J114,IF(AND($E$3="2nd"),'Marks Entry 2nd'!J114,"")))</f>
        <v/>
      </c>
      <c r="K115" s="245" t="str">
        <f>IF(OR(B115=0,B115=""),"",IF(AND($E$3="1st"),'Marks Entry 1st'!K114,IF(AND($E$3="2nd"),'Marks Entry 2nd'!K114,"")))</f>
        <v/>
      </c>
      <c r="L115" s="113"/>
      <c r="M115" s="113"/>
      <c r="N115" s="113"/>
      <c r="O115" s="53"/>
      <c r="P115" s="113" t="str">
        <f>IF(OR(B115=0,B115=""),"",IF(AND($E$3="1st"),'Marks Entry 1st'!O114,IF(AND($E$3="2nd"),'Marks Entry 2nd'!O114,"")))</f>
        <v/>
      </c>
      <c r="Q115" s="113" t="str">
        <f>IF(OR(B115=0,B115=""),"",IF(AND($E$3="1st"),'Marks Entry 1st'!P114,IF(AND($E$3="2nd"),'Marks Entry 2nd'!P114,"")))</f>
        <v/>
      </c>
      <c r="R115" s="57" t="str">
        <f t="shared" si="64"/>
        <v/>
      </c>
      <c r="S115" s="53">
        <f t="shared" si="65"/>
        <v>0</v>
      </c>
      <c r="T115" s="59" t="str">
        <f>IF(OR(B115=0,B115=""),"",IF(AND($E$3="1st"),'Marks Entry 1st'!Q114,IF(AND($E$3="2nd"),'Marks Entry 2nd'!Q114,"")))</f>
        <v/>
      </c>
      <c r="U115" s="59" t="str">
        <f>IF(OR(B115=0,B115=""),"",IF(AND($E$3="1st"),'Marks Entry 1st'!R114,IF(AND($E$3="2nd"),'Marks Entry 2nd'!R114,"")))</f>
        <v/>
      </c>
      <c r="V115" s="58" t="str">
        <f t="shared" si="66"/>
        <v/>
      </c>
      <c r="W115" s="53" t="str">
        <f t="shared" si="67"/>
        <v/>
      </c>
      <c r="X115" s="94">
        <f t="shared" si="68"/>
        <v>0</v>
      </c>
      <c r="Y115" s="94" t="str">
        <f t="shared" si="69"/>
        <v/>
      </c>
      <c r="Z115" s="94" t="str">
        <f t="shared" si="70"/>
        <v/>
      </c>
      <c r="AA115" s="94" t="str">
        <f t="shared" si="71"/>
        <v/>
      </c>
      <c r="AB115" s="94" t="str">
        <f t="shared" si="72"/>
        <v/>
      </c>
      <c r="AC115" s="98" t="str">
        <f t="shared" si="73"/>
        <v/>
      </c>
      <c r="AD115" s="113"/>
      <c r="AE115" s="113"/>
      <c r="AF115" s="113"/>
      <c r="AG115" s="53"/>
      <c r="AH115" s="113" t="str">
        <f>IF(OR(B115=0,B115=""),"",IF(AND($E$3="1st"),'Marks Entry 1st'!V114,IF(AND($E$3="2nd"),'Marks Entry 2nd'!V114,"")))</f>
        <v/>
      </c>
      <c r="AI115" s="113" t="str">
        <f>IF(OR(B115=0,B115=""),"",IF(AND($E$3="1st"),'Marks Entry 1st'!W114,IF(AND($E$3="2nd"),'Marks Entry 2nd'!W114,"")))</f>
        <v/>
      </c>
      <c r="AJ115" s="57" t="str">
        <f t="shared" si="74"/>
        <v/>
      </c>
      <c r="AK115" s="53">
        <f t="shared" si="75"/>
        <v>0</v>
      </c>
      <c r="AL115" s="59" t="str">
        <f>IF(OR(B115=0,B115=""),"",IF(AND($E$3="1st"),'Marks Entry 1st'!X114,IF(AND($E$3="2nd"),'Marks Entry 2nd'!X114,"")))</f>
        <v/>
      </c>
      <c r="AM115" s="59" t="str">
        <f>IF(OR(B115=0,B115=""),"",IF(AND($E$3="1st"),'Marks Entry 1st'!Y114,IF(AND($E$3="2nd"),'Marks Entry 2nd'!Y114,"")))</f>
        <v/>
      </c>
      <c r="AN115" s="58" t="str">
        <f t="shared" si="76"/>
        <v/>
      </c>
      <c r="AO115" s="53" t="str">
        <f t="shared" si="77"/>
        <v/>
      </c>
      <c r="AP115" s="94">
        <f t="shared" si="78"/>
        <v>0</v>
      </c>
      <c r="AQ115" s="94" t="str">
        <f t="shared" si="79"/>
        <v/>
      </c>
      <c r="AR115" s="94" t="str">
        <f t="shared" si="80"/>
        <v/>
      </c>
      <c r="AS115" s="94" t="str">
        <f t="shared" si="81"/>
        <v/>
      </c>
      <c r="AT115" s="94" t="str">
        <f t="shared" si="82"/>
        <v/>
      </c>
      <c r="AU115" s="98" t="str">
        <f t="shared" si="83"/>
        <v/>
      </c>
      <c r="AV115" s="113"/>
      <c r="AW115" s="113"/>
      <c r="AX115" s="113"/>
      <c r="AY115" s="53"/>
      <c r="AZ115" s="113" t="str">
        <f>IF(OR(B115=0,B115=""),"",IF(AND($E$3="1st"),'Marks Entry 1st'!AC114,IF(AND($E$3="2nd"),'Marks Entry 2nd'!AC114,"")))</f>
        <v/>
      </c>
      <c r="BA115" s="113" t="str">
        <f>IF(OR(B115=0,B115=""),"",IF(AND($E$3="1st"),'Marks Entry 1st'!AD114,IF(AND($E$3="2nd"),'Marks Entry 2nd'!AD114,"")))</f>
        <v/>
      </c>
      <c r="BB115" s="57" t="str">
        <f t="shared" si="84"/>
        <v/>
      </c>
      <c r="BC115" s="53">
        <f t="shared" si="85"/>
        <v>0</v>
      </c>
      <c r="BD115" s="59" t="str">
        <f>IF(OR(B115=0,B115=""),"",IF(AND($E$3="1st"),'Marks Entry 1st'!AE114,IF(AND($E$3="2nd"),'Marks Entry 2nd'!AE114,"")))</f>
        <v/>
      </c>
      <c r="BE115" s="59" t="str">
        <f>IF(OR(B115=0,B115=""),"",IF(AND($E$3="1st"),'Marks Entry 1st'!AF114,IF(AND($E$3="2nd"),'Marks Entry 2nd'!AF114,"")))</f>
        <v/>
      </c>
      <c r="BF115" s="58" t="str">
        <f t="shared" si="86"/>
        <v/>
      </c>
      <c r="BG115" s="53" t="str">
        <f t="shared" si="87"/>
        <v/>
      </c>
      <c r="BH115" s="94">
        <f t="shared" si="88"/>
        <v>0</v>
      </c>
      <c r="BI115" s="94" t="str">
        <f t="shared" si="89"/>
        <v/>
      </c>
      <c r="BJ115" s="94" t="str">
        <f t="shared" si="90"/>
        <v/>
      </c>
      <c r="BK115" s="94" t="str">
        <f t="shared" si="91"/>
        <v/>
      </c>
      <c r="BL115" s="94" t="str">
        <f t="shared" si="92"/>
        <v/>
      </c>
      <c r="BM115" s="98" t="str">
        <f t="shared" si="93"/>
        <v/>
      </c>
      <c r="BN115" s="113"/>
      <c r="BO115" s="113"/>
      <c r="BP115" s="113"/>
      <c r="BQ115" s="53"/>
      <c r="BR115" s="113" t="str">
        <f>IF(OR(B115=0,B115=""),"",IF(AND('Marks Entry 1st'!AJ114="",'Marks Entry 2nd'!AJ114=""),"",IF(AND($E$3="1st"),'Marks Entry 1st'!AJ114,IF(AND($E$3="2nd"),'Marks Entry 2nd'!AJ114,""))))</f>
        <v/>
      </c>
      <c r="BS115" s="113" t="str">
        <f>IF(OR(B115=0,B115=""),"",IF(AND('Marks Entry 1st'!AK114="",'Marks Entry 2nd'!AK114=""),"",IF(AND($E$3="1st"),'Marks Entry 1st'!AK114,IF(AND($E$3="2nd"),'Marks Entry 2nd'!AK114,""))))</f>
        <v/>
      </c>
      <c r="BT115" s="57" t="str">
        <f t="shared" si="94"/>
        <v/>
      </c>
      <c r="BU115" s="53">
        <f t="shared" si="95"/>
        <v>0</v>
      </c>
      <c r="BV115" s="59" t="str">
        <f>IF(OR(B115=0,B115=""),"",IF(AND('Marks Entry 1st'!AL114="",'Marks Entry 2nd'!AL114=""),"",IF(AND($E$3="1st"),'Marks Entry 1st'!AL114,IF(AND($E$3="2nd"),'Marks Entry 2nd'!AL114,""))))</f>
        <v/>
      </c>
      <c r="BW115" s="59" t="str">
        <f>IF(OR(B115=0,B115=""),"",IF(AND('Marks Entry 1st'!AM114="",'Marks Entry 2nd'!AM114=""),"",IF(AND($E$3="1st"),'Marks Entry 1st'!AM114,IF(AND($E$3="2nd"),'Marks Entry 2nd'!AM114,""))))</f>
        <v/>
      </c>
      <c r="BX115" s="58" t="str">
        <f t="shared" si="96"/>
        <v/>
      </c>
      <c r="BY115" s="53" t="str">
        <f t="shared" si="97"/>
        <v/>
      </c>
      <c r="BZ115" s="94">
        <f t="shared" si="98"/>
        <v>0</v>
      </c>
      <c r="CA115" s="94" t="str">
        <f t="shared" si="99"/>
        <v/>
      </c>
      <c r="CB115" s="94" t="str">
        <f t="shared" si="100"/>
        <v/>
      </c>
      <c r="CC115" s="94" t="str">
        <f t="shared" si="101"/>
        <v/>
      </c>
      <c r="CD115" s="94" t="str">
        <f t="shared" si="102"/>
        <v/>
      </c>
      <c r="CE115" s="98" t="str">
        <f t="shared" si="103"/>
        <v/>
      </c>
      <c r="CF115" s="246" t="str">
        <f>IF(OR(B115=0,B115=""),"",IF(AND($E$3="1st"),'Marks Entry 1st'!AN114,IF(AND($E$3="2nd"),'Marks Entry 2nd'!AN114,"")))</f>
        <v/>
      </c>
      <c r="CG115" s="246" t="str">
        <f>IF(OR(B115=0,B115=""),"",IF(AND($E$3="1st"),'Marks Entry 1st'!AO114,IF(AND($E$3="2nd"),'Marks Entry 2nd'!AO114,"")))</f>
        <v/>
      </c>
      <c r="CH115" s="114" t="str">
        <f t="shared" si="104"/>
        <v/>
      </c>
      <c r="CI115" s="115">
        <f t="shared" si="105"/>
        <v>0</v>
      </c>
      <c r="CJ115" s="115" t="str">
        <f t="shared" si="106"/>
        <v/>
      </c>
      <c r="CK115" s="115" t="str">
        <f t="shared" si="107"/>
        <v/>
      </c>
      <c r="CL115" s="97" t="str">
        <f t="shared" si="108"/>
        <v/>
      </c>
      <c r="CM115" s="246" t="str">
        <f>IF(OR(B115=0,B115=""),"",IF(AND($E$3="1st"),'Marks Entry 1st'!AP114,IF(AND($E$3="2nd"),'Marks Entry 2nd'!AP114,"")))</f>
        <v/>
      </c>
      <c r="CN115" s="246" t="str">
        <f>IF(OR(B115=0,B115=""),"",IF(AND($E$3="1st"),'Marks Entry 1st'!AQ114,IF(AND($E$3="2nd"),'Marks Entry 2nd'!AQ114,"")))</f>
        <v/>
      </c>
      <c r="CO115" s="114" t="str">
        <f t="shared" si="109"/>
        <v/>
      </c>
      <c r="CP115" s="115">
        <f t="shared" si="110"/>
        <v>0</v>
      </c>
      <c r="CQ115" s="115" t="str">
        <f t="shared" si="111"/>
        <v/>
      </c>
      <c r="CR115" s="115" t="str">
        <f t="shared" si="112"/>
        <v/>
      </c>
      <c r="CS115" s="97" t="str">
        <f t="shared" si="113"/>
        <v/>
      </c>
      <c r="CT115" s="246" t="str">
        <f>IF(OR(B115=0,B115=""),"",IF(AND($E$3="1st"),'Marks Entry 1st'!AR114,IF(AND($E$3="2nd"),'Marks Entry 2nd'!AR114,"")))</f>
        <v/>
      </c>
      <c r="CU115" s="246" t="str">
        <f>IF(OR(B115=0,B115=""),"",IF(AND($E$3="1st"),'Marks Entry 1st'!AS114,IF(AND($E$3="2nd"),'Marks Entry 2nd'!AS114,"")))</f>
        <v/>
      </c>
      <c r="CV115" s="114" t="str">
        <f t="shared" si="114"/>
        <v/>
      </c>
      <c r="CW115" s="115">
        <f t="shared" si="115"/>
        <v>0</v>
      </c>
      <c r="CX115" s="115" t="str">
        <f t="shared" si="116"/>
        <v/>
      </c>
      <c r="CY115" s="115" t="str">
        <f t="shared" si="117"/>
        <v/>
      </c>
      <c r="CZ115" s="97" t="str">
        <f t="shared" si="118"/>
        <v/>
      </c>
      <c r="DA115" s="246" t="str">
        <f>IF(OR(B115=0,B115=""),"",IF(AND('Marks Entry 1st'!AT114="",'Marks Entry 2nd'!AT114=""),"",IF(AND($E$3="1st"),'Marks Entry 1st'!AT114,IF(AND($E$3="2nd"),'Marks Entry 2nd'!AT114,""))))</f>
        <v/>
      </c>
      <c r="DB115" s="246" t="str">
        <f>IF(OR(B115=0,B115=""),"",IF(AND('Marks Entry 1st'!AU114="",'Marks Entry 2nd'!AU114=""),"",IF(AND($E$3="1st"),'Marks Entry 1st'!AU114,IF(AND($E$3="2nd"),'Marks Entry 2nd'!AU114,""))))</f>
        <v/>
      </c>
      <c r="DC115" s="377" t="str">
        <f t="shared" si="119"/>
        <v/>
      </c>
      <c r="DD115" s="98" t="str">
        <f t="shared" si="120"/>
        <v/>
      </c>
      <c r="DE115" s="246" t="str">
        <f>IF(OR(B115=0,B115=""),"",IF(AND('Marks Entry 1st'!AV114="",'Marks Entry 2nd'!AV114=""),"",IF(AND($E$3="1st"),'Marks Entry 1st'!AV114,IF(AND($E$3="2nd"),'Marks Entry 2nd'!AV114,""))))</f>
        <v/>
      </c>
      <c r="DF115" s="246" t="str">
        <f>IF(OR(B115=0,B115=""),"",IF(AND('Marks Entry 1st'!AW114="",'Marks Entry 2nd'!AW114=""),"",IF(AND($E$3="1st"),'Marks Entry 1st'!AW114,IF(AND($E$3="2nd"),'Marks Entry 2nd'!AW114,""))))</f>
        <v/>
      </c>
      <c r="DG115" s="377" t="str">
        <f t="shared" si="121"/>
        <v/>
      </c>
      <c r="DH115" s="98" t="str">
        <f t="shared" si="122"/>
        <v/>
      </c>
      <c r="DI115" s="68" t="str">
        <f t="shared" si="127"/>
        <v/>
      </c>
      <c r="DJ115" s="379" t="str">
        <f t="shared" si="123"/>
        <v/>
      </c>
      <c r="DK115" s="72" t="str">
        <f t="shared" si="124"/>
        <v/>
      </c>
      <c r="DL115" s="73" t="str">
        <f t="shared" si="125"/>
        <v/>
      </c>
      <c r="DM115" s="413" t="str">
        <f>IF(B115="NSO","NSO",IF(OR(D115="",G115="",F115="",B115="",DI115=0),"",IF('Master sheet'!$D$11="Hindi","कक्षोंन्नति","Promoted")))</f>
        <v/>
      </c>
      <c r="DN115" s="43" t="str">
        <f>IF(OR(B115=0,B115=""),"",IF(AND($E$3="1st"),'Marks Entry 1st'!AX114,IF(AND($E$3="2nd"),'Marks Entry 2nd'!AX114,"")))</f>
        <v/>
      </c>
      <c r="DO115" s="43" t="str">
        <f>IF(OR(B115=0,B115=""),"",IF(AND($E$3="1st"),'Marks Entry 1st'!AY114,IF(AND($E$3="2nd"),'Marks Entry 2nd'!AY114,"")))</f>
        <v/>
      </c>
      <c r="DP115" s="230" t="str">
        <f t="shared" si="126"/>
        <v/>
      </c>
      <c r="DQ115" s="44"/>
      <c r="DX115" s="46">
        <f>IF(AND($E$3="1st"),'Marks Entry 1st'!I114,IF(AND($E$3="2nd"),'Marks Entry 2nd'!I114,""))</f>
        <v>0</v>
      </c>
    </row>
    <row r="116" spans="1:128" ht="18.95" customHeight="1">
      <c r="A116" s="60">
        <v>109</v>
      </c>
      <c r="B116" s="279" t="str">
        <f>IF(OR(DX116=0,DX116=""),"",IF(AND($E$3="1st"),'Marks Entry 1st'!I115,IF(AND($E$3="2nd"),'Marks Entry 2nd'!I115,"")))</f>
        <v/>
      </c>
      <c r="C116" s="61" t="str">
        <f>IF(OR(B116=0,B116=""),"",IF(AND($E$3="1st"),'Marks Entry 1st'!B115,IF(AND($E$3="2nd"),'Marks Entry 2nd'!B115,"")))</f>
        <v/>
      </c>
      <c r="D116" s="61" t="str">
        <f>IF(OR(B116=0,B116=""),"",IF(AND($E$3="1st"),'Marks Entry 1st'!C115,IF(AND($E$3="2nd"),'Marks Entry 2nd'!C115,"")))</f>
        <v/>
      </c>
      <c r="E116" s="62" t="str">
        <f>IF(OR(B116=0,B116=""),"",IF(AND($E$3="1st"),'Marks Entry 1st'!E115,IF(AND($E$3="2nd"),'Marks Entry 2nd'!E115,"")))</f>
        <v/>
      </c>
      <c r="F116" s="278" t="str">
        <f>IF(OR(B116=0,B116=""),"",IF(AND($E$3="1st"),'Marks Entry 1st'!D115,IF(AND($E$3="2nd"),'Marks Entry 2nd'!D115,"")))</f>
        <v/>
      </c>
      <c r="G116" s="56" t="str">
        <f>IF(OR(B116=0,B116=""),"",IF(AND($E$3="1st"),'Marks Entry 1st'!F115,IF(AND($E$3="2nd"),'Marks Entry 2nd'!F115,"")))</f>
        <v/>
      </c>
      <c r="H116" s="56" t="str">
        <f>IF(OR(B116=0,B116=""),"",IF(AND($E$3="1st"),'Marks Entry 1st'!G115,IF(AND($E$3="2nd"),'Marks Entry 2nd'!G115,"")))</f>
        <v/>
      </c>
      <c r="I116" s="56" t="str">
        <f>IF(OR(B116=0,B116=""),"",IF(AND($E$3="1st"),'Marks Entry 1st'!H115,IF(AND($E$3="2nd"),'Marks Entry 2nd'!H115,"")))</f>
        <v/>
      </c>
      <c r="J116" s="245" t="str">
        <f>IF(OR(B116=0,B116=""),"",IF(AND($E$3="1st"),'Marks Entry 1st'!J115,IF(AND($E$3="2nd"),'Marks Entry 2nd'!J115,"")))</f>
        <v/>
      </c>
      <c r="K116" s="245" t="str">
        <f>IF(OR(B116=0,B116=""),"",IF(AND($E$3="1st"),'Marks Entry 1st'!K115,IF(AND($E$3="2nd"),'Marks Entry 2nd'!K115,"")))</f>
        <v/>
      </c>
      <c r="L116" s="113"/>
      <c r="M116" s="113"/>
      <c r="N116" s="113"/>
      <c r="O116" s="53"/>
      <c r="P116" s="113" t="str">
        <f>IF(OR(B116=0,B116=""),"",IF(AND($E$3="1st"),'Marks Entry 1st'!O115,IF(AND($E$3="2nd"),'Marks Entry 2nd'!O115,"")))</f>
        <v/>
      </c>
      <c r="Q116" s="113" t="str">
        <f>IF(OR(B116=0,B116=""),"",IF(AND($E$3="1st"),'Marks Entry 1st'!P115,IF(AND($E$3="2nd"),'Marks Entry 2nd'!P115,"")))</f>
        <v/>
      </c>
      <c r="R116" s="57" t="str">
        <f t="shared" si="64"/>
        <v/>
      </c>
      <c r="S116" s="53">
        <f t="shared" si="65"/>
        <v>0</v>
      </c>
      <c r="T116" s="59" t="str">
        <f>IF(OR(B116=0,B116=""),"",IF(AND($E$3="1st"),'Marks Entry 1st'!Q115,IF(AND($E$3="2nd"),'Marks Entry 2nd'!Q115,"")))</f>
        <v/>
      </c>
      <c r="U116" s="59" t="str">
        <f>IF(OR(B116=0,B116=""),"",IF(AND($E$3="1st"),'Marks Entry 1st'!R115,IF(AND($E$3="2nd"),'Marks Entry 2nd'!R115,"")))</f>
        <v/>
      </c>
      <c r="V116" s="58" t="str">
        <f t="shared" si="66"/>
        <v/>
      </c>
      <c r="W116" s="53" t="str">
        <f t="shared" si="67"/>
        <v/>
      </c>
      <c r="X116" s="94">
        <f t="shared" si="68"/>
        <v>0</v>
      </c>
      <c r="Y116" s="94" t="str">
        <f t="shared" si="69"/>
        <v/>
      </c>
      <c r="Z116" s="94" t="str">
        <f t="shared" si="70"/>
        <v/>
      </c>
      <c r="AA116" s="94" t="str">
        <f t="shared" si="71"/>
        <v/>
      </c>
      <c r="AB116" s="94" t="str">
        <f t="shared" si="72"/>
        <v/>
      </c>
      <c r="AC116" s="98" t="str">
        <f t="shared" si="73"/>
        <v/>
      </c>
      <c r="AD116" s="113"/>
      <c r="AE116" s="113"/>
      <c r="AF116" s="113"/>
      <c r="AG116" s="53"/>
      <c r="AH116" s="113" t="str">
        <f>IF(OR(B116=0,B116=""),"",IF(AND($E$3="1st"),'Marks Entry 1st'!V115,IF(AND($E$3="2nd"),'Marks Entry 2nd'!V115,"")))</f>
        <v/>
      </c>
      <c r="AI116" s="113" t="str">
        <f>IF(OR(B116=0,B116=""),"",IF(AND($E$3="1st"),'Marks Entry 1st'!W115,IF(AND($E$3="2nd"),'Marks Entry 2nd'!W115,"")))</f>
        <v/>
      </c>
      <c r="AJ116" s="57" t="str">
        <f t="shared" si="74"/>
        <v/>
      </c>
      <c r="AK116" s="53">
        <f t="shared" si="75"/>
        <v>0</v>
      </c>
      <c r="AL116" s="59" t="str">
        <f>IF(OR(B116=0,B116=""),"",IF(AND($E$3="1st"),'Marks Entry 1st'!X115,IF(AND($E$3="2nd"),'Marks Entry 2nd'!X115,"")))</f>
        <v/>
      </c>
      <c r="AM116" s="59" t="str">
        <f>IF(OR(B116=0,B116=""),"",IF(AND($E$3="1st"),'Marks Entry 1st'!Y115,IF(AND($E$3="2nd"),'Marks Entry 2nd'!Y115,"")))</f>
        <v/>
      </c>
      <c r="AN116" s="58" t="str">
        <f t="shared" si="76"/>
        <v/>
      </c>
      <c r="AO116" s="53" t="str">
        <f t="shared" si="77"/>
        <v/>
      </c>
      <c r="AP116" s="94">
        <f t="shared" si="78"/>
        <v>0</v>
      </c>
      <c r="AQ116" s="94" t="str">
        <f t="shared" si="79"/>
        <v/>
      </c>
      <c r="AR116" s="94" t="str">
        <f t="shared" si="80"/>
        <v/>
      </c>
      <c r="AS116" s="94" t="str">
        <f t="shared" si="81"/>
        <v/>
      </c>
      <c r="AT116" s="94" t="str">
        <f t="shared" si="82"/>
        <v/>
      </c>
      <c r="AU116" s="98" t="str">
        <f t="shared" si="83"/>
        <v/>
      </c>
      <c r="AV116" s="113"/>
      <c r="AW116" s="113"/>
      <c r="AX116" s="113"/>
      <c r="AY116" s="53"/>
      <c r="AZ116" s="113" t="str">
        <f>IF(OR(B116=0,B116=""),"",IF(AND($E$3="1st"),'Marks Entry 1st'!AC115,IF(AND($E$3="2nd"),'Marks Entry 2nd'!AC115,"")))</f>
        <v/>
      </c>
      <c r="BA116" s="113" t="str">
        <f>IF(OR(B116=0,B116=""),"",IF(AND($E$3="1st"),'Marks Entry 1st'!AD115,IF(AND($E$3="2nd"),'Marks Entry 2nd'!AD115,"")))</f>
        <v/>
      </c>
      <c r="BB116" s="57" t="str">
        <f t="shared" si="84"/>
        <v/>
      </c>
      <c r="BC116" s="53">
        <f t="shared" si="85"/>
        <v>0</v>
      </c>
      <c r="BD116" s="59" t="str">
        <f>IF(OR(B116=0,B116=""),"",IF(AND($E$3="1st"),'Marks Entry 1st'!AE115,IF(AND($E$3="2nd"),'Marks Entry 2nd'!AE115,"")))</f>
        <v/>
      </c>
      <c r="BE116" s="59" t="str">
        <f>IF(OR(B116=0,B116=""),"",IF(AND($E$3="1st"),'Marks Entry 1st'!AF115,IF(AND($E$3="2nd"),'Marks Entry 2nd'!AF115,"")))</f>
        <v/>
      </c>
      <c r="BF116" s="58" t="str">
        <f t="shared" si="86"/>
        <v/>
      </c>
      <c r="BG116" s="53" t="str">
        <f t="shared" si="87"/>
        <v/>
      </c>
      <c r="BH116" s="94">
        <f t="shared" si="88"/>
        <v>0</v>
      </c>
      <c r="BI116" s="94" t="str">
        <f t="shared" si="89"/>
        <v/>
      </c>
      <c r="BJ116" s="94" t="str">
        <f t="shared" si="90"/>
        <v/>
      </c>
      <c r="BK116" s="94" t="str">
        <f t="shared" si="91"/>
        <v/>
      </c>
      <c r="BL116" s="94" t="str">
        <f t="shared" si="92"/>
        <v/>
      </c>
      <c r="BM116" s="98" t="str">
        <f t="shared" si="93"/>
        <v/>
      </c>
      <c r="BN116" s="113"/>
      <c r="BO116" s="113"/>
      <c r="BP116" s="113"/>
      <c r="BQ116" s="53"/>
      <c r="BR116" s="113" t="str">
        <f>IF(OR(B116=0,B116=""),"",IF(AND('Marks Entry 1st'!AJ115="",'Marks Entry 2nd'!AJ115=""),"",IF(AND($E$3="1st"),'Marks Entry 1st'!AJ115,IF(AND($E$3="2nd"),'Marks Entry 2nd'!AJ115,""))))</f>
        <v/>
      </c>
      <c r="BS116" s="113" t="str">
        <f>IF(OR(B116=0,B116=""),"",IF(AND('Marks Entry 1st'!AK115="",'Marks Entry 2nd'!AK115=""),"",IF(AND($E$3="1st"),'Marks Entry 1st'!AK115,IF(AND($E$3="2nd"),'Marks Entry 2nd'!AK115,""))))</f>
        <v/>
      </c>
      <c r="BT116" s="57" t="str">
        <f t="shared" si="94"/>
        <v/>
      </c>
      <c r="BU116" s="53">
        <f t="shared" si="95"/>
        <v>0</v>
      </c>
      <c r="BV116" s="59" t="str">
        <f>IF(OR(B116=0,B116=""),"",IF(AND('Marks Entry 1st'!AL115="",'Marks Entry 2nd'!AL115=""),"",IF(AND($E$3="1st"),'Marks Entry 1st'!AL115,IF(AND($E$3="2nd"),'Marks Entry 2nd'!AL115,""))))</f>
        <v/>
      </c>
      <c r="BW116" s="59" t="str">
        <f>IF(OR(B116=0,B116=""),"",IF(AND('Marks Entry 1st'!AM115="",'Marks Entry 2nd'!AM115=""),"",IF(AND($E$3="1st"),'Marks Entry 1st'!AM115,IF(AND($E$3="2nd"),'Marks Entry 2nd'!AM115,""))))</f>
        <v/>
      </c>
      <c r="BX116" s="58" t="str">
        <f t="shared" si="96"/>
        <v/>
      </c>
      <c r="BY116" s="53" t="str">
        <f t="shared" si="97"/>
        <v/>
      </c>
      <c r="BZ116" s="94">
        <f t="shared" si="98"/>
        <v>0</v>
      </c>
      <c r="CA116" s="94" t="str">
        <f t="shared" si="99"/>
        <v/>
      </c>
      <c r="CB116" s="94" t="str">
        <f t="shared" si="100"/>
        <v/>
      </c>
      <c r="CC116" s="94" t="str">
        <f t="shared" si="101"/>
        <v/>
      </c>
      <c r="CD116" s="94" t="str">
        <f t="shared" si="102"/>
        <v/>
      </c>
      <c r="CE116" s="98" t="str">
        <f t="shared" si="103"/>
        <v/>
      </c>
      <c r="CF116" s="246" t="str">
        <f>IF(OR(B116=0,B116=""),"",IF(AND($E$3="1st"),'Marks Entry 1st'!AN115,IF(AND($E$3="2nd"),'Marks Entry 2nd'!AN115,"")))</f>
        <v/>
      </c>
      <c r="CG116" s="246" t="str">
        <f>IF(OR(B116=0,B116=""),"",IF(AND($E$3="1st"),'Marks Entry 1st'!AO115,IF(AND($E$3="2nd"),'Marks Entry 2nd'!AO115,"")))</f>
        <v/>
      </c>
      <c r="CH116" s="114" t="str">
        <f t="shared" si="104"/>
        <v/>
      </c>
      <c r="CI116" s="115">
        <f t="shared" si="105"/>
        <v>0</v>
      </c>
      <c r="CJ116" s="115" t="str">
        <f t="shared" si="106"/>
        <v/>
      </c>
      <c r="CK116" s="115" t="str">
        <f t="shared" si="107"/>
        <v/>
      </c>
      <c r="CL116" s="97" t="str">
        <f t="shared" si="108"/>
        <v/>
      </c>
      <c r="CM116" s="246" t="str">
        <f>IF(OR(B116=0,B116=""),"",IF(AND($E$3="1st"),'Marks Entry 1st'!AP115,IF(AND($E$3="2nd"),'Marks Entry 2nd'!AP115,"")))</f>
        <v/>
      </c>
      <c r="CN116" s="246" t="str">
        <f>IF(OR(B116=0,B116=""),"",IF(AND($E$3="1st"),'Marks Entry 1st'!AQ115,IF(AND($E$3="2nd"),'Marks Entry 2nd'!AQ115,"")))</f>
        <v/>
      </c>
      <c r="CO116" s="114" t="str">
        <f t="shared" si="109"/>
        <v/>
      </c>
      <c r="CP116" s="115">
        <f t="shared" si="110"/>
        <v>0</v>
      </c>
      <c r="CQ116" s="115" t="str">
        <f t="shared" si="111"/>
        <v/>
      </c>
      <c r="CR116" s="115" t="str">
        <f t="shared" si="112"/>
        <v/>
      </c>
      <c r="CS116" s="97" t="str">
        <f t="shared" si="113"/>
        <v/>
      </c>
      <c r="CT116" s="246" t="str">
        <f>IF(OR(B116=0,B116=""),"",IF(AND($E$3="1st"),'Marks Entry 1st'!AR115,IF(AND($E$3="2nd"),'Marks Entry 2nd'!AR115,"")))</f>
        <v/>
      </c>
      <c r="CU116" s="246" t="str">
        <f>IF(OR(B116=0,B116=""),"",IF(AND($E$3="1st"),'Marks Entry 1st'!AS115,IF(AND($E$3="2nd"),'Marks Entry 2nd'!AS115,"")))</f>
        <v/>
      </c>
      <c r="CV116" s="114" t="str">
        <f t="shared" si="114"/>
        <v/>
      </c>
      <c r="CW116" s="115">
        <f t="shared" si="115"/>
        <v>0</v>
      </c>
      <c r="CX116" s="115" t="str">
        <f t="shared" si="116"/>
        <v/>
      </c>
      <c r="CY116" s="115" t="str">
        <f t="shared" si="117"/>
        <v/>
      </c>
      <c r="CZ116" s="97" t="str">
        <f t="shared" si="118"/>
        <v/>
      </c>
      <c r="DA116" s="246" t="str">
        <f>IF(OR(B116=0,B116=""),"",IF(AND('Marks Entry 1st'!AT115="",'Marks Entry 2nd'!AT115=""),"",IF(AND($E$3="1st"),'Marks Entry 1st'!AT115,IF(AND($E$3="2nd"),'Marks Entry 2nd'!AT115,""))))</f>
        <v/>
      </c>
      <c r="DB116" s="246" t="str">
        <f>IF(OR(B116=0,B116=""),"",IF(AND('Marks Entry 1st'!AU115="",'Marks Entry 2nd'!AU115=""),"",IF(AND($E$3="1st"),'Marks Entry 1st'!AU115,IF(AND($E$3="2nd"),'Marks Entry 2nd'!AU115,""))))</f>
        <v/>
      </c>
      <c r="DC116" s="377" t="str">
        <f t="shared" si="119"/>
        <v/>
      </c>
      <c r="DD116" s="98" t="str">
        <f t="shared" si="120"/>
        <v/>
      </c>
      <c r="DE116" s="246" t="str">
        <f>IF(OR(B116=0,B116=""),"",IF(AND('Marks Entry 1st'!AV115="",'Marks Entry 2nd'!AV115=""),"",IF(AND($E$3="1st"),'Marks Entry 1st'!AV115,IF(AND($E$3="2nd"),'Marks Entry 2nd'!AV115,""))))</f>
        <v/>
      </c>
      <c r="DF116" s="246" t="str">
        <f>IF(OR(B116=0,B116=""),"",IF(AND('Marks Entry 1st'!AW115="",'Marks Entry 2nd'!AW115=""),"",IF(AND($E$3="1st"),'Marks Entry 1st'!AW115,IF(AND($E$3="2nd"),'Marks Entry 2nd'!AW115,""))))</f>
        <v/>
      </c>
      <c r="DG116" s="377" t="str">
        <f t="shared" si="121"/>
        <v/>
      </c>
      <c r="DH116" s="98" t="str">
        <f t="shared" si="122"/>
        <v/>
      </c>
      <c r="DI116" s="68" t="str">
        <f t="shared" si="127"/>
        <v/>
      </c>
      <c r="DJ116" s="379" t="str">
        <f t="shared" si="123"/>
        <v/>
      </c>
      <c r="DK116" s="72" t="str">
        <f t="shared" si="124"/>
        <v/>
      </c>
      <c r="DL116" s="73" t="str">
        <f t="shared" si="125"/>
        <v/>
      </c>
      <c r="DM116" s="413" t="str">
        <f>IF(B116="NSO","NSO",IF(OR(D116="",G116="",F116="",B116="",DI116=0),"",IF('Master sheet'!$D$11="Hindi","कक्षोंन्नति","Promoted")))</f>
        <v/>
      </c>
      <c r="DN116" s="43" t="str">
        <f>IF(OR(B116=0,B116=""),"",IF(AND($E$3="1st"),'Marks Entry 1st'!AX115,IF(AND($E$3="2nd"),'Marks Entry 2nd'!AX115,"")))</f>
        <v/>
      </c>
      <c r="DO116" s="43" t="str">
        <f>IF(OR(B116=0,B116=""),"",IF(AND($E$3="1st"),'Marks Entry 1st'!AY115,IF(AND($E$3="2nd"),'Marks Entry 2nd'!AY115,"")))</f>
        <v/>
      </c>
      <c r="DP116" s="230" t="str">
        <f t="shared" si="126"/>
        <v/>
      </c>
      <c r="DQ116" s="44"/>
      <c r="DX116" s="46">
        <f>IF(AND($E$3="1st"),'Marks Entry 1st'!I115,IF(AND($E$3="2nd"),'Marks Entry 2nd'!I115,""))</f>
        <v>0</v>
      </c>
    </row>
    <row r="117" spans="1:128" ht="18.95" customHeight="1">
      <c r="A117" s="60">
        <v>110</v>
      </c>
      <c r="B117" s="279" t="str">
        <f>IF(OR(DX117=0,DX117=""),"",IF(AND($E$3="1st"),'Marks Entry 1st'!I116,IF(AND($E$3="2nd"),'Marks Entry 2nd'!I116,"")))</f>
        <v/>
      </c>
      <c r="C117" s="61" t="str">
        <f>IF(OR(B117=0,B117=""),"",IF(AND($E$3="1st"),'Marks Entry 1st'!B116,IF(AND($E$3="2nd"),'Marks Entry 2nd'!B116,"")))</f>
        <v/>
      </c>
      <c r="D117" s="61" t="str">
        <f>IF(OR(B117=0,B117=""),"",IF(AND($E$3="1st"),'Marks Entry 1st'!C116,IF(AND($E$3="2nd"),'Marks Entry 2nd'!C116,"")))</f>
        <v/>
      </c>
      <c r="E117" s="62" t="str">
        <f>IF(OR(B117=0,B117=""),"",IF(AND($E$3="1st"),'Marks Entry 1st'!E116,IF(AND($E$3="2nd"),'Marks Entry 2nd'!E116,"")))</f>
        <v/>
      </c>
      <c r="F117" s="278" t="str">
        <f>IF(OR(B117=0,B117=""),"",IF(AND($E$3="1st"),'Marks Entry 1st'!D116,IF(AND($E$3="2nd"),'Marks Entry 2nd'!D116,"")))</f>
        <v/>
      </c>
      <c r="G117" s="56" t="str">
        <f>IF(OR(B117=0,B117=""),"",IF(AND($E$3="1st"),'Marks Entry 1st'!F116,IF(AND($E$3="2nd"),'Marks Entry 2nd'!F116,"")))</f>
        <v/>
      </c>
      <c r="H117" s="56" t="str">
        <f>IF(OR(B117=0,B117=""),"",IF(AND($E$3="1st"),'Marks Entry 1st'!G116,IF(AND($E$3="2nd"),'Marks Entry 2nd'!G116,"")))</f>
        <v/>
      </c>
      <c r="I117" s="56" t="str">
        <f>IF(OR(B117=0,B117=""),"",IF(AND($E$3="1st"),'Marks Entry 1st'!H116,IF(AND($E$3="2nd"),'Marks Entry 2nd'!H116,"")))</f>
        <v/>
      </c>
      <c r="J117" s="245" t="str">
        <f>IF(OR(B117=0,B117=""),"",IF(AND($E$3="1st"),'Marks Entry 1st'!J116,IF(AND($E$3="2nd"),'Marks Entry 2nd'!J116,"")))</f>
        <v/>
      </c>
      <c r="K117" s="245" t="str">
        <f>IF(OR(B117=0,B117=""),"",IF(AND($E$3="1st"),'Marks Entry 1st'!K116,IF(AND($E$3="2nd"),'Marks Entry 2nd'!K116,"")))</f>
        <v/>
      </c>
      <c r="L117" s="113"/>
      <c r="M117" s="113"/>
      <c r="N117" s="113"/>
      <c r="O117" s="53"/>
      <c r="P117" s="113" t="str">
        <f>IF(OR(B117=0,B117=""),"",IF(AND($E$3="1st"),'Marks Entry 1st'!O116,IF(AND($E$3="2nd"),'Marks Entry 2nd'!O116,"")))</f>
        <v/>
      </c>
      <c r="Q117" s="113" t="str">
        <f>IF(OR(B117=0,B117=""),"",IF(AND($E$3="1st"),'Marks Entry 1st'!P116,IF(AND($E$3="2nd"),'Marks Entry 2nd'!P116,"")))</f>
        <v/>
      </c>
      <c r="R117" s="57" t="str">
        <f t="shared" si="64"/>
        <v/>
      </c>
      <c r="S117" s="53">
        <f t="shared" si="65"/>
        <v>0</v>
      </c>
      <c r="T117" s="59" t="str">
        <f>IF(OR(B117=0,B117=""),"",IF(AND($E$3="1st"),'Marks Entry 1st'!Q116,IF(AND($E$3="2nd"),'Marks Entry 2nd'!Q116,"")))</f>
        <v/>
      </c>
      <c r="U117" s="59" t="str">
        <f>IF(OR(B117=0,B117=""),"",IF(AND($E$3="1st"),'Marks Entry 1st'!R116,IF(AND($E$3="2nd"),'Marks Entry 2nd'!R116,"")))</f>
        <v/>
      </c>
      <c r="V117" s="58" t="str">
        <f t="shared" si="66"/>
        <v/>
      </c>
      <c r="W117" s="53" t="str">
        <f t="shared" si="67"/>
        <v/>
      </c>
      <c r="X117" s="94">
        <f t="shared" si="68"/>
        <v>0</v>
      </c>
      <c r="Y117" s="94" t="str">
        <f t="shared" si="69"/>
        <v/>
      </c>
      <c r="Z117" s="94" t="str">
        <f t="shared" si="70"/>
        <v/>
      </c>
      <c r="AA117" s="94" t="str">
        <f t="shared" si="71"/>
        <v/>
      </c>
      <c r="AB117" s="94" t="str">
        <f t="shared" si="72"/>
        <v/>
      </c>
      <c r="AC117" s="98" t="str">
        <f t="shared" si="73"/>
        <v/>
      </c>
      <c r="AD117" s="113"/>
      <c r="AE117" s="113"/>
      <c r="AF117" s="113"/>
      <c r="AG117" s="53"/>
      <c r="AH117" s="113" t="str">
        <f>IF(OR(B117=0,B117=""),"",IF(AND($E$3="1st"),'Marks Entry 1st'!V116,IF(AND($E$3="2nd"),'Marks Entry 2nd'!V116,"")))</f>
        <v/>
      </c>
      <c r="AI117" s="113" t="str">
        <f>IF(OR(B117=0,B117=""),"",IF(AND($E$3="1st"),'Marks Entry 1st'!W116,IF(AND($E$3="2nd"),'Marks Entry 2nd'!W116,"")))</f>
        <v/>
      </c>
      <c r="AJ117" s="57" t="str">
        <f t="shared" si="74"/>
        <v/>
      </c>
      <c r="AK117" s="53">
        <f t="shared" si="75"/>
        <v>0</v>
      </c>
      <c r="AL117" s="59" t="str">
        <f>IF(OR(B117=0,B117=""),"",IF(AND($E$3="1st"),'Marks Entry 1st'!X116,IF(AND($E$3="2nd"),'Marks Entry 2nd'!X116,"")))</f>
        <v/>
      </c>
      <c r="AM117" s="59" t="str">
        <f>IF(OR(B117=0,B117=""),"",IF(AND($E$3="1st"),'Marks Entry 1st'!Y116,IF(AND($E$3="2nd"),'Marks Entry 2nd'!Y116,"")))</f>
        <v/>
      </c>
      <c r="AN117" s="58" t="str">
        <f t="shared" si="76"/>
        <v/>
      </c>
      <c r="AO117" s="53" t="str">
        <f t="shared" si="77"/>
        <v/>
      </c>
      <c r="AP117" s="94">
        <f t="shared" si="78"/>
        <v>0</v>
      </c>
      <c r="AQ117" s="94" t="str">
        <f t="shared" si="79"/>
        <v/>
      </c>
      <c r="AR117" s="94" t="str">
        <f t="shared" si="80"/>
        <v/>
      </c>
      <c r="AS117" s="94" t="str">
        <f t="shared" si="81"/>
        <v/>
      </c>
      <c r="AT117" s="94" t="str">
        <f t="shared" si="82"/>
        <v/>
      </c>
      <c r="AU117" s="98" t="str">
        <f t="shared" si="83"/>
        <v/>
      </c>
      <c r="AV117" s="113"/>
      <c r="AW117" s="113"/>
      <c r="AX117" s="113"/>
      <c r="AY117" s="53"/>
      <c r="AZ117" s="113" t="str">
        <f>IF(OR(B117=0,B117=""),"",IF(AND($E$3="1st"),'Marks Entry 1st'!AC116,IF(AND($E$3="2nd"),'Marks Entry 2nd'!AC116,"")))</f>
        <v/>
      </c>
      <c r="BA117" s="113" t="str">
        <f>IF(OR(B117=0,B117=""),"",IF(AND($E$3="1st"),'Marks Entry 1st'!AD116,IF(AND($E$3="2nd"),'Marks Entry 2nd'!AD116,"")))</f>
        <v/>
      </c>
      <c r="BB117" s="57" t="str">
        <f t="shared" si="84"/>
        <v/>
      </c>
      <c r="BC117" s="53">
        <f t="shared" si="85"/>
        <v>0</v>
      </c>
      <c r="BD117" s="59" t="str">
        <f>IF(OR(B117=0,B117=""),"",IF(AND($E$3="1st"),'Marks Entry 1st'!AE116,IF(AND($E$3="2nd"),'Marks Entry 2nd'!AE116,"")))</f>
        <v/>
      </c>
      <c r="BE117" s="59" t="str">
        <f>IF(OR(B117=0,B117=""),"",IF(AND($E$3="1st"),'Marks Entry 1st'!AF116,IF(AND($E$3="2nd"),'Marks Entry 2nd'!AF116,"")))</f>
        <v/>
      </c>
      <c r="BF117" s="58" t="str">
        <f t="shared" si="86"/>
        <v/>
      </c>
      <c r="BG117" s="53" t="str">
        <f t="shared" si="87"/>
        <v/>
      </c>
      <c r="BH117" s="94">
        <f t="shared" si="88"/>
        <v>0</v>
      </c>
      <c r="BI117" s="94" t="str">
        <f t="shared" si="89"/>
        <v/>
      </c>
      <c r="BJ117" s="94" t="str">
        <f t="shared" si="90"/>
        <v/>
      </c>
      <c r="BK117" s="94" t="str">
        <f t="shared" si="91"/>
        <v/>
      </c>
      <c r="BL117" s="94" t="str">
        <f t="shared" si="92"/>
        <v/>
      </c>
      <c r="BM117" s="98" t="str">
        <f t="shared" si="93"/>
        <v/>
      </c>
      <c r="BN117" s="113"/>
      <c r="BO117" s="113"/>
      <c r="BP117" s="113"/>
      <c r="BQ117" s="53"/>
      <c r="BR117" s="113" t="str">
        <f>IF(OR(B117=0,B117=""),"",IF(AND('Marks Entry 1st'!AJ116="",'Marks Entry 2nd'!AJ116=""),"",IF(AND($E$3="1st"),'Marks Entry 1st'!AJ116,IF(AND($E$3="2nd"),'Marks Entry 2nd'!AJ116,""))))</f>
        <v/>
      </c>
      <c r="BS117" s="113" t="str">
        <f>IF(OR(B117=0,B117=""),"",IF(AND('Marks Entry 1st'!AK116="",'Marks Entry 2nd'!AK116=""),"",IF(AND($E$3="1st"),'Marks Entry 1st'!AK116,IF(AND($E$3="2nd"),'Marks Entry 2nd'!AK116,""))))</f>
        <v/>
      </c>
      <c r="BT117" s="57" t="str">
        <f t="shared" si="94"/>
        <v/>
      </c>
      <c r="BU117" s="53">
        <f t="shared" si="95"/>
        <v>0</v>
      </c>
      <c r="BV117" s="59" t="str">
        <f>IF(OR(B117=0,B117=""),"",IF(AND('Marks Entry 1st'!AL116="",'Marks Entry 2nd'!AL116=""),"",IF(AND($E$3="1st"),'Marks Entry 1st'!AL116,IF(AND($E$3="2nd"),'Marks Entry 2nd'!AL116,""))))</f>
        <v/>
      </c>
      <c r="BW117" s="59" t="str">
        <f>IF(OR(B117=0,B117=""),"",IF(AND('Marks Entry 1st'!AM116="",'Marks Entry 2nd'!AM116=""),"",IF(AND($E$3="1st"),'Marks Entry 1st'!AM116,IF(AND($E$3="2nd"),'Marks Entry 2nd'!AM116,""))))</f>
        <v/>
      </c>
      <c r="BX117" s="58" t="str">
        <f t="shared" si="96"/>
        <v/>
      </c>
      <c r="BY117" s="53" t="str">
        <f t="shared" si="97"/>
        <v/>
      </c>
      <c r="BZ117" s="94">
        <f t="shared" si="98"/>
        <v>0</v>
      </c>
      <c r="CA117" s="94" t="str">
        <f t="shared" si="99"/>
        <v/>
      </c>
      <c r="CB117" s="94" t="str">
        <f t="shared" si="100"/>
        <v/>
      </c>
      <c r="CC117" s="94" t="str">
        <f t="shared" si="101"/>
        <v/>
      </c>
      <c r="CD117" s="94" t="str">
        <f t="shared" si="102"/>
        <v/>
      </c>
      <c r="CE117" s="98" t="str">
        <f t="shared" si="103"/>
        <v/>
      </c>
      <c r="CF117" s="246" t="str">
        <f>IF(OR(B117=0,B117=""),"",IF(AND($E$3="1st"),'Marks Entry 1st'!AN116,IF(AND($E$3="2nd"),'Marks Entry 2nd'!AN116,"")))</f>
        <v/>
      </c>
      <c r="CG117" s="246" t="str">
        <f>IF(OR(B117=0,B117=""),"",IF(AND($E$3="1st"),'Marks Entry 1st'!AO116,IF(AND($E$3="2nd"),'Marks Entry 2nd'!AO116,"")))</f>
        <v/>
      </c>
      <c r="CH117" s="114" t="str">
        <f t="shared" si="104"/>
        <v/>
      </c>
      <c r="CI117" s="115">
        <f t="shared" si="105"/>
        <v>0</v>
      </c>
      <c r="CJ117" s="115" t="str">
        <f t="shared" si="106"/>
        <v/>
      </c>
      <c r="CK117" s="115" t="str">
        <f t="shared" si="107"/>
        <v/>
      </c>
      <c r="CL117" s="97" t="str">
        <f t="shared" si="108"/>
        <v/>
      </c>
      <c r="CM117" s="246" t="str">
        <f>IF(OR(B117=0,B117=""),"",IF(AND($E$3="1st"),'Marks Entry 1st'!AP116,IF(AND($E$3="2nd"),'Marks Entry 2nd'!AP116,"")))</f>
        <v/>
      </c>
      <c r="CN117" s="246" t="str">
        <f>IF(OR(B117=0,B117=""),"",IF(AND($E$3="1st"),'Marks Entry 1st'!AQ116,IF(AND($E$3="2nd"),'Marks Entry 2nd'!AQ116,"")))</f>
        <v/>
      </c>
      <c r="CO117" s="114" t="str">
        <f t="shared" si="109"/>
        <v/>
      </c>
      <c r="CP117" s="115">
        <f t="shared" si="110"/>
        <v>0</v>
      </c>
      <c r="CQ117" s="115" t="str">
        <f t="shared" si="111"/>
        <v/>
      </c>
      <c r="CR117" s="115" t="str">
        <f t="shared" si="112"/>
        <v/>
      </c>
      <c r="CS117" s="97" t="str">
        <f t="shared" si="113"/>
        <v/>
      </c>
      <c r="CT117" s="246" t="str">
        <f>IF(OR(B117=0,B117=""),"",IF(AND($E$3="1st"),'Marks Entry 1st'!AR116,IF(AND($E$3="2nd"),'Marks Entry 2nd'!AR116,"")))</f>
        <v/>
      </c>
      <c r="CU117" s="246" t="str">
        <f>IF(OR(B117=0,B117=""),"",IF(AND($E$3="1st"),'Marks Entry 1st'!AS116,IF(AND($E$3="2nd"),'Marks Entry 2nd'!AS116,"")))</f>
        <v/>
      </c>
      <c r="CV117" s="114" t="str">
        <f t="shared" si="114"/>
        <v/>
      </c>
      <c r="CW117" s="115">
        <f t="shared" si="115"/>
        <v>0</v>
      </c>
      <c r="CX117" s="115" t="str">
        <f t="shared" si="116"/>
        <v/>
      </c>
      <c r="CY117" s="115" t="str">
        <f t="shared" si="117"/>
        <v/>
      </c>
      <c r="CZ117" s="97" t="str">
        <f t="shared" si="118"/>
        <v/>
      </c>
      <c r="DA117" s="246" t="str">
        <f>IF(OR(B117=0,B117=""),"",IF(AND('Marks Entry 1st'!AT116="",'Marks Entry 2nd'!AT116=""),"",IF(AND($E$3="1st"),'Marks Entry 1st'!AT116,IF(AND($E$3="2nd"),'Marks Entry 2nd'!AT116,""))))</f>
        <v/>
      </c>
      <c r="DB117" s="246" t="str">
        <f>IF(OR(B117=0,B117=""),"",IF(AND('Marks Entry 1st'!AU116="",'Marks Entry 2nd'!AU116=""),"",IF(AND($E$3="1st"),'Marks Entry 1st'!AU116,IF(AND($E$3="2nd"),'Marks Entry 2nd'!AU116,""))))</f>
        <v/>
      </c>
      <c r="DC117" s="377" t="str">
        <f t="shared" si="119"/>
        <v/>
      </c>
      <c r="DD117" s="98" t="str">
        <f t="shared" si="120"/>
        <v/>
      </c>
      <c r="DE117" s="246" t="str">
        <f>IF(OR(B117=0,B117=""),"",IF(AND('Marks Entry 1st'!AV116="",'Marks Entry 2nd'!AV116=""),"",IF(AND($E$3="1st"),'Marks Entry 1st'!AV116,IF(AND($E$3="2nd"),'Marks Entry 2nd'!AV116,""))))</f>
        <v/>
      </c>
      <c r="DF117" s="246" t="str">
        <f>IF(OR(B117=0,B117=""),"",IF(AND('Marks Entry 1st'!AW116="",'Marks Entry 2nd'!AW116=""),"",IF(AND($E$3="1st"),'Marks Entry 1st'!AW116,IF(AND($E$3="2nd"),'Marks Entry 2nd'!AW116,""))))</f>
        <v/>
      </c>
      <c r="DG117" s="377" t="str">
        <f t="shared" si="121"/>
        <v/>
      </c>
      <c r="DH117" s="98" t="str">
        <f t="shared" si="122"/>
        <v/>
      </c>
      <c r="DI117" s="68" t="str">
        <f t="shared" si="127"/>
        <v/>
      </c>
      <c r="DJ117" s="379" t="str">
        <f t="shared" si="123"/>
        <v/>
      </c>
      <c r="DK117" s="72" t="str">
        <f t="shared" si="124"/>
        <v/>
      </c>
      <c r="DL117" s="73" t="str">
        <f t="shared" si="125"/>
        <v/>
      </c>
      <c r="DM117" s="413" t="str">
        <f>IF(B117="NSO","NSO",IF(OR(D117="",G117="",F117="",B117="",DI117=0),"",IF('Master sheet'!$D$11="Hindi","कक्षोंन्नति","Promoted")))</f>
        <v/>
      </c>
      <c r="DN117" s="43" t="str">
        <f>IF(OR(B117=0,B117=""),"",IF(AND($E$3="1st"),'Marks Entry 1st'!AX116,IF(AND($E$3="2nd"),'Marks Entry 2nd'!AX116,"")))</f>
        <v/>
      </c>
      <c r="DO117" s="43" t="str">
        <f>IF(OR(B117=0,B117=""),"",IF(AND($E$3="1st"),'Marks Entry 1st'!AY116,IF(AND($E$3="2nd"),'Marks Entry 2nd'!AY116,"")))</f>
        <v/>
      </c>
      <c r="DP117" s="230" t="str">
        <f t="shared" si="126"/>
        <v/>
      </c>
      <c r="DQ117" s="44"/>
      <c r="DX117" s="46">
        <f>IF(AND($E$3="1st"),'Marks Entry 1st'!I116,IF(AND($E$3="2nd"),'Marks Entry 2nd'!I116,""))</f>
        <v>0</v>
      </c>
    </row>
    <row r="118" spans="1:128" ht="18.95" customHeight="1">
      <c r="A118" s="60">
        <v>111</v>
      </c>
      <c r="B118" s="279" t="str">
        <f>IF(OR(DX118=0,DX118=""),"",IF(AND($E$3="1st"),'Marks Entry 1st'!I117,IF(AND($E$3="2nd"),'Marks Entry 2nd'!I117,"")))</f>
        <v/>
      </c>
      <c r="C118" s="61" t="str">
        <f>IF(OR(B118=0,B118=""),"",IF(AND($E$3="1st"),'Marks Entry 1st'!B117,IF(AND($E$3="2nd"),'Marks Entry 2nd'!B117,"")))</f>
        <v/>
      </c>
      <c r="D118" s="61" t="str">
        <f>IF(OR(B118=0,B118=""),"",IF(AND($E$3="1st"),'Marks Entry 1st'!C117,IF(AND($E$3="2nd"),'Marks Entry 2nd'!C117,"")))</f>
        <v/>
      </c>
      <c r="E118" s="62" t="str">
        <f>IF(OR(B118=0,B118=""),"",IF(AND($E$3="1st"),'Marks Entry 1st'!E117,IF(AND($E$3="2nd"),'Marks Entry 2nd'!E117,"")))</f>
        <v/>
      </c>
      <c r="F118" s="278" t="str">
        <f>IF(OR(B118=0,B118=""),"",IF(AND($E$3="1st"),'Marks Entry 1st'!D117,IF(AND($E$3="2nd"),'Marks Entry 2nd'!D117,"")))</f>
        <v/>
      </c>
      <c r="G118" s="56" t="str">
        <f>IF(OR(B118=0,B118=""),"",IF(AND($E$3="1st"),'Marks Entry 1st'!F117,IF(AND($E$3="2nd"),'Marks Entry 2nd'!F117,"")))</f>
        <v/>
      </c>
      <c r="H118" s="56" t="str">
        <f>IF(OR(B118=0,B118=""),"",IF(AND($E$3="1st"),'Marks Entry 1st'!G117,IF(AND($E$3="2nd"),'Marks Entry 2nd'!G117,"")))</f>
        <v/>
      </c>
      <c r="I118" s="56" t="str">
        <f>IF(OR(B118=0,B118=""),"",IF(AND($E$3="1st"),'Marks Entry 1st'!H117,IF(AND($E$3="2nd"),'Marks Entry 2nd'!H117,"")))</f>
        <v/>
      </c>
      <c r="J118" s="245" t="str">
        <f>IF(OR(B118=0,B118=""),"",IF(AND($E$3="1st"),'Marks Entry 1st'!J117,IF(AND($E$3="2nd"),'Marks Entry 2nd'!J117,"")))</f>
        <v/>
      </c>
      <c r="K118" s="245" t="str">
        <f>IF(OR(B118=0,B118=""),"",IF(AND($E$3="1st"),'Marks Entry 1st'!K117,IF(AND($E$3="2nd"),'Marks Entry 2nd'!K117,"")))</f>
        <v/>
      </c>
      <c r="L118" s="113"/>
      <c r="M118" s="113"/>
      <c r="N118" s="113"/>
      <c r="O118" s="53"/>
      <c r="P118" s="113" t="str">
        <f>IF(OR(B118=0,B118=""),"",IF(AND($E$3="1st"),'Marks Entry 1st'!O117,IF(AND($E$3="2nd"),'Marks Entry 2nd'!O117,"")))</f>
        <v/>
      </c>
      <c r="Q118" s="113" t="str">
        <f>IF(OR(B118=0,B118=""),"",IF(AND($E$3="1st"),'Marks Entry 1st'!P117,IF(AND($E$3="2nd"),'Marks Entry 2nd'!P117,"")))</f>
        <v/>
      </c>
      <c r="R118" s="57" t="str">
        <f t="shared" si="64"/>
        <v/>
      </c>
      <c r="S118" s="53">
        <f t="shared" si="65"/>
        <v>0</v>
      </c>
      <c r="T118" s="59" t="str">
        <f>IF(OR(B118=0,B118=""),"",IF(AND($E$3="1st"),'Marks Entry 1st'!Q117,IF(AND($E$3="2nd"),'Marks Entry 2nd'!Q117,"")))</f>
        <v/>
      </c>
      <c r="U118" s="59" t="str">
        <f>IF(OR(B118=0,B118=""),"",IF(AND($E$3="1st"),'Marks Entry 1st'!R117,IF(AND($E$3="2nd"),'Marks Entry 2nd'!R117,"")))</f>
        <v/>
      </c>
      <c r="V118" s="58" t="str">
        <f t="shared" si="66"/>
        <v/>
      </c>
      <c r="W118" s="53" t="str">
        <f t="shared" si="67"/>
        <v/>
      </c>
      <c r="X118" s="94">
        <f t="shared" si="68"/>
        <v>0</v>
      </c>
      <c r="Y118" s="94" t="str">
        <f t="shared" si="69"/>
        <v/>
      </c>
      <c r="Z118" s="94" t="str">
        <f t="shared" si="70"/>
        <v/>
      </c>
      <c r="AA118" s="94" t="str">
        <f t="shared" si="71"/>
        <v/>
      </c>
      <c r="AB118" s="94" t="str">
        <f t="shared" si="72"/>
        <v/>
      </c>
      <c r="AC118" s="98" t="str">
        <f t="shared" si="73"/>
        <v/>
      </c>
      <c r="AD118" s="113"/>
      <c r="AE118" s="113"/>
      <c r="AF118" s="113"/>
      <c r="AG118" s="53"/>
      <c r="AH118" s="113" t="str">
        <f>IF(OR(B118=0,B118=""),"",IF(AND($E$3="1st"),'Marks Entry 1st'!V117,IF(AND($E$3="2nd"),'Marks Entry 2nd'!V117,"")))</f>
        <v/>
      </c>
      <c r="AI118" s="113" t="str">
        <f>IF(OR(B118=0,B118=""),"",IF(AND($E$3="1st"),'Marks Entry 1st'!W117,IF(AND($E$3="2nd"),'Marks Entry 2nd'!W117,"")))</f>
        <v/>
      </c>
      <c r="AJ118" s="57" t="str">
        <f t="shared" si="74"/>
        <v/>
      </c>
      <c r="AK118" s="53">
        <f t="shared" si="75"/>
        <v>0</v>
      </c>
      <c r="AL118" s="59" t="str">
        <f>IF(OR(B118=0,B118=""),"",IF(AND($E$3="1st"),'Marks Entry 1st'!X117,IF(AND($E$3="2nd"),'Marks Entry 2nd'!X117,"")))</f>
        <v/>
      </c>
      <c r="AM118" s="59" t="str">
        <f>IF(OR(B118=0,B118=""),"",IF(AND($E$3="1st"),'Marks Entry 1st'!Y117,IF(AND($E$3="2nd"),'Marks Entry 2nd'!Y117,"")))</f>
        <v/>
      </c>
      <c r="AN118" s="58" t="str">
        <f t="shared" si="76"/>
        <v/>
      </c>
      <c r="AO118" s="53" t="str">
        <f t="shared" si="77"/>
        <v/>
      </c>
      <c r="AP118" s="94">
        <f t="shared" si="78"/>
        <v>0</v>
      </c>
      <c r="AQ118" s="94" t="str">
        <f t="shared" si="79"/>
        <v/>
      </c>
      <c r="AR118" s="94" t="str">
        <f t="shared" si="80"/>
        <v/>
      </c>
      <c r="AS118" s="94" t="str">
        <f t="shared" si="81"/>
        <v/>
      </c>
      <c r="AT118" s="94" t="str">
        <f t="shared" si="82"/>
        <v/>
      </c>
      <c r="AU118" s="98" t="str">
        <f t="shared" si="83"/>
        <v/>
      </c>
      <c r="AV118" s="113"/>
      <c r="AW118" s="113"/>
      <c r="AX118" s="113"/>
      <c r="AY118" s="53"/>
      <c r="AZ118" s="113" t="str">
        <f>IF(OR(B118=0,B118=""),"",IF(AND($E$3="1st"),'Marks Entry 1st'!AC117,IF(AND($E$3="2nd"),'Marks Entry 2nd'!AC117,"")))</f>
        <v/>
      </c>
      <c r="BA118" s="113" t="str">
        <f>IF(OR(B118=0,B118=""),"",IF(AND($E$3="1st"),'Marks Entry 1st'!AD117,IF(AND($E$3="2nd"),'Marks Entry 2nd'!AD117,"")))</f>
        <v/>
      </c>
      <c r="BB118" s="57" t="str">
        <f t="shared" si="84"/>
        <v/>
      </c>
      <c r="BC118" s="53">
        <f t="shared" si="85"/>
        <v>0</v>
      </c>
      <c r="BD118" s="59" t="str">
        <f>IF(OR(B118=0,B118=""),"",IF(AND($E$3="1st"),'Marks Entry 1st'!AE117,IF(AND($E$3="2nd"),'Marks Entry 2nd'!AE117,"")))</f>
        <v/>
      </c>
      <c r="BE118" s="59" t="str">
        <f>IF(OR(B118=0,B118=""),"",IF(AND($E$3="1st"),'Marks Entry 1st'!AF117,IF(AND($E$3="2nd"),'Marks Entry 2nd'!AF117,"")))</f>
        <v/>
      </c>
      <c r="BF118" s="58" t="str">
        <f t="shared" si="86"/>
        <v/>
      </c>
      <c r="BG118" s="53" t="str">
        <f t="shared" si="87"/>
        <v/>
      </c>
      <c r="BH118" s="94">
        <f t="shared" si="88"/>
        <v>0</v>
      </c>
      <c r="BI118" s="94" t="str">
        <f t="shared" si="89"/>
        <v/>
      </c>
      <c r="BJ118" s="94" t="str">
        <f t="shared" si="90"/>
        <v/>
      </c>
      <c r="BK118" s="94" t="str">
        <f t="shared" si="91"/>
        <v/>
      </c>
      <c r="BL118" s="94" t="str">
        <f t="shared" si="92"/>
        <v/>
      </c>
      <c r="BM118" s="98" t="str">
        <f t="shared" si="93"/>
        <v/>
      </c>
      <c r="BN118" s="113"/>
      <c r="BO118" s="113"/>
      <c r="BP118" s="113"/>
      <c r="BQ118" s="53"/>
      <c r="BR118" s="113" t="str">
        <f>IF(OR(B118=0,B118=""),"",IF(AND('Marks Entry 1st'!AJ117="",'Marks Entry 2nd'!AJ117=""),"",IF(AND($E$3="1st"),'Marks Entry 1st'!AJ117,IF(AND($E$3="2nd"),'Marks Entry 2nd'!AJ117,""))))</f>
        <v/>
      </c>
      <c r="BS118" s="113" t="str">
        <f>IF(OR(B118=0,B118=""),"",IF(AND('Marks Entry 1st'!AK117="",'Marks Entry 2nd'!AK117=""),"",IF(AND($E$3="1st"),'Marks Entry 1st'!AK117,IF(AND($E$3="2nd"),'Marks Entry 2nd'!AK117,""))))</f>
        <v/>
      </c>
      <c r="BT118" s="57" t="str">
        <f t="shared" si="94"/>
        <v/>
      </c>
      <c r="BU118" s="53">
        <f t="shared" si="95"/>
        <v>0</v>
      </c>
      <c r="BV118" s="59" t="str">
        <f>IF(OR(B118=0,B118=""),"",IF(AND('Marks Entry 1st'!AL117="",'Marks Entry 2nd'!AL117=""),"",IF(AND($E$3="1st"),'Marks Entry 1st'!AL117,IF(AND($E$3="2nd"),'Marks Entry 2nd'!AL117,""))))</f>
        <v/>
      </c>
      <c r="BW118" s="59" t="str">
        <f>IF(OR(B118=0,B118=""),"",IF(AND('Marks Entry 1st'!AM117="",'Marks Entry 2nd'!AM117=""),"",IF(AND($E$3="1st"),'Marks Entry 1st'!AM117,IF(AND($E$3="2nd"),'Marks Entry 2nd'!AM117,""))))</f>
        <v/>
      </c>
      <c r="BX118" s="58" t="str">
        <f t="shared" si="96"/>
        <v/>
      </c>
      <c r="BY118" s="53" t="str">
        <f t="shared" si="97"/>
        <v/>
      </c>
      <c r="BZ118" s="94">
        <f t="shared" si="98"/>
        <v>0</v>
      </c>
      <c r="CA118" s="94" t="str">
        <f t="shared" si="99"/>
        <v/>
      </c>
      <c r="CB118" s="94" t="str">
        <f t="shared" si="100"/>
        <v/>
      </c>
      <c r="CC118" s="94" t="str">
        <f t="shared" si="101"/>
        <v/>
      </c>
      <c r="CD118" s="94" t="str">
        <f t="shared" si="102"/>
        <v/>
      </c>
      <c r="CE118" s="98" t="str">
        <f t="shared" si="103"/>
        <v/>
      </c>
      <c r="CF118" s="246" t="str">
        <f>IF(OR(B118=0,B118=""),"",IF(AND($E$3="1st"),'Marks Entry 1st'!AN117,IF(AND($E$3="2nd"),'Marks Entry 2nd'!AN117,"")))</f>
        <v/>
      </c>
      <c r="CG118" s="246" t="str">
        <f>IF(OR(B118=0,B118=""),"",IF(AND($E$3="1st"),'Marks Entry 1st'!AO117,IF(AND($E$3="2nd"),'Marks Entry 2nd'!AO117,"")))</f>
        <v/>
      </c>
      <c r="CH118" s="114" t="str">
        <f t="shared" si="104"/>
        <v/>
      </c>
      <c r="CI118" s="115">
        <f t="shared" si="105"/>
        <v>0</v>
      </c>
      <c r="CJ118" s="115" t="str">
        <f t="shared" si="106"/>
        <v/>
      </c>
      <c r="CK118" s="115" t="str">
        <f t="shared" si="107"/>
        <v/>
      </c>
      <c r="CL118" s="97" t="str">
        <f t="shared" si="108"/>
        <v/>
      </c>
      <c r="CM118" s="246" t="str">
        <f>IF(OR(B118=0,B118=""),"",IF(AND($E$3="1st"),'Marks Entry 1st'!AP117,IF(AND($E$3="2nd"),'Marks Entry 2nd'!AP117,"")))</f>
        <v/>
      </c>
      <c r="CN118" s="246" t="str">
        <f>IF(OR(B118=0,B118=""),"",IF(AND($E$3="1st"),'Marks Entry 1st'!AQ117,IF(AND($E$3="2nd"),'Marks Entry 2nd'!AQ117,"")))</f>
        <v/>
      </c>
      <c r="CO118" s="114" t="str">
        <f t="shared" si="109"/>
        <v/>
      </c>
      <c r="CP118" s="115">
        <f t="shared" si="110"/>
        <v>0</v>
      </c>
      <c r="CQ118" s="115" t="str">
        <f t="shared" si="111"/>
        <v/>
      </c>
      <c r="CR118" s="115" t="str">
        <f t="shared" si="112"/>
        <v/>
      </c>
      <c r="CS118" s="97" t="str">
        <f t="shared" si="113"/>
        <v/>
      </c>
      <c r="CT118" s="246" t="str">
        <f>IF(OR(B118=0,B118=""),"",IF(AND($E$3="1st"),'Marks Entry 1st'!AR117,IF(AND($E$3="2nd"),'Marks Entry 2nd'!AR117,"")))</f>
        <v/>
      </c>
      <c r="CU118" s="246" t="str">
        <f>IF(OR(B118=0,B118=""),"",IF(AND($E$3="1st"),'Marks Entry 1st'!AS117,IF(AND($E$3="2nd"),'Marks Entry 2nd'!AS117,"")))</f>
        <v/>
      </c>
      <c r="CV118" s="114" t="str">
        <f t="shared" si="114"/>
        <v/>
      </c>
      <c r="CW118" s="115">
        <f t="shared" si="115"/>
        <v>0</v>
      </c>
      <c r="CX118" s="115" t="str">
        <f t="shared" si="116"/>
        <v/>
      </c>
      <c r="CY118" s="115" t="str">
        <f t="shared" si="117"/>
        <v/>
      </c>
      <c r="CZ118" s="97" t="str">
        <f t="shared" si="118"/>
        <v/>
      </c>
      <c r="DA118" s="246" t="str">
        <f>IF(OR(B118=0,B118=""),"",IF(AND('Marks Entry 1st'!AT117="",'Marks Entry 2nd'!AT117=""),"",IF(AND($E$3="1st"),'Marks Entry 1st'!AT117,IF(AND($E$3="2nd"),'Marks Entry 2nd'!AT117,""))))</f>
        <v/>
      </c>
      <c r="DB118" s="246" t="str">
        <f>IF(OR(B118=0,B118=""),"",IF(AND('Marks Entry 1st'!AU117="",'Marks Entry 2nd'!AU117=""),"",IF(AND($E$3="1st"),'Marks Entry 1st'!AU117,IF(AND($E$3="2nd"),'Marks Entry 2nd'!AU117,""))))</f>
        <v/>
      </c>
      <c r="DC118" s="377" t="str">
        <f t="shared" si="119"/>
        <v/>
      </c>
      <c r="DD118" s="98" t="str">
        <f t="shared" si="120"/>
        <v/>
      </c>
      <c r="DE118" s="246" t="str">
        <f>IF(OR(B118=0,B118=""),"",IF(AND('Marks Entry 1st'!AV117="",'Marks Entry 2nd'!AV117=""),"",IF(AND($E$3="1st"),'Marks Entry 1st'!AV117,IF(AND($E$3="2nd"),'Marks Entry 2nd'!AV117,""))))</f>
        <v/>
      </c>
      <c r="DF118" s="246" t="str">
        <f>IF(OR(B118=0,B118=""),"",IF(AND('Marks Entry 1st'!AW117="",'Marks Entry 2nd'!AW117=""),"",IF(AND($E$3="1st"),'Marks Entry 1st'!AW117,IF(AND($E$3="2nd"),'Marks Entry 2nd'!AW117,""))))</f>
        <v/>
      </c>
      <c r="DG118" s="377" t="str">
        <f t="shared" si="121"/>
        <v/>
      </c>
      <c r="DH118" s="98" t="str">
        <f t="shared" si="122"/>
        <v/>
      </c>
      <c r="DI118" s="68" t="str">
        <f t="shared" si="127"/>
        <v/>
      </c>
      <c r="DJ118" s="379" t="str">
        <f t="shared" si="123"/>
        <v/>
      </c>
      <c r="DK118" s="72" t="str">
        <f t="shared" si="124"/>
        <v/>
      </c>
      <c r="DL118" s="73" t="str">
        <f t="shared" si="125"/>
        <v/>
      </c>
      <c r="DM118" s="413" t="str">
        <f>IF(B118="NSO","NSO",IF(OR(D118="",G118="",F118="",B118="",DI118=0),"",IF('Master sheet'!$D$11="Hindi","कक्षोंन्नति","Promoted")))</f>
        <v/>
      </c>
      <c r="DN118" s="43" t="str">
        <f>IF(OR(B118=0,B118=""),"",IF(AND($E$3="1st"),'Marks Entry 1st'!AX117,IF(AND($E$3="2nd"),'Marks Entry 2nd'!AX117,"")))</f>
        <v/>
      </c>
      <c r="DO118" s="43" t="str">
        <f>IF(OR(B118=0,B118=""),"",IF(AND($E$3="1st"),'Marks Entry 1st'!AY117,IF(AND($E$3="2nd"),'Marks Entry 2nd'!AY117,"")))</f>
        <v/>
      </c>
      <c r="DP118" s="230" t="str">
        <f t="shared" si="126"/>
        <v/>
      </c>
      <c r="DQ118" s="44"/>
      <c r="DX118" s="46">
        <f>IF(AND($E$3="1st"),'Marks Entry 1st'!I117,IF(AND($E$3="2nd"),'Marks Entry 2nd'!I117,""))</f>
        <v>0</v>
      </c>
    </row>
    <row r="119" spans="1:128" ht="18.95" customHeight="1">
      <c r="A119" s="60">
        <v>112</v>
      </c>
      <c r="B119" s="279" t="str">
        <f>IF(OR(DX119=0,DX119=""),"",IF(AND($E$3="1st"),'Marks Entry 1st'!I118,IF(AND($E$3="2nd"),'Marks Entry 2nd'!I118,"")))</f>
        <v/>
      </c>
      <c r="C119" s="61" t="str">
        <f>IF(OR(B119=0,B119=""),"",IF(AND($E$3="1st"),'Marks Entry 1st'!B118,IF(AND($E$3="2nd"),'Marks Entry 2nd'!B118,"")))</f>
        <v/>
      </c>
      <c r="D119" s="61" t="str">
        <f>IF(OR(B119=0,B119=""),"",IF(AND($E$3="1st"),'Marks Entry 1st'!C118,IF(AND($E$3="2nd"),'Marks Entry 2nd'!C118,"")))</f>
        <v/>
      </c>
      <c r="E119" s="62" t="str">
        <f>IF(OR(B119=0,B119=""),"",IF(AND($E$3="1st"),'Marks Entry 1st'!E118,IF(AND($E$3="2nd"),'Marks Entry 2nd'!E118,"")))</f>
        <v/>
      </c>
      <c r="F119" s="278" t="str">
        <f>IF(OR(B119=0,B119=""),"",IF(AND($E$3="1st"),'Marks Entry 1st'!D118,IF(AND($E$3="2nd"),'Marks Entry 2nd'!D118,"")))</f>
        <v/>
      </c>
      <c r="G119" s="56" t="str">
        <f>IF(OR(B119=0,B119=""),"",IF(AND($E$3="1st"),'Marks Entry 1st'!F118,IF(AND($E$3="2nd"),'Marks Entry 2nd'!F118,"")))</f>
        <v/>
      </c>
      <c r="H119" s="56" t="str">
        <f>IF(OR(B119=0,B119=""),"",IF(AND($E$3="1st"),'Marks Entry 1st'!G118,IF(AND($E$3="2nd"),'Marks Entry 2nd'!G118,"")))</f>
        <v/>
      </c>
      <c r="I119" s="56" t="str">
        <f>IF(OR(B119=0,B119=""),"",IF(AND($E$3="1st"),'Marks Entry 1st'!H118,IF(AND($E$3="2nd"),'Marks Entry 2nd'!H118,"")))</f>
        <v/>
      </c>
      <c r="J119" s="245" t="str">
        <f>IF(OR(B119=0,B119=""),"",IF(AND($E$3="1st"),'Marks Entry 1st'!J118,IF(AND($E$3="2nd"),'Marks Entry 2nd'!J118,"")))</f>
        <v/>
      </c>
      <c r="K119" s="245" t="str">
        <f>IF(OR(B119=0,B119=""),"",IF(AND($E$3="1st"),'Marks Entry 1st'!K118,IF(AND($E$3="2nd"),'Marks Entry 2nd'!K118,"")))</f>
        <v/>
      </c>
      <c r="L119" s="113"/>
      <c r="M119" s="113"/>
      <c r="N119" s="113"/>
      <c r="O119" s="53"/>
      <c r="P119" s="113" t="str">
        <f>IF(OR(B119=0,B119=""),"",IF(AND($E$3="1st"),'Marks Entry 1st'!O118,IF(AND($E$3="2nd"),'Marks Entry 2nd'!O118,"")))</f>
        <v/>
      </c>
      <c r="Q119" s="113" t="str">
        <f>IF(OR(B119=0,B119=""),"",IF(AND($E$3="1st"),'Marks Entry 1st'!P118,IF(AND($E$3="2nd"),'Marks Entry 2nd'!P118,"")))</f>
        <v/>
      </c>
      <c r="R119" s="57" t="str">
        <f t="shared" si="64"/>
        <v/>
      </c>
      <c r="S119" s="53">
        <f t="shared" si="65"/>
        <v>0</v>
      </c>
      <c r="T119" s="59" t="str">
        <f>IF(OR(B119=0,B119=""),"",IF(AND($E$3="1st"),'Marks Entry 1st'!Q118,IF(AND($E$3="2nd"),'Marks Entry 2nd'!Q118,"")))</f>
        <v/>
      </c>
      <c r="U119" s="59" t="str">
        <f>IF(OR(B119=0,B119=""),"",IF(AND($E$3="1st"),'Marks Entry 1st'!R118,IF(AND($E$3="2nd"),'Marks Entry 2nd'!R118,"")))</f>
        <v/>
      </c>
      <c r="V119" s="58" t="str">
        <f t="shared" si="66"/>
        <v/>
      </c>
      <c r="W119" s="53" t="str">
        <f t="shared" si="67"/>
        <v/>
      </c>
      <c r="X119" s="94">
        <f t="shared" si="68"/>
        <v>0</v>
      </c>
      <c r="Y119" s="94" t="str">
        <f t="shared" si="69"/>
        <v/>
      </c>
      <c r="Z119" s="94" t="str">
        <f t="shared" si="70"/>
        <v/>
      </c>
      <c r="AA119" s="94" t="str">
        <f t="shared" si="71"/>
        <v/>
      </c>
      <c r="AB119" s="94" t="str">
        <f t="shared" si="72"/>
        <v/>
      </c>
      <c r="AC119" s="98" t="str">
        <f t="shared" si="73"/>
        <v/>
      </c>
      <c r="AD119" s="113"/>
      <c r="AE119" s="113"/>
      <c r="AF119" s="113"/>
      <c r="AG119" s="53"/>
      <c r="AH119" s="113" t="str">
        <f>IF(OR(B119=0,B119=""),"",IF(AND($E$3="1st"),'Marks Entry 1st'!V118,IF(AND($E$3="2nd"),'Marks Entry 2nd'!V118,"")))</f>
        <v/>
      </c>
      <c r="AI119" s="113" t="str">
        <f>IF(OR(B119=0,B119=""),"",IF(AND($E$3="1st"),'Marks Entry 1st'!W118,IF(AND($E$3="2nd"),'Marks Entry 2nd'!W118,"")))</f>
        <v/>
      </c>
      <c r="AJ119" s="57" t="str">
        <f t="shared" si="74"/>
        <v/>
      </c>
      <c r="AK119" s="53">
        <f t="shared" si="75"/>
        <v>0</v>
      </c>
      <c r="AL119" s="59" t="str">
        <f>IF(OR(B119=0,B119=""),"",IF(AND($E$3="1st"),'Marks Entry 1st'!X118,IF(AND($E$3="2nd"),'Marks Entry 2nd'!X118,"")))</f>
        <v/>
      </c>
      <c r="AM119" s="59" t="str">
        <f>IF(OR(B119=0,B119=""),"",IF(AND($E$3="1st"),'Marks Entry 1st'!Y118,IF(AND($E$3="2nd"),'Marks Entry 2nd'!Y118,"")))</f>
        <v/>
      </c>
      <c r="AN119" s="58" t="str">
        <f t="shared" si="76"/>
        <v/>
      </c>
      <c r="AO119" s="53" t="str">
        <f t="shared" si="77"/>
        <v/>
      </c>
      <c r="AP119" s="94">
        <f t="shared" si="78"/>
        <v>0</v>
      </c>
      <c r="AQ119" s="94" t="str">
        <f t="shared" si="79"/>
        <v/>
      </c>
      <c r="AR119" s="94" t="str">
        <f t="shared" si="80"/>
        <v/>
      </c>
      <c r="AS119" s="94" t="str">
        <f t="shared" si="81"/>
        <v/>
      </c>
      <c r="AT119" s="94" t="str">
        <f t="shared" si="82"/>
        <v/>
      </c>
      <c r="AU119" s="98" t="str">
        <f t="shared" si="83"/>
        <v/>
      </c>
      <c r="AV119" s="113"/>
      <c r="AW119" s="113"/>
      <c r="AX119" s="113"/>
      <c r="AY119" s="53"/>
      <c r="AZ119" s="113" t="str">
        <f>IF(OR(B119=0,B119=""),"",IF(AND($E$3="1st"),'Marks Entry 1st'!AC118,IF(AND($E$3="2nd"),'Marks Entry 2nd'!AC118,"")))</f>
        <v/>
      </c>
      <c r="BA119" s="113" t="str">
        <f>IF(OR(B119=0,B119=""),"",IF(AND($E$3="1st"),'Marks Entry 1st'!AD118,IF(AND($E$3="2nd"),'Marks Entry 2nd'!AD118,"")))</f>
        <v/>
      </c>
      <c r="BB119" s="57" t="str">
        <f t="shared" si="84"/>
        <v/>
      </c>
      <c r="BC119" s="53">
        <f t="shared" si="85"/>
        <v>0</v>
      </c>
      <c r="BD119" s="59" t="str">
        <f>IF(OR(B119=0,B119=""),"",IF(AND($E$3="1st"),'Marks Entry 1st'!AE118,IF(AND($E$3="2nd"),'Marks Entry 2nd'!AE118,"")))</f>
        <v/>
      </c>
      <c r="BE119" s="59" t="str">
        <f>IF(OR(B119=0,B119=""),"",IF(AND($E$3="1st"),'Marks Entry 1st'!AF118,IF(AND($E$3="2nd"),'Marks Entry 2nd'!AF118,"")))</f>
        <v/>
      </c>
      <c r="BF119" s="58" t="str">
        <f t="shared" si="86"/>
        <v/>
      </c>
      <c r="BG119" s="53" t="str">
        <f t="shared" si="87"/>
        <v/>
      </c>
      <c r="BH119" s="94">
        <f t="shared" si="88"/>
        <v>0</v>
      </c>
      <c r="BI119" s="94" t="str">
        <f t="shared" si="89"/>
        <v/>
      </c>
      <c r="BJ119" s="94" t="str">
        <f t="shared" si="90"/>
        <v/>
      </c>
      <c r="BK119" s="94" t="str">
        <f t="shared" si="91"/>
        <v/>
      </c>
      <c r="BL119" s="94" t="str">
        <f t="shared" si="92"/>
        <v/>
      </c>
      <c r="BM119" s="98" t="str">
        <f t="shared" si="93"/>
        <v/>
      </c>
      <c r="BN119" s="113"/>
      <c r="BO119" s="113"/>
      <c r="BP119" s="113"/>
      <c r="BQ119" s="53"/>
      <c r="BR119" s="113" t="str">
        <f>IF(OR(B119=0,B119=""),"",IF(AND('Marks Entry 1st'!AJ118="",'Marks Entry 2nd'!AJ118=""),"",IF(AND($E$3="1st"),'Marks Entry 1st'!AJ118,IF(AND($E$3="2nd"),'Marks Entry 2nd'!AJ118,""))))</f>
        <v/>
      </c>
      <c r="BS119" s="113" t="str">
        <f>IF(OR(B119=0,B119=""),"",IF(AND('Marks Entry 1st'!AK118="",'Marks Entry 2nd'!AK118=""),"",IF(AND($E$3="1st"),'Marks Entry 1st'!AK118,IF(AND($E$3="2nd"),'Marks Entry 2nd'!AK118,""))))</f>
        <v/>
      </c>
      <c r="BT119" s="57" t="str">
        <f t="shared" si="94"/>
        <v/>
      </c>
      <c r="BU119" s="53">
        <f t="shared" si="95"/>
        <v>0</v>
      </c>
      <c r="BV119" s="59" t="str">
        <f>IF(OR(B119=0,B119=""),"",IF(AND('Marks Entry 1st'!AL118="",'Marks Entry 2nd'!AL118=""),"",IF(AND($E$3="1st"),'Marks Entry 1st'!AL118,IF(AND($E$3="2nd"),'Marks Entry 2nd'!AL118,""))))</f>
        <v/>
      </c>
      <c r="BW119" s="59" t="str">
        <f>IF(OR(B119=0,B119=""),"",IF(AND('Marks Entry 1st'!AM118="",'Marks Entry 2nd'!AM118=""),"",IF(AND($E$3="1st"),'Marks Entry 1st'!AM118,IF(AND($E$3="2nd"),'Marks Entry 2nd'!AM118,""))))</f>
        <v/>
      </c>
      <c r="BX119" s="58" t="str">
        <f t="shared" si="96"/>
        <v/>
      </c>
      <c r="BY119" s="53" t="str">
        <f t="shared" si="97"/>
        <v/>
      </c>
      <c r="BZ119" s="94">
        <f t="shared" si="98"/>
        <v>0</v>
      </c>
      <c r="CA119" s="94" t="str">
        <f t="shared" si="99"/>
        <v/>
      </c>
      <c r="CB119" s="94" t="str">
        <f t="shared" si="100"/>
        <v/>
      </c>
      <c r="CC119" s="94" t="str">
        <f t="shared" si="101"/>
        <v/>
      </c>
      <c r="CD119" s="94" t="str">
        <f t="shared" si="102"/>
        <v/>
      </c>
      <c r="CE119" s="98" t="str">
        <f t="shared" si="103"/>
        <v/>
      </c>
      <c r="CF119" s="246" t="str">
        <f>IF(OR(B119=0,B119=""),"",IF(AND($E$3="1st"),'Marks Entry 1st'!AN118,IF(AND($E$3="2nd"),'Marks Entry 2nd'!AN118,"")))</f>
        <v/>
      </c>
      <c r="CG119" s="246" t="str">
        <f>IF(OR(B119=0,B119=""),"",IF(AND($E$3="1st"),'Marks Entry 1st'!AO118,IF(AND($E$3="2nd"),'Marks Entry 2nd'!AO118,"")))</f>
        <v/>
      </c>
      <c r="CH119" s="114" t="str">
        <f t="shared" si="104"/>
        <v/>
      </c>
      <c r="CI119" s="115">
        <f t="shared" si="105"/>
        <v>0</v>
      </c>
      <c r="CJ119" s="115" t="str">
        <f t="shared" si="106"/>
        <v/>
      </c>
      <c r="CK119" s="115" t="str">
        <f t="shared" si="107"/>
        <v/>
      </c>
      <c r="CL119" s="97" t="str">
        <f t="shared" si="108"/>
        <v/>
      </c>
      <c r="CM119" s="246" t="str">
        <f>IF(OR(B119=0,B119=""),"",IF(AND($E$3="1st"),'Marks Entry 1st'!AP118,IF(AND($E$3="2nd"),'Marks Entry 2nd'!AP118,"")))</f>
        <v/>
      </c>
      <c r="CN119" s="246" t="str">
        <f>IF(OR(B119=0,B119=""),"",IF(AND($E$3="1st"),'Marks Entry 1st'!AQ118,IF(AND($E$3="2nd"),'Marks Entry 2nd'!AQ118,"")))</f>
        <v/>
      </c>
      <c r="CO119" s="114" t="str">
        <f t="shared" si="109"/>
        <v/>
      </c>
      <c r="CP119" s="115">
        <f t="shared" si="110"/>
        <v>0</v>
      </c>
      <c r="CQ119" s="115" t="str">
        <f t="shared" si="111"/>
        <v/>
      </c>
      <c r="CR119" s="115" t="str">
        <f t="shared" si="112"/>
        <v/>
      </c>
      <c r="CS119" s="97" t="str">
        <f t="shared" si="113"/>
        <v/>
      </c>
      <c r="CT119" s="246" t="str">
        <f>IF(OR(B119=0,B119=""),"",IF(AND($E$3="1st"),'Marks Entry 1st'!AR118,IF(AND($E$3="2nd"),'Marks Entry 2nd'!AR118,"")))</f>
        <v/>
      </c>
      <c r="CU119" s="246" t="str">
        <f>IF(OR(B119=0,B119=""),"",IF(AND($E$3="1st"),'Marks Entry 1st'!AS118,IF(AND($E$3="2nd"),'Marks Entry 2nd'!AS118,"")))</f>
        <v/>
      </c>
      <c r="CV119" s="114" t="str">
        <f t="shared" si="114"/>
        <v/>
      </c>
      <c r="CW119" s="115">
        <f t="shared" si="115"/>
        <v>0</v>
      </c>
      <c r="CX119" s="115" t="str">
        <f t="shared" si="116"/>
        <v/>
      </c>
      <c r="CY119" s="115" t="str">
        <f t="shared" si="117"/>
        <v/>
      </c>
      <c r="CZ119" s="97" t="str">
        <f t="shared" si="118"/>
        <v/>
      </c>
      <c r="DA119" s="246" t="str">
        <f>IF(OR(B119=0,B119=""),"",IF(AND('Marks Entry 1st'!AT118="",'Marks Entry 2nd'!AT118=""),"",IF(AND($E$3="1st"),'Marks Entry 1st'!AT118,IF(AND($E$3="2nd"),'Marks Entry 2nd'!AT118,""))))</f>
        <v/>
      </c>
      <c r="DB119" s="246" t="str">
        <f>IF(OR(B119=0,B119=""),"",IF(AND('Marks Entry 1st'!AU118="",'Marks Entry 2nd'!AU118=""),"",IF(AND($E$3="1st"),'Marks Entry 1st'!AU118,IF(AND($E$3="2nd"),'Marks Entry 2nd'!AU118,""))))</f>
        <v/>
      </c>
      <c r="DC119" s="377" t="str">
        <f t="shared" si="119"/>
        <v/>
      </c>
      <c r="DD119" s="98" t="str">
        <f t="shared" si="120"/>
        <v/>
      </c>
      <c r="DE119" s="246" t="str">
        <f>IF(OR(B119=0,B119=""),"",IF(AND('Marks Entry 1st'!AV118="",'Marks Entry 2nd'!AV118=""),"",IF(AND($E$3="1st"),'Marks Entry 1st'!AV118,IF(AND($E$3="2nd"),'Marks Entry 2nd'!AV118,""))))</f>
        <v/>
      </c>
      <c r="DF119" s="246" t="str">
        <f>IF(OR(B119=0,B119=""),"",IF(AND('Marks Entry 1st'!AW118="",'Marks Entry 2nd'!AW118=""),"",IF(AND($E$3="1st"),'Marks Entry 1st'!AW118,IF(AND($E$3="2nd"),'Marks Entry 2nd'!AW118,""))))</f>
        <v/>
      </c>
      <c r="DG119" s="377" t="str">
        <f t="shared" si="121"/>
        <v/>
      </c>
      <c r="DH119" s="98" t="str">
        <f t="shared" si="122"/>
        <v/>
      </c>
      <c r="DI119" s="68" t="str">
        <f t="shared" si="127"/>
        <v/>
      </c>
      <c r="DJ119" s="379" t="str">
        <f t="shared" si="123"/>
        <v/>
      </c>
      <c r="DK119" s="72" t="str">
        <f t="shared" si="124"/>
        <v/>
      </c>
      <c r="DL119" s="73" t="str">
        <f t="shared" si="125"/>
        <v/>
      </c>
      <c r="DM119" s="413" t="str">
        <f>IF(B119="NSO","NSO",IF(OR(D119="",G119="",F119="",B119="",DI119=0),"",IF('Master sheet'!$D$11="Hindi","कक्षोंन्नति","Promoted")))</f>
        <v/>
      </c>
      <c r="DN119" s="43" t="str">
        <f>IF(OR(B119=0,B119=""),"",IF(AND($E$3="1st"),'Marks Entry 1st'!AX118,IF(AND($E$3="2nd"),'Marks Entry 2nd'!AX118,"")))</f>
        <v/>
      </c>
      <c r="DO119" s="43" t="str">
        <f>IF(OR(B119=0,B119=""),"",IF(AND($E$3="1st"),'Marks Entry 1st'!AY118,IF(AND($E$3="2nd"),'Marks Entry 2nd'!AY118,"")))</f>
        <v/>
      </c>
      <c r="DP119" s="230" t="str">
        <f t="shared" si="126"/>
        <v/>
      </c>
      <c r="DQ119" s="44"/>
      <c r="DX119" s="46">
        <f>IF(AND($E$3="1st"),'Marks Entry 1st'!I118,IF(AND($E$3="2nd"),'Marks Entry 2nd'!I118,""))</f>
        <v>0</v>
      </c>
    </row>
    <row r="120" spans="1:128" ht="18.95" customHeight="1">
      <c r="A120" s="60">
        <v>113</v>
      </c>
      <c r="B120" s="279" t="str">
        <f>IF(OR(DX120=0,DX120=""),"",IF(AND($E$3="1st"),'Marks Entry 1st'!I119,IF(AND($E$3="2nd"),'Marks Entry 2nd'!I119,"")))</f>
        <v/>
      </c>
      <c r="C120" s="61" t="str">
        <f>IF(OR(B120=0,B120=""),"",IF(AND($E$3="1st"),'Marks Entry 1st'!B119,IF(AND($E$3="2nd"),'Marks Entry 2nd'!B119,"")))</f>
        <v/>
      </c>
      <c r="D120" s="61" t="str">
        <f>IF(OR(B120=0,B120=""),"",IF(AND($E$3="1st"),'Marks Entry 1st'!C119,IF(AND($E$3="2nd"),'Marks Entry 2nd'!C119,"")))</f>
        <v/>
      </c>
      <c r="E120" s="62" t="str">
        <f>IF(OR(B120=0,B120=""),"",IF(AND($E$3="1st"),'Marks Entry 1st'!E119,IF(AND($E$3="2nd"),'Marks Entry 2nd'!E119,"")))</f>
        <v/>
      </c>
      <c r="F120" s="278" t="str">
        <f>IF(OR(B120=0,B120=""),"",IF(AND($E$3="1st"),'Marks Entry 1st'!D119,IF(AND($E$3="2nd"),'Marks Entry 2nd'!D119,"")))</f>
        <v/>
      </c>
      <c r="G120" s="56" t="str">
        <f>IF(OR(B120=0,B120=""),"",IF(AND($E$3="1st"),'Marks Entry 1st'!F119,IF(AND($E$3="2nd"),'Marks Entry 2nd'!F119,"")))</f>
        <v/>
      </c>
      <c r="H120" s="56" t="str">
        <f>IF(OR(B120=0,B120=""),"",IF(AND($E$3="1st"),'Marks Entry 1st'!G119,IF(AND($E$3="2nd"),'Marks Entry 2nd'!G119,"")))</f>
        <v/>
      </c>
      <c r="I120" s="56" t="str">
        <f>IF(OR(B120=0,B120=""),"",IF(AND($E$3="1st"),'Marks Entry 1st'!H119,IF(AND($E$3="2nd"),'Marks Entry 2nd'!H119,"")))</f>
        <v/>
      </c>
      <c r="J120" s="245" t="str">
        <f>IF(OR(B120=0,B120=""),"",IF(AND($E$3="1st"),'Marks Entry 1st'!J119,IF(AND($E$3="2nd"),'Marks Entry 2nd'!J119,"")))</f>
        <v/>
      </c>
      <c r="K120" s="245" t="str">
        <f>IF(OR(B120=0,B120=""),"",IF(AND($E$3="1st"),'Marks Entry 1st'!K119,IF(AND($E$3="2nd"),'Marks Entry 2nd'!K119,"")))</f>
        <v/>
      </c>
      <c r="L120" s="113"/>
      <c r="M120" s="113"/>
      <c r="N120" s="113"/>
      <c r="O120" s="53"/>
      <c r="P120" s="113" t="str">
        <f>IF(OR(B120=0,B120=""),"",IF(AND($E$3="1st"),'Marks Entry 1st'!O119,IF(AND($E$3="2nd"),'Marks Entry 2nd'!O119,"")))</f>
        <v/>
      </c>
      <c r="Q120" s="113" t="str">
        <f>IF(OR(B120=0,B120=""),"",IF(AND($E$3="1st"),'Marks Entry 1st'!P119,IF(AND($E$3="2nd"),'Marks Entry 2nd'!P119,"")))</f>
        <v/>
      </c>
      <c r="R120" s="57" t="str">
        <f t="shared" si="64"/>
        <v/>
      </c>
      <c r="S120" s="53">
        <f t="shared" si="65"/>
        <v>0</v>
      </c>
      <c r="T120" s="59" t="str">
        <f>IF(OR(B120=0,B120=""),"",IF(AND($E$3="1st"),'Marks Entry 1st'!Q119,IF(AND($E$3="2nd"),'Marks Entry 2nd'!Q119,"")))</f>
        <v/>
      </c>
      <c r="U120" s="59" t="str">
        <f>IF(OR(B120=0,B120=""),"",IF(AND($E$3="1st"),'Marks Entry 1st'!R119,IF(AND($E$3="2nd"),'Marks Entry 2nd'!R119,"")))</f>
        <v/>
      </c>
      <c r="V120" s="58" t="str">
        <f t="shared" si="66"/>
        <v/>
      </c>
      <c r="W120" s="53" t="str">
        <f t="shared" si="67"/>
        <v/>
      </c>
      <c r="X120" s="94">
        <f t="shared" si="68"/>
        <v>0</v>
      </c>
      <c r="Y120" s="94" t="str">
        <f t="shared" si="69"/>
        <v/>
      </c>
      <c r="Z120" s="94" t="str">
        <f t="shared" si="70"/>
        <v/>
      </c>
      <c r="AA120" s="94" t="str">
        <f t="shared" si="71"/>
        <v/>
      </c>
      <c r="AB120" s="94" t="str">
        <f t="shared" si="72"/>
        <v/>
      </c>
      <c r="AC120" s="98" t="str">
        <f t="shared" si="73"/>
        <v/>
      </c>
      <c r="AD120" s="113"/>
      <c r="AE120" s="113"/>
      <c r="AF120" s="113"/>
      <c r="AG120" s="53"/>
      <c r="AH120" s="113" t="str">
        <f>IF(OR(B120=0,B120=""),"",IF(AND($E$3="1st"),'Marks Entry 1st'!V119,IF(AND($E$3="2nd"),'Marks Entry 2nd'!V119,"")))</f>
        <v/>
      </c>
      <c r="AI120" s="113" t="str">
        <f>IF(OR(B120=0,B120=""),"",IF(AND($E$3="1st"),'Marks Entry 1st'!W119,IF(AND($E$3="2nd"),'Marks Entry 2nd'!W119,"")))</f>
        <v/>
      </c>
      <c r="AJ120" s="57" t="str">
        <f t="shared" si="74"/>
        <v/>
      </c>
      <c r="AK120" s="53">
        <f t="shared" si="75"/>
        <v>0</v>
      </c>
      <c r="AL120" s="59" t="str">
        <f>IF(OR(B120=0,B120=""),"",IF(AND($E$3="1st"),'Marks Entry 1st'!X119,IF(AND($E$3="2nd"),'Marks Entry 2nd'!X119,"")))</f>
        <v/>
      </c>
      <c r="AM120" s="59" t="str">
        <f>IF(OR(B120=0,B120=""),"",IF(AND($E$3="1st"),'Marks Entry 1st'!Y119,IF(AND($E$3="2nd"),'Marks Entry 2nd'!Y119,"")))</f>
        <v/>
      </c>
      <c r="AN120" s="58" t="str">
        <f t="shared" si="76"/>
        <v/>
      </c>
      <c r="AO120" s="53" t="str">
        <f t="shared" si="77"/>
        <v/>
      </c>
      <c r="AP120" s="94">
        <f t="shared" si="78"/>
        <v>0</v>
      </c>
      <c r="AQ120" s="94" t="str">
        <f t="shared" si="79"/>
        <v/>
      </c>
      <c r="AR120" s="94" t="str">
        <f t="shared" si="80"/>
        <v/>
      </c>
      <c r="AS120" s="94" t="str">
        <f t="shared" si="81"/>
        <v/>
      </c>
      <c r="AT120" s="94" t="str">
        <f t="shared" si="82"/>
        <v/>
      </c>
      <c r="AU120" s="98" t="str">
        <f t="shared" si="83"/>
        <v/>
      </c>
      <c r="AV120" s="113"/>
      <c r="AW120" s="113"/>
      <c r="AX120" s="113"/>
      <c r="AY120" s="53"/>
      <c r="AZ120" s="113" t="str">
        <f>IF(OR(B120=0,B120=""),"",IF(AND($E$3="1st"),'Marks Entry 1st'!AC119,IF(AND($E$3="2nd"),'Marks Entry 2nd'!AC119,"")))</f>
        <v/>
      </c>
      <c r="BA120" s="113" t="str">
        <f>IF(OR(B120=0,B120=""),"",IF(AND($E$3="1st"),'Marks Entry 1st'!AD119,IF(AND($E$3="2nd"),'Marks Entry 2nd'!AD119,"")))</f>
        <v/>
      </c>
      <c r="BB120" s="57" t="str">
        <f t="shared" si="84"/>
        <v/>
      </c>
      <c r="BC120" s="53">
        <f t="shared" si="85"/>
        <v>0</v>
      </c>
      <c r="BD120" s="59" t="str">
        <f>IF(OR(B120=0,B120=""),"",IF(AND($E$3="1st"),'Marks Entry 1st'!AE119,IF(AND($E$3="2nd"),'Marks Entry 2nd'!AE119,"")))</f>
        <v/>
      </c>
      <c r="BE120" s="59" t="str">
        <f>IF(OR(B120=0,B120=""),"",IF(AND($E$3="1st"),'Marks Entry 1st'!AF119,IF(AND($E$3="2nd"),'Marks Entry 2nd'!AF119,"")))</f>
        <v/>
      </c>
      <c r="BF120" s="58" t="str">
        <f t="shared" si="86"/>
        <v/>
      </c>
      <c r="BG120" s="53" t="str">
        <f t="shared" si="87"/>
        <v/>
      </c>
      <c r="BH120" s="94">
        <f t="shared" si="88"/>
        <v>0</v>
      </c>
      <c r="BI120" s="94" t="str">
        <f t="shared" si="89"/>
        <v/>
      </c>
      <c r="BJ120" s="94" t="str">
        <f t="shared" si="90"/>
        <v/>
      </c>
      <c r="BK120" s="94" t="str">
        <f t="shared" si="91"/>
        <v/>
      </c>
      <c r="BL120" s="94" t="str">
        <f t="shared" si="92"/>
        <v/>
      </c>
      <c r="BM120" s="98" t="str">
        <f t="shared" si="93"/>
        <v/>
      </c>
      <c r="BN120" s="113"/>
      <c r="BO120" s="113"/>
      <c r="BP120" s="113"/>
      <c r="BQ120" s="53"/>
      <c r="BR120" s="113" t="str">
        <f>IF(OR(B120=0,B120=""),"",IF(AND('Marks Entry 1st'!AJ119="",'Marks Entry 2nd'!AJ119=""),"",IF(AND($E$3="1st"),'Marks Entry 1st'!AJ119,IF(AND($E$3="2nd"),'Marks Entry 2nd'!AJ119,""))))</f>
        <v/>
      </c>
      <c r="BS120" s="113" t="str">
        <f>IF(OR(B120=0,B120=""),"",IF(AND('Marks Entry 1st'!AK119="",'Marks Entry 2nd'!AK119=""),"",IF(AND($E$3="1st"),'Marks Entry 1st'!AK119,IF(AND($E$3="2nd"),'Marks Entry 2nd'!AK119,""))))</f>
        <v/>
      </c>
      <c r="BT120" s="57" t="str">
        <f t="shared" si="94"/>
        <v/>
      </c>
      <c r="BU120" s="53">
        <f t="shared" si="95"/>
        <v>0</v>
      </c>
      <c r="BV120" s="59" t="str">
        <f>IF(OR(B120=0,B120=""),"",IF(AND('Marks Entry 1st'!AL119="",'Marks Entry 2nd'!AL119=""),"",IF(AND($E$3="1st"),'Marks Entry 1st'!AL119,IF(AND($E$3="2nd"),'Marks Entry 2nd'!AL119,""))))</f>
        <v/>
      </c>
      <c r="BW120" s="59" t="str">
        <f>IF(OR(B120=0,B120=""),"",IF(AND('Marks Entry 1st'!AM119="",'Marks Entry 2nd'!AM119=""),"",IF(AND($E$3="1st"),'Marks Entry 1st'!AM119,IF(AND($E$3="2nd"),'Marks Entry 2nd'!AM119,""))))</f>
        <v/>
      </c>
      <c r="BX120" s="58" t="str">
        <f t="shared" si="96"/>
        <v/>
      </c>
      <c r="BY120" s="53" t="str">
        <f t="shared" si="97"/>
        <v/>
      </c>
      <c r="BZ120" s="94">
        <f t="shared" si="98"/>
        <v>0</v>
      </c>
      <c r="CA120" s="94" t="str">
        <f t="shared" si="99"/>
        <v/>
      </c>
      <c r="CB120" s="94" t="str">
        <f t="shared" si="100"/>
        <v/>
      </c>
      <c r="CC120" s="94" t="str">
        <f t="shared" si="101"/>
        <v/>
      </c>
      <c r="CD120" s="94" t="str">
        <f t="shared" si="102"/>
        <v/>
      </c>
      <c r="CE120" s="98" t="str">
        <f t="shared" si="103"/>
        <v/>
      </c>
      <c r="CF120" s="246" t="str">
        <f>IF(OR(B120=0,B120=""),"",IF(AND($E$3="1st"),'Marks Entry 1st'!AN119,IF(AND($E$3="2nd"),'Marks Entry 2nd'!AN119,"")))</f>
        <v/>
      </c>
      <c r="CG120" s="246" t="str">
        <f>IF(OR(B120=0,B120=""),"",IF(AND($E$3="1st"),'Marks Entry 1st'!AO119,IF(AND($E$3="2nd"),'Marks Entry 2nd'!AO119,"")))</f>
        <v/>
      </c>
      <c r="CH120" s="114" t="str">
        <f t="shared" si="104"/>
        <v/>
      </c>
      <c r="CI120" s="115">
        <f t="shared" si="105"/>
        <v>0</v>
      </c>
      <c r="CJ120" s="115" t="str">
        <f t="shared" si="106"/>
        <v/>
      </c>
      <c r="CK120" s="115" t="str">
        <f t="shared" si="107"/>
        <v/>
      </c>
      <c r="CL120" s="97" t="str">
        <f t="shared" si="108"/>
        <v/>
      </c>
      <c r="CM120" s="246" t="str">
        <f>IF(OR(B120=0,B120=""),"",IF(AND($E$3="1st"),'Marks Entry 1st'!AP119,IF(AND($E$3="2nd"),'Marks Entry 2nd'!AP119,"")))</f>
        <v/>
      </c>
      <c r="CN120" s="246" t="str">
        <f>IF(OR(B120=0,B120=""),"",IF(AND($E$3="1st"),'Marks Entry 1st'!AQ119,IF(AND($E$3="2nd"),'Marks Entry 2nd'!AQ119,"")))</f>
        <v/>
      </c>
      <c r="CO120" s="114" t="str">
        <f t="shared" si="109"/>
        <v/>
      </c>
      <c r="CP120" s="115">
        <f t="shared" si="110"/>
        <v>0</v>
      </c>
      <c r="CQ120" s="115" t="str">
        <f t="shared" si="111"/>
        <v/>
      </c>
      <c r="CR120" s="115" t="str">
        <f t="shared" si="112"/>
        <v/>
      </c>
      <c r="CS120" s="97" t="str">
        <f t="shared" si="113"/>
        <v/>
      </c>
      <c r="CT120" s="246" t="str">
        <f>IF(OR(B120=0,B120=""),"",IF(AND($E$3="1st"),'Marks Entry 1st'!AR119,IF(AND($E$3="2nd"),'Marks Entry 2nd'!AR119,"")))</f>
        <v/>
      </c>
      <c r="CU120" s="246" t="str">
        <f>IF(OR(B120=0,B120=""),"",IF(AND($E$3="1st"),'Marks Entry 1st'!AS119,IF(AND($E$3="2nd"),'Marks Entry 2nd'!AS119,"")))</f>
        <v/>
      </c>
      <c r="CV120" s="114" t="str">
        <f t="shared" si="114"/>
        <v/>
      </c>
      <c r="CW120" s="115">
        <f t="shared" si="115"/>
        <v>0</v>
      </c>
      <c r="CX120" s="115" t="str">
        <f t="shared" si="116"/>
        <v/>
      </c>
      <c r="CY120" s="115" t="str">
        <f t="shared" si="117"/>
        <v/>
      </c>
      <c r="CZ120" s="97" t="str">
        <f t="shared" si="118"/>
        <v/>
      </c>
      <c r="DA120" s="246" t="str">
        <f>IF(OR(B120=0,B120=""),"",IF(AND('Marks Entry 1st'!AT119="",'Marks Entry 2nd'!AT119=""),"",IF(AND($E$3="1st"),'Marks Entry 1st'!AT119,IF(AND($E$3="2nd"),'Marks Entry 2nd'!AT119,""))))</f>
        <v/>
      </c>
      <c r="DB120" s="246" t="str">
        <f>IF(OR(B120=0,B120=""),"",IF(AND('Marks Entry 1st'!AU119="",'Marks Entry 2nd'!AU119=""),"",IF(AND($E$3="1st"),'Marks Entry 1st'!AU119,IF(AND($E$3="2nd"),'Marks Entry 2nd'!AU119,""))))</f>
        <v/>
      </c>
      <c r="DC120" s="377" t="str">
        <f t="shared" si="119"/>
        <v/>
      </c>
      <c r="DD120" s="98" t="str">
        <f t="shared" si="120"/>
        <v/>
      </c>
      <c r="DE120" s="246" t="str">
        <f>IF(OR(B120=0,B120=""),"",IF(AND('Marks Entry 1st'!AV119="",'Marks Entry 2nd'!AV119=""),"",IF(AND($E$3="1st"),'Marks Entry 1st'!AV119,IF(AND($E$3="2nd"),'Marks Entry 2nd'!AV119,""))))</f>
        <v/>
      </c>
      <c r="DF120" s="246" t="str">
        <f>IF(OR(B120=0,B120=""),"",IF(AND('Marks Entry 1st'!AW119="",'Marks Entry 2nd'!AW119=""),"",IF(AND($E$3="1st"),'Marks Entry 1st'!AW119,IF(AND($E$3="2nd"),'Marks Entry 2nd'!AW119,""))))</f>
        <v/>
      </c>
      <c r="DG120" s="377" t="str">
        <f t="shared" si="121"/>
        <v/>
      </c>
      <c r="DH120" s="98" t="str">
        <f t="shared" si="122"/>
        <v/>
      </c>
      <c r="DI120" s="68" t="str">
        <f t="shared" si="127"/>
        <v/>
      </c>
      <c r="DJ120" s="379" t="str">
        <f t="shared" si="123"/>
        <v/>
      </c>
      <c r="DK120" s="72" t="str">
        <f t="shared" si="124"/>
        <v/>
      </c>
      <c r="DL120" s="73" t="str">
        <f t="shared" si="125"/>
        <v/>
      </c>
      <c r="DM120" s="413" t="str">
        <f>IF(B120="NSO","NSO",IF(OR(D120="",G120="",F120="",B120="",DI120=0),"",IF('Master sheet'!$D$11="Hindi","कक्षोंन्नति","Promoted")))</f>
        <v/>
      </c>
      <c r="DN120" s="43" t="str">
        <f>IF(OR(B120=0,B120=""),"",IF(AND($E$3="1st"),'Marks Entry 1st'!AX119,IF(AND($E$3="2nd"),'Marks Entry 2nd'!AX119,"")))</f>
        <v/>
      </c>
      <c r="DO120" s="43" t="str">
        <f>IF(OR(B120=0,B120=""),"",IF(AND($E$3="1st"),'Marks Entry 1st'!AY119,IF(AND($E$3="2nd"),'Marks Entry 2nd'!AY119,"")))</f>
        <v/>
      </c>
      <c r="DP120" s="230" t="str">
        <f t="shared" si="126"/>
        <v/>
      </c>
      <c r="DQ120" s="44"/>
      <c r="DX120" s="46">
        <f>IF(AND($E$3="1st"),'Marks Entry 1st'!I119,IF(AND($E$3="2nd"),'Marks Entry 2nd'!I119,""))</f>
        <v>0</v>
      </c>
    </row>
    <row r="121" spans="1:128" ht="18.95" customHeight="1">
      <c r="A121" s="60">
        <v>114</v>
      </c>
      <c r="B121" s="279" t="str">
        <f>IF(OR(DX121=0,DX121=""),"",IF(AND($E$3="1st"),'Marks Entry 1st'!I120,IF(AND($E$3="2nd"),'Marks Entry 2nd'!I120,"")))</f>
        <v/>
      </c>
      <c r="C121" s="61" t="str">
        <f>IF(OR(B121=0,B121=""),"",IF(AND($E$3="1st"),'Marks Entry 1st'!B120,IF(AND($E$3="2nd"),'Marks Entry 2nd'!B120,"")))</f>
        <v/>
      </c>
      <c r="D121" s="61" t="str">
        <f>IF(OR(B121=0,B121=""),"",IF(AND($E$3="1st"),'Marks Entry 1st'!C120,IF(AND($E$3="2nd"),'Marks Entry 2nd'!C120,"")))</f>
        <v/>
      </c>
      <c r="E121" s="62" t="str">
        <f>IF(OR(B121=0,B121=""),"",IF(AND($E$3="1st"),'Marks Entry 1st'!E120,IF(AND($E$3="2nd"),'Marks Entry 2nd'!E120,"")))</f>
        <v/>
      </c>
      <c r="F121" s="278" t="str">
        <f>IF(OR(B121=0,B121=""),"",IF(AND($E$3="1st"),'Marks Entry 1st'!D120,IF(AND($E$3="2nd"),'Marks Entry 2nd'!D120,"")))</f>
        <v/>
      </c>
      <c r="G121" s="56" t="str">
        <f>IF(OR(B121=0,B121=""),"",IF(AND($E$3="1st"),'Marks Entry 1st'!F120,IF(AND($E$3="2nd"),'Marks Entry 2nd'!F120,"")))</f>
        <v/>
      </c>
      <c r="H121" s="56" t="str">
        <f>IF(OR(B121=0,B121=""),"",IF(AND($E$3="1st"),'Marks Entry 1st'!G120,IF(AND($E$3="2nd"),'Marks Entry 2nd'!G120,"")))</f>
        <v/>
      </c>
      <c r="I121" s="56" t="str">
        <f>IF(OR(B121=0,B121=""),"",IF(AND($E$3="1st"),'Marks Entry 1st'!H120,IF(AND($E$3="2nd"),'Marks Entry 2nd'!H120,"")))</f>
        <v/>
      </c>
      <c r="J121" s="245" t="str">
        <f>IF(OR(B121=0,B121=""),"",IF(AND($E$3="1st"),'Marks Entry 1st'!J120,IF(AND($E$3="2nd"),'Marks Entry 2nd'!J120,"")))</f>
        <v/>
      </c>
      <c r="K121" s="245" t="str">
        <f>IF(OR(B121=0,B121=""),"",IF(AND($E$3="1st"),'Marks Entry 1st'!K120,IF(AND($E$3="2nd"),'Marks Entry 2nd'!K120,"")))</f>
        <v/>
      </c>
      <c r="L121" s="113"/>
      <c r="M121" s="113"/>
      <c r="N121" s="113"/>
      <c r="O121" s="53"/>
      <c r="P121" s="113" t="str">
        <f>IF(OR(B121=0,B121=""),"",IF(AND($E$3="1st"),'Marks Entry 1st'!O120,IF(AND($E$3="2nd"),'Marks Entry 2nd'!O120,"")))</f>
        <v/>
      </c>
      <c r="Q121" s="113" t="str">
        <f>IF(OR(B121=0,B121=""),"",IF(AND($E$3="1st"),'Marks Entry 1st'!P120,IF(AND($E$3="2nd"),'Marks Entry 2nd'!P120,"")))</f>
        <v/>
      </c>
      <c r="R121" s="57" t="str">
        <f t="shared" si="64"/>
        <v/>
      </c>
      <c r="S121" s="53">
        <f t="shared" si="65"/>
        <v>0</v>
      </c>
      <c r="T121" s="59" t="str">
        <f>IF(OR(B121=0,B121=""),"",IF(AND($E$3="1st"),'Marks Entry 1st'!Q120,IF(AND($E$3="2nd"),'Marks Entry 2nd'!Q120,"")))</f>
        <v/>
      </c>
      <c r="U121" s="59" t="str">
        <f>IF(OR(B121=0,B121=""),"",IF(AND($E$3="1st"),'Marks Entry 1st'!R120,IF(AND($E$3="2nd"),'Marks Entry 2nd'!R120,"")))</f>
        <v/>
      </c>
      <c r="V121" s="58" t="str">
        <f t="shared" si="66"/>
        <v/>
      </c>
      <c r="W121" s="53" t="str">
        <f t="shared" si="67"/>
        <v/>
      </c>
      <c r="X121" s="94">
        <f t="shared" si="68"/>
        <v>0</v>
      </c>
      <c r="Y121" s="94" t="str">
        <f t="shared" si="69"/>
        <v/>
      </c>
      <c r="Z121" s="94" t="str">
        <f t="shared" si="70"/>
        <v/>
      </c>
      <c r="AA121" s="94" t="str">
        <f t="shared" si="71"/>
        <v/>
      </c>
      <c r="AB121" s="94" t="str">
        <f t="shared" si="72"/>
        <v/>
      </c>
      <c r="AC121" s="98" t="str">
        <f t="shared" si="73"/>
        <v/>
      </c>
      <c r="AD121" s="113"/>
      <c r="AE121" s="113"/>
      <c r="AF121" s="113"/>
      <c r="AG121" s="53"/>
      <c r="AH121" s="113" t="str">
        <f>IF(OR(B121=0,B121=""),"",IF(AND($E$3="1st"),'Marks Entry 1st'!V120,IF(AND($E$3="2nd"),'Marks Entry 2nd'!V120,"")))</f>
        <v/>
      </c>
      <c r="AI121" s="113" t="str">
        <f>IF(OR(B121=0,B121=""),"",IF(AND($E$3="1st"),'Marks Entry 1st'!W120,IF(AND($E$3="2nd"),'Marks Entry 2nd'!W120,"")))</f>
        <v/>
      </c>
      <c r="AJ121" s="57" t="str">
        <f t="shared" si="74"/>
        <v/>
      </c>
      <c r="AK121" s="53">
        <f t="shared" si="75"/>
        <v>0</v>
      </c>
      <c r="AL121" s="59" t="str">
        <f>IF(OR(B121=0,B121=""),"",IF(AND($E$3="1st"),'Marks Entry 1st'!X120,IF(AND($E$3="2nd"),'Marks Entry 2nd'!X120,"")))</f>
        <v/>
      </c>
      <c r="AM121" s="59" t="str">
        <f>IF(OR(B121=0,B121=""),"",IF(AND($E$3="1st"),'Marks Entry 1st'!Y120,IF(AND($E$3="2nd"),'Marks Entry 2nd'!Y120,"")))</f>
        <v/>
      </c>
      <c r="AN121" s="58" t="str">
        <f t="shared" si="76"/>
        <v/>
      </c>
      <c r="AO121" s="53" t="str">
        <f t="shared" si="77"/>
        <v/>
      </c>
      <c r="AP121" s="94">
        <f t="shared" si="78"/>
        <v>0</v>
      </c>
      <c r="AQ121" s="94" t="str">
        <f t="shared" si="79"/>
        <v/>
      </c>
      <c r="AR121" s="94" t="str">
        <f t="shared" si="80"/>
        <v/>
      </c>
      <c r="AS121" s="94" t="str">
        <f t="shared" si="81"/>
        <v/>
      </c>
      <c r="AT121" s="94" t="str">
        <f t="shared" si="82"/>
        <v/>
      </c>
      <c r="AU121" s="98" t="str">
        <f t="shared" si="83"/>
        <v/>
      </c>
      <c r="AV121" s="113"/>
      <c r="AW121" s="113"/>
      <c r="AX121" s="113"/>
      <c r="AY121" s="53"/>
      <c r="AZ121" s="113" t="str">
        <f>IF(OR(B121=0,B121=""),"",IF(AND($E$3="1st"),'Marks Entry 1st'!AC120,IF(AND($E$3="2nd"),'Marks Entry 2nd'!AC120,"")))</f>
        <v/>
      </c>
      <c r="BA121" s="113" t="str">
        <f>IF(OR(B121=0,B121=""),"",IF(AND($E$3="1st"),'Marks Entry 1st'!AD120,IF(AND($E$3="2nd"),'Marks Entry 2nd'!AD120,"")))</f>
        <v/>
      </c>
      <c r="BB121" s="57" t="str">
        <f t="shared" si="84"/>
        <v/>
      </c>
      <c r="BC121" s="53">
        <f t="shared" si="85"/>
        <v>0</v>
      </c>
      <c r="BD121" s="59" t="str">
        <f>IF(OR(B121=0,B121=""),"",IF(AND($E$3="1st"),'Marks Entry 1st'!AE120,IF(AND($E$3="2nd"),'Marks Entry 2nd'!AE120,"")))</f>
        <v/>
      </c>
      <c r="BE121" s="59" t="str">
        <f>IF(OR(B121=0,B121=""),"",IF(AND($E$3="1st"),'Marks Entry 1st'!AF120,IF(AND($E$3="2nd"),'Marks Entry 2nd'!AF120,"")))</f>
        <v/>
      </c>
      <c r="BF121" s="58" t="str">
        <f t="shared" si="86"/>
        <v/>
      </c>
      <c r="BG121" s="53" t="str">
        <f t="shared" si="87"/>
        <v/>
      </c>
      <c r="BH121" s="94">
        <f t="shared" si="88"/>
        <v>0</v>
      </c>
      <c r="BI121" s="94" t="str">
        <f t="shared" si="89"/>
        <v/>
      </c>
      <c r="BJ121" s="94" t="str">
        <f t="shared" si="90"/>
        <v/>
      </c>
      <c r="BK121" s="94" t="str">
        <f t="shared" si="91"/>
        <v/>
      </c>
      <c r="BL121" s="94" t="str">
        <f t="shared" si="92"/>
        <v/>
      </c>
      <c r="BM121" s="98" t="str">
        <f t="shared" si="93"/>
        <v/>
      </c>
      <c r="BN121" s="113"/>
      <c r="BO121" s="113"/>
      <c r="BP121" s="113"/>
      <c r="BQ121" s="53"/>
      <c r="BR121" s="113" t="str">
        <f>IF(OR(B121=0,B121=""),"",IF(AND('Marks Entry 1st'!AJ120="",'Marks Entry 2nd'!AJ120=""),"",IF(AND($E$3="1st"),'Marks Entry 1st'!AJ120,IF(AND($E$3="2nd"),'Marks Entry 2nd'!AJ120,""))))</f>
        <v/>
      </c>
      <c r="BS121" s="113" t="str">
        <f>IF(OR(B121=0,B121=""),"",IF(AND('Marks Entry 1st'!AK120="",'Marks Entry 2nd'!AK120=""),"",IF(AND($E$3="1st"),'Marks Entry 1st'!AK120,IF(AND($E$3="2nd"),'Marks Entry 2nd'!AK120,""))))</f>
        <v/>
      </c>
      <c r="BT121" s="57" t="str">
        <f t="shared" si="94"/>
        <v/>
      </c>
      <c r="BU121" s="53">
        <f t="shared" si="95"/>
        <v>0</v>
      </c>
      <c r="BV121" s="59" t="str">
        <f>IF(OR(B121=0,B121=""),"",IF(AND('Marks Entry 1st'!AL120="",'Marks Entry 2nd'!AL120=""),"",IF(AND($E$3="1st"),'Marks Entry 1st'!AL120,IF(AND($E$3="2nd"),'Marks Entry 2nd'!AL120,""))))</f>
        <v/>
      </c>
      <c r="BW121" s="59" t="str">
        <f>IF(OR(B121=0,B121=""),"",IF(AND('Marks Entry 1st'!AM120="",'Marks Entry 2nd'!AM120=""),"",IF(AND($E$3="1st"),'Marks Entry 1st'!AM120,IF(AND($E$3="2nd"),'Marks Entry 2nd'!AM120,""))))</f>
        <v/>
      </c>
      <c r="BX121" s="58" t="str">
        <f t="shared" si="96"/>
        <v/>
      </c>
      <c r="BY121" s="53" t="str">
        <f t="shared" si="97"/>
        <v/>
      </c>
      <c r="BZ121" s="94">
        <f t="shared" si="98"/>
        <v>0</v>
      </c>
      <c r="CA121" s="94" t="str">
        <f t="shared" si="99"/>
        <v/>
      </c>
      <c r="CB121" s="94" t="str">
        <f t="shared" si="100"/>
        <v/>
      </c>
      <c r="CC121" s="94" t="str">
        <f t="shared" si="101"/>
        <v/>
      </c>
      <c r="CD121" s="94" t="str">
        <f t="shared" si="102"/>
        <v/>
      </c>
      <c r="CE121" s="98" t="str">
        <f t="shared" si="103"/>
        <v/>
      </c>
      <c r="CF121" s="246" t="str">
        <f>IF(OR(B121=0,B121=""),"",IF(AND($E$3="1st"),'Marks Entry 1st'!AN120,IF(AND($E$3="2nd"),'Marks Entry 2nd'!AN120,"")))</f>
        <v/>
      </c>
      <c r="CG121" s="246" t="str">
        <f>IF(OR(B121=0,B121=""),"",IF(AND($E$3="1st"),'Marks Entry 1st'!AO120,IF(AND($E$3="2nd"),'Marks Entry 2nd'!AO120,"")))</f>
        <v/>
      </c>
      <c r="CH121" s="114" t="str">
        <f t="shared" si="104"/>
        <v/>
      </c>
      <c r="CI121" s="115">
        <f t="shared" si="105"/>
        <v>0</v>
      </c>
      <c r="CJ121" s="115" t="str">
        <f t="shared" si="106"/>
        <v/>
      </c>
      <c r="CK121" s="115" t="str">
        <f t="shared" si="107"/>
        <v/>
      </c>
      <c r="CL121" s="97" t="str">
        <f t="shared" si="108"/>
        <v/>
      </c>
      <c r="CM121" s="246" t="str">
        <f>IF(OR(B121=0,B121=""),"",IF(AND($E$3="1st"),'Marks Entry 1st'!AP120,IF(AND($E$3="2nd"),'Marks Entry 2nd'!AP120,"")))</f>
        <v/>
      </c>
      <c r="CN121" s="246" t="str">
        <f>IF(OR(B121=0,B121=""),"",IF(AND($E$3="1st"),'Marks Entry 1st'!AQ120,IF(AND($E$3="2nd"),'Marks Entry 2nd'!AQ120,"")))</f>
        <v/>
      </c>
      <c r="CO121" s="114" t="str">
        <f t="shared" si="109"/>
        <v/>
      </c>
      <c r="CP121" s="115">
        <f t="shared" si="110"/>
        <v>0</v>
      </c>
      <c r="CQ121" s="115" t="str">
        <f t="shared" si="111"/>
        <v/>
      </c>
      <c r="CR121" s="115" t="str">
        <f t="shared" si="112"/>
        <v/>
      </c>
      <c r="CS121" s="97" t="str">
        <f t="shared" si="113"/>
        <v/>
      </c>
      <c r="CT121" s="246" t="str">
        <f>IF(OR(B121=0,B121=""),"",IF(AND($E$3="1st"),'Marks Entry 1st'!AR120,IF(AND($E$3="2nd"),'Marks Entry 2nd'!AR120,"")))</f>
        <v/>
      </c>
      <c r="CU121" s="246" t="str">
        <f>IF(OR(B121=0,B121=""),"",IF(AND($E$3="1st"),'Marks Entry 1st'!AS120,IF(AND($E$3="2nd"),'Marks Entry 2nd'!AS120,"")))</f>
        <v/>
      </c>
      <c r="CV121" s="114" t="str">
        <f t="shared" si="114"/>
        <v/>
      </c>
      <c r="CW121" s="115">
        <f t="shared" si="115"/>
        <v>0</v>
      </c>
      <c r="CX121" s="115" t="str">
        <f t="shared" si="116"/>
        <v/>
      </c>
      <c r="CY121" s="115" t="str">
        <f t="shared" si="117"/>
        <v/>
      </c>
      <c r="CZ121" s="97" t="str">
        <f t="shared" si="118"/>
        <v/>
      </c>
      <c r="DA121" s="246" t="str">
        <f>IF(OR(B121=0,B121=""),"",IF(AND('Marks Entry 1st'!AT120="",'Marks Entry 2nd'!AT120=""),"",IF(AND($E$3="1st"),'Marks Entry 1st'!AT120,IF(AND($E$3="2nd"),'Marks Entry 2nd'!AT120,""))))</f>
        <v/>
      </c>
      <c r="DB121" s="246" t="str">
        <f>IF(OR(B121=0,B121=""),"",IF(AND('Marks Entry 1st'!AU120="",'Marks Entry 2nd'!AU120=""),"",IF(AND($E$3="1st"),'Marks Entry 1st'!AU120,IF(AND($E$3="2nd"),'Marks Entry 2nd'!AU120,""))))</f>
        <v/>
      </c>
      <c r="DC121" s="377" t="str">
        <f t="shared" si="119"/>
        <v/>
      </c>
      <c r="DD121" s="98" t="str">
        <f t="shared" si="120"/>
        <v/>
      </c>
      <c r="DE121" s="246" t="str">
        <f>IF(OR(B121=0,B121=""),"",IF(AND('Marks Entry 1st'!AV120="",'Marks Entry 2nd'!AV120=""),"",IF(AND($E$3="1st"),'Marks Entry 1st'!AV120,IF(AND($E$3="2nd"),'Marks Entry 2nd'!AV120,""))))</f>
        <v/>
      </c>
      <c r="DF121" s="246" t="str">
        <f>IF(OR(B121=0,B121=""),"",IF(AND('Marks Entry 1st'!AW120="",'Marks Entry 2nd'!AW120=""),"",IF(AND($E$3="1st"),'Marks Entry 1st'!AW120,IF(AND($E$3="2nd"),'Marks Entry 2nd'!AW120,""))))</f>
        <v/>
      </c>
      <c r="DG121" s="377" t="str">
        <f t="shared" si="121"/>
        <v/>
      </c>
      <c r="DH121" s="98" t="str">
        <f t="shared" si="122"/>
        <v/>
      </c>
      <c r="DI121" s="68" t="str">
        <f t="shared" si="127"/>
        <v/>
      </c>
      <c r="DJ121" s="379" t="str">
        <f t="shared" si="123"/>
        <v/>
      </c>
      <c r="DK121" s="72" t="str">
        <f t="shared" si="124"/>
        <v/>
      </c>
      <c r="DL121" s="73" t="str">
        <f t="shared" si="125"/>
        <v/>
      </c>
      <c r="DM121" s="413" t="str">
        <f>IF(B121="NSO","NSO",IF(OR(D121="",G121="",F121="",B121="",DI121=0),"",IF('Master sheet'!$D$11="Hindi","कक्षोंन्नति","Promoted")))</f>
        <v/>
      </c>
      <c r="DN121" s="43" t="str">
        <f>IF(OR(B121=0,B121=""),"",IF(AND($E$3="1st"),'Marks Entry 1st'!AX120,IF(AND($E$3="2nd"),'Marks Entry 2nd'!AX120,"")))</f>
        <v/>
      </c>
      <c r="DO121" s="43" t="str">
        <f>IF(OR(B121=0,B121=""),"",IF(AND($E$3="1st"),'Marks Entry 1st'!AY120,IF(AND($E$3="2nd"),'Marks Entry 2nd'!AY120,"")))</f>
        <v/>
      </c>
      <c r="DP121" s="230" t="str">
        <f t="shared" si="126"/>
        <v/>
      </c>
      <c r="DQ121" s="44"/>
      <c r="DX121" s="46">
        <f>IF(AND($E$3="1st"),'Marks Entry 1st'!I120,IF(AND($E$3="2nd"),'Marks Entry 2nd'!I120,""))</f>
        <v>0</v>
      </c>
    </row>
    <row r="122" spans="1:128" ht="18.95" customHeight="1">
      <c r="A122" s="60">
        <v>115</v>
      </c>
      <c r="B122" s="279" t="str">
        <f>IF(OR(DX122=0,DX122=""),"",IF(AND($E$3="1st"),'Marks Entry 1st'!I121,IF(AND($E$3="2nd"),'Marks Entry 2nd'!I121,"")))</f>
        <v/>
      </c>
      <c r="C122" s="61" t="str">
        <f>IF(OR(B122=0,B122=""),"",IF(AND($E$3="1st"),'Marks Entry 1st'!B121,IF(AND($E$3="2nd"),'Marks Entry 2nd'!B121,"")))</f>
        <v/>
      </c>
      <c r="D122" s="61" t="str">
        <f>IF(OR(B122=0,B122=""),"",IF(AND($E$3="1st"),'Marks Entry 1st'!C121,IF(AND($E$3="2nd"),'Marks Entry 2nd'!C121,"")))</f>
        <v/>
      </c>
      <c r="E122" s="62" t="str">
        <f>IF(OR(B122=0,B122=""),"",IF(AND($E$3="1st"),'Marks Entry 1st'!E121,IF(AND($E$3="2nd"),'Marks Entry 2nd'!E121,"")))</f>
        <v/>
      </c>
      <c r="F122" s="278" t="str">
        <f>IF(OR(B122=0,B122=""),"",IF(AND($E$3="1st"),'Marks Entry 1st'!D121,IF(AND($E$3="2nd"),'Marks Entry 2nd'!D121,"")))</f>
        <v/>
      </c>
      <c r="G122" s="56" t="str">
        <f>IF(OR(B122=0,B122=""),"",IF(AND($E$3="1st"),'Marks Entry 1st'!F121,IF(AND($E$3="2nd"),'Marks Entry 2nd'!F121,"")))</f>
        <v/>
      </c>
      <c r="H122" s="56" t="str">
        <f>IF(OR(B122=0,B122=""),"",IF(AND($E$3="1st"),'Marks Entry 1st'!G121,IF(AND($E$3="2nd"),'Marks Entry 2nd'!G121,"")))</f>
        <v/>
      </c>
      <c r="I122" s="56" t="str">
        <f>IF(OR(B122=0,B122=""),"",IF(AND($E$3="1st"),'Marks Entry 1st'!H121,IF(AND($E$3="2nd"),'Marks Entry 2nd'!H121,"")))</f>
        <v/>
      </c>
      <c r="J122" s="245" t="str">
        <f>IF(OR(B122=0,B122=""),"",IF(AND($E$3="1st"),'Marks Entry 1st'!J121,IF(AND($E$3="2nd"),'Marks Entry 2nd'!J121,"")))</f>
        <v/>
      </c>
      <c r="K122" s="245" t="str">
        <f>IF(OR(B122=0,B122=""),"",IF(AND($E$3="1st"),'Marks Entry 1st'!K121,IF(AND($E$3="2nd"),'Marks Entry 2nd'!K121,"")))</f>
        <v/>
      </c>
      <c r="L122" s="113"/>
      <c r="M122" s="113"/>
      <c r="N122" s="113"/>
      <c r="O122" s="53"/>
      <c r="P122" s="113" t="str">
        <f>IF(OR(B122=0,B122=""),"",IF(AND($E$3="1st"),'Marks Entry 1st'!O121,IF(AND($E$3="2nd"),'Marks Entry 2nd'!O121,"")))</f>
        <v/>
      </c>
      <c r="Q122" s="113" t="str">
        <f>IF(OR(B122=0,B122=""),"",IF(AND($E$3="1st"),'Marks Entry 1st'!P121,IF(AND($E$3="2nd"),'Marks Entry 2nd'!P121,"")))</f>
        <v/>
      </c>
      <c r="R122" s="57" t="str">
        <f t="shared" si="64"/>
        <v/>
      </c>
      <c r="S122" s="53">
        <f t="shared" si="65"/>
        <v>0</v>
      </c>
      <c r="T122" s="59" t="str">
        <f>IF(OR(B122=0,B122=""),"",IF(AND($E$3="1st"),'Marks Entry 1st'!Q121,IF(AND($E$3="2nd"),'Marks Entry 2nd'!Q121,"")))</f>
        <v/>
      </c>
      <c r="U122" s="59" t="str">
        <f>IF(OR(B122=0,B122=""),"",IF(AND($E$3="1st"),'Marks Entry 1st'!R121,IF(AND($E$3="2nd"),'Marks Entry 2nd'!R121,"")))</f>
        <v/>
      </c>
      <c r="V122" s="58" t="str">
        <f t="shared" si="66"/>
        <v/>
      </c>
      <c r="W122" s="53" t="str">
        <f t="shared" si="67"/>
        <v/>
      </c>
      <c r="X122" s="94">
        <f t="shared" si="68"/>
        <v>0</v>
      </c>
      <c r="Y122" s="94" t="str">
        <f t="shared" si="69"/>
        <v/>
      </c>
      <c r="Z122" s="94" t="str">
        <f t="shared" si="70"/>
        <v/>
      </c>
      <c r="AA122" s="94" t="str">
        <f t="shared" si="71"/>
        <v/>
      </c>
      <c r="AB122" s="94" t="str">
        <f t="shared" si="72"/>
        <v/>
      </c>
      <c r="AC122" s="98" t="str">
        <f t="shared" si="73"/>
        <v/>
      </c>
      <c r="AD122" s="113"/>
      <c r="AE122" s="113"/>
      <c r="AF122" s="113"/>
      <c r="AG122" s="53"/>
      <c r="AH122" s="113" t="str">
        <f>IF(OR(B122=0,B122=""),"",IF(AND($E$3="1st"),'Marks Entry 1st'!V121,IF(AND($E$3="2nd"),'Marks Entry 2nd'!V121,"")))</f>
        <v/>
      </c>
      <c r="AI122" s="113" t="str">
        <f>IF(OR(B122=0,B122=""),"",IF(AND($E$3="1st"),'Marks Entry 1st'!W121,IF(AND($E$3="2nd"),'Marks Entry 2nd'!W121,"")))</f>
        <v/>
      </c>
      <c r="AJ122" s="57" t="str">
        <f t="shared" si="74"/>
        <v/>
      </c>
      <c r="AK122" s="53">
        <f t="shared" si="75"/>
        <v>0</v>
      </c>
      <c r="AL122" s="59" t="str">
        <f>IF(OR(B122=0,B122=""),"",IF(AND($E$3="1st"),'Marks Entry 1st'!X121,IF(AND($E$3="2nd"),'Marks Entry 2nd'!X121,"")))</f>
        <v/>
      </c>
      <c r="AM122" s="59" t="str">
        <f>IF(OR(B122=0,B122=""),"",IF(AND($E$3="1st"),'Marks Entry 1st'!Y121,IF(AND($E$3="2nd"),'Marks Entry 2nd'!Y121,"")))</f>
        <v/>
      </c>
      <c r="AN122" s="58" t="str">
        <f t="shared" si="76"/>
        <v/>
      </c>
      <c r="AO122" s="53" t="str">
        <f t="shared" si="77"/>
        <v/>
      </c>
      <c r="AP122" s="94">
        <f t="shared" si="78"/>
        <v>0</v>
      </c>
      <c r="AQ122" s="94" t="str">
        <f t="shared" si="79"/>
        <v/>
      </c>
      <c r="AR122" s="94" t="str">
        <f t="shared" si="80"/>
        <v/>
      </c>
      <c r="AS122" s="94" t="str">
        <f t="shared" si="81"/>
        <v/>
      </c>
      <c r="AT122" s="94" t="str">
        <f t="shared" si="82"/>
        <v/>
      </c>
      <c r="AU122" s="98" t="str">
        <f t="shared" si="83"/>
        <v/>
      </c>
      <c r="AV122" s="113"/>
      <c r="AW122" s="113"/>
      <c r="AX122" s="113"/>
      <c r="AY122" s="53"/>
      <c r="AZ122" s="113" t="str">
        <f>IF(OR(B122=0,B122=""),"",IF(AND($E$3="1st"),'Marks Entry 1st'!AC121,IF(AND($E$3="2nd"),'Marks Entry 2nd'!AC121,"")))</f>
        <v/>
      </c>
      <c r="BA122" s="113" t="str">
        <f>IF(OR(B122=0,B122=""),"",IF(AND($E$3="1st"),'Marks Entry 1st'!AD121,IF(AND($E$3="2nd"),'Marks Entry 2nd'!AD121,"")))</f>
        <v/>
      </c>
      <c r="BB122" s="57" t="str">
        <f t="shared" si="84"/>
        <v/>
      </c>
      <c r="BC122" s="53">
        <f t="shared" si="85"/>
        <v>0</v>
      </c>
      <c r="BD122" s="59" t="str">
        <f>IF(OR(B122=0,B122=""),"",IF(AND($E$3="1st"),'Marks Entry 1st'!AE121,IF(AND($E$3="2nd"),'Marks Entry 2nd'!AE121,"")))</f>
        <v/>
      </c>
      <c r="BE122" s="59" t="str">
        <f>IF(OR(B122=0,B122=""),"",IF(AND($E$3="1st"),'Marks Entry 1st'!AF121,IF(AND($E$3="2nd"),'Marks Entry 2nd'!AF121,"")))</f>
        <v/>
      </c>
      <c r="BF122" s="58" t="str">
        <f t="shared" si="86"/>
        <v/>
      </c>
      <c r="BG122" s="53" t="str">
        <f t="shared" si="87"/>
        <v/>
      </c>
      <c r="BH122" s="94">
        <f t="shared" si="88"/>
        <v>0</v>
      </c>
      <c r="BI122" s="94" t="str">
        <f t="shared" si="89"/>
        <v/>
      </c>
      <c r="BJ122" s="94" t="str">
        <f t="shared" si="90"/>
        <v/>
      </c>
      <c r="BK122" s="94" t="str">
        <f t="shared" si="91"/>
        <v/>
      </c>
      <c r="BL122" s="94" t="str">
        <f t="shared" si="92"/>
        <v/>
      </c>
      <c r="BM122" s="98" t="str">
        <f t="shared" si="93"/>
        <v/>
      </c>
      <c r="BN122" s="113"/>
      <c r="BO122" s="113"/>
      <c r="BP122" s="113"/>
      <c r="BQ122" s="53"/>
      <c r="BR122" s="113" t="str">
        <f>IF(OR(B122=0,B122=""),"",IF(AND('Marks Entry 1st'!AJ121="",'Marks Entry 2nd'!AJ121=""),"",IF(AND($E$3="1st"),'Marks Entry 1st'!AJ121,IF(AND($E$3="2nd"),'Marks Entry 2nd'!AJ121,""))))</f>
        <v/>
      </c>
      <c r="BS122" s="113" t="str">
        <f>IF(OR(B122=0,B122=""),"",IF(AND('Marks Entry 1st'!AK121="",'Marks Entry 2nd'!AK121=""),"",IF(AND($E$3="1st"),'Marks Entry 1st'!AK121,IF(AND($E$3="2nd"),'Marks Entry 2nd'!AK121,""))))</f>
        <v/>
      </c>
      <c r="BT122" s="57" t="str">
        <f t="shared" si="94"/>
        <v/>
      </c>
      <c r="BU122" s="53">
        <f t="shared" si="95"/>
        <v>0</v>
      </c>
      <c r="BV122" s="59" t="str">
        <f>IF(OR(B122=0,B122=""),"",IF(AND('Marks Entry 1st'!AL121="",'Marks Entry 2nd'!AL121=""),"",IF(AND($E$3="1st"),'Marks Entry 1st'!AL121,IF(AND($E$3="2nd"),'Marks Entry 2nd'!AL121,""))))</f>
        <v/>
      </c>
      <c r="BW122" s="59" t="str">
        <f>IF(OR(B122=0,B122=""),"",IF(AND('Marks Entry 1st'!AM121="",'Marks Entry 2nd'!AM121=""),"",IF(AND($E$3="1st"),'Marks Entry 1st'!AM121,IF(AND($E$3="2nd"),'Marks Entry 2nd'!AM121,""))))</f>
        <v/>
      </c>
      <c r="BX122" s="58" t="str">
        <f t="shared" si="96"/>
        <v/>
      </c>
      <c r="BY122" s="53" t="str">
        <f t="shared" si="97"/>
        <v/>
      </c>
      <c r="BZ122" s="94">
        <f t="shared" si="98"/>
        <v>0</v>
      </c>
      <c r="CA122" s="94" t="str">
        <f t="shared" si="99"/>
        <v/>
      </c>
      <c r="CB122" s="94" t="str">
        <f t="shared" si="100"/>
        <v/>
      </c>
      <c r="CC122" s="94" t="str">
        <f t="shared" si="101"/>
        <v/>
      </c>
      <c r="CD122" s="94" t="str">
        <f t="shared" si="102"/>
        <v/>
      </c>
      <c r="CE122" s="98" t="str">
        <f t="shared" si="103"/>
        <v/>
      </c>
      <c r="CF122" s="246" t="str">
        <f>IF(OR(B122=0,B122=""),"",IF(AND($E$3="1st"),'Marks Entry 1st'!AN121,IF(AND($E$3="2nd"),'Marks Entry 2nd'!AN121,"")))</f>
        <v/>
      </c>
      <c r="CG122" s="246" t="str">
        <f>IF(OR(B122=0,B122=""),"",IF(AND($E$3="1st"),'Marks Entry 1st'!AO121,IF(AND($E$3="2nd"),'Marks Entry 2nd'!AO121,"")))</f>
        <v/>
      </c>
      <c r="CH122" s="114" t="str">
        <f t="shared" si="104"/>
        <v/>
      </c>
      <c r="CI122" s="115">
        <f t="shared" si="105"/>
        <v>0</v>
      </c>
      <c r="CJ122" s="115" t="str">
        <f t="shared" si="106"/>
        <v/>
      </c>
      <c r="CK122" s="115" t="str">
        <f t="shared" si="107"/>
        <v/>
      </c>
      <c r="CL122" s="97" t="str">
        <f t="shared" si="108"/>
        <v/>
      </c>
      <c r="CM122" s="246" t="str">
        <f>IF(OR(B122=0,B122=""),"",IF(AND($E$3="1st"),'Marks Entry 1st'!AP121,IF(AND($E$3="2nd"),'Marks Entry 2nd'!AP121,"")))</f>
        <v/>
      </c>
      <c r="CN122" s="246" t="str">
        <f>IF(OR(B122=0,B122=""),"",IF(AND($E$3="1st"),'Marks Entry 1st'!AQ121,IF(AND($E$3="2nd"),'Marks Entry 2nd'!AQ121,"")))</f>
        <v/>
      </c>
      <c r="CO122" s="114" t="str">
        <f t="shared" si="109"/>
        <v/>
      </c>
      <c r="CP122" s="115">
        <f t="shared" si="110"/>
        <v>0</v>
      </c>
      <c r="CQ122" s="115" t="str">
        <f t="shared" si="111"/>
        <v/>
      </c>
      <c r="CR122" s="115" t="str">
        <f t="shared" si="112"/>
        <v/>
      </c>
      <c r="CS122" s="97" t="str">
        <f t="shared" si="113"/>
        <v/>
      </c>
      <c r="CT122" s="246" t="str">
        <f>IF(OR(B122=0,B122=""),"",IF(AND($E$3="1st"),'Marks Entry 1st'!AR121,IF(AND($E$3="2nd"),'Marks Entry 2nd'!AR121,"")))</f>
        <v/>
      </c>
      <c r="CU122" s="246" t="str">
        <f>IF(OR(B122=0,B122=""),"",IF(AND($E$3="1st"),'Marks Entry 1st'!AS121,IF(AND($E$3="2nd"),'Marks Entry 2nd'!AS121,"")))</f>
        <v/>
      </c>
      <c r="CV122" s="114" t="str">
        <f t="shared" si="114"/>
        <v/>
      </c>
      <c r="CW122" s="115">
        <f t="shared" si="115"/>
        <v>0</v>
      </c>
      <c r="CX122" s="115" t="str">
        <f t="shared" si="116"/>
        <v/>
      </c>
      <c r="CY122" s="115" t="str">
        <f t="shared" si="117"/>
        <v/>
      </c>
      <c r="CZ122" s="97" t="str">
        <f t="shared" si="118"/>
        <v/>
      </c>
      <c r="DA122" s="246" t="str">
        <f>IF(OR(B122=0,B122=""),"",IF(AND('Marks Entry 1st'!AT121="",'Marks Entry 2nd'!AT121=""),"",IF(AND($E$3="1st"),'Marks Entry 1st'!AT121,IF(AND($E$3="2nd"),'Marks Entry 2nd'!AT121,""))))</f>
        <v/>
      </c>
      <c r="DB122" s="246" t="str">
        <f>IF(OR(B122=0,B122=""),"",IF(AND('Marks Entry 1st'!AU121="",'Marks Entry 2nd'!AU121=""),"",IF(AND($E$3="1st"),'Marks Entry 1st'!AU121,IF(AND($E$3="2nd"),'Marks Entry 2nd'!AU121,""))))</f>
        <v/>
      </c>
      <c r="DC122" s="377" t="str">
        <f t="shared" si="119"/>
        <v/>
      </c>
      <c r="DD122" s="98" t="str">
        <f t="shared" si="120"/>
        <v/>
      </c>
      <c r="DE122" s="246" t="str">
        <f>IF(OR(B122=0,B122=""),"",IF(AND('Marks Entry 1st'!AV121="",'Marks Entry 2nd'!AV121=""),"",IF(AND($E$3="1st"),'Marks Entry 1st'!AV121,IF(AND($E$3="2nd"),'Marks Entry 2nd'!AV121,""))))</f>
        <v/>
      </c>
      <c r="DF122" s="246" t="str">
        <f>IF(OR(B122=0,B122=""),"",IF(AND('Marks Entry 1st'!AW121="",'Marks Entry 2nd'!AW121=""),"",IF(AND($E$3="1st"),'Marks Entry 1st'!AW121,IF(AND($E$3="2nd"),'Marks Entry 2nd'!AW121,""))))</f>
        <v/>
      </c>
      <c r="DG122" s="377" t="str">
        <f t="shared" si="121"/>
        <v/>
      </c>
      <c r="DH122" s="98" t="str">
        <f t="shared" si="122"/>
        <v/>
      </c>
      <c r="DI122" s="68" t="str">
        <f t="shared" si="127"/>
        <v/>
      </c>
      <c r="DJ122" s="379" t="str">
        <f t="shared" si="123"/>
        <v/>
      </c>
      <c r="DK122" s="72" t="str">
        <f t="shared" si="124"/>
        <v/>
      </c>
      <c r="DL122" s="73" t="str">
        <f t="shared" si="125"/>
        <v/>
      </c>
      <c r="DM122" s="413" t="str">
        <f>IF(B122="NSO","NSO",IF(OR(D122="",G122="",F122="",B122="",DI122=0),"",IF('Master sheet'!$D$11="Hindi","कक्षोंन्नति","Promoted")))</f>
        <v/>
      </c>
      <c r="DN122" s="43" t="str">
        <f>IF(OR(B122=0,B122=""),"",IF(AND($E$3="1st"),'Marks Entry 1st'!AX121,IF(AND($E$3="2nd"),'Marks Entry 2nd'!AX121,"")))</f>
        <v/>
      </c>
      <c r="DO122" s="43" t="str">
        <f>IF(OR(B122=0,B122=""),"",IF(AND($E$3="1st"),'Marks Entry 1st'!AY121,IF(AND($E$3="2nd"),'Marks Entry 2nd'!AY121,"")))</f>
        <v/>
      </c>
      <c r="DP122" s="230" t="str">
        <f t="shared" si="126"/>
        <v/>
      </c>
      <c r="DQ122" s="44"/>
      <c r="DX122" s="46">
        <f>IF(AND($E$3="1st"),'Marks Entry 1st'!I121,IF(AND($E$3="2nd"),'Marks Entry 2nd'!I121,""))</f>
        <v>0</v>
      </c>
    </row>
    <row r="123" spans="1:128" ht="18.95" customHeight="1">
      <c r="A123" s="60">
        <v>116</v>
      </c>
      <c r="B123" s="279" t="str">
        <f>IF(OR(DX123=0,DX123=""),"",IF(AND($E$3="1st"),'Marks Entry 1st'!I122,IF(AND($E$3="2nd"),'Marks Entry 2nd'!I122,"")))</f>
        <v/>
      </c>
      <c r="C123" s="61" t="str">
        <f>IF(OR(B123=0,B123=""),"",IF(AND($E$3="1st"),'Marks Entry 1st'!B122,IF(AND($E$3="2nd"),'Marks Entry 2nd'!B122,"")))</f>
        <v/>
      </c>
      <c r="D123" s="61" t="str">
        <f>IF(OR(B123=0,B123=""),"",IF(AND($E$3="1st"),'Marks Entry 1st'!C122,IF(AND($E$3="2nd"),'Marks Entry 2nd'!C122,"")))</f>
        <v/>
      </c>
      <c r="E123" s="62" t="str">
        <f>IF(OR(B123=0,B123=""),"",IF(AND($E$3="1st"),'Marks Entry 1st'!E122,IF(AND($E$3="2nd"),'Marks Entry 2nd'!E122,"")))</f>
        <v/>
      </c>
      <c r="F123" s="278" t="str">
        <f>IF(OR(B123=0,B123=""),"",IF(AND($E$3="1st"),'Marks Entry 1st'!D122,IF(AND($E$3="2nd"),'Marks Entry 2nd'!D122,"")))</f>
        <v/>
      </c>
      <c r="G123" s="56" t="str">
        <f>IF(OR(B123=0,B123=""),"",IF(AND($E$3="1st"),'Marks Entry 1st'!F122,IF(AND($E$3="2nd"),'Marks Entry 2nd'!F122,"")))</f>
        <v/>
      </c>
      <c r="H123" s="56" t="str">
        <f>IF(OR(B123=0,B123=""),"",IF(AND($E$3="1st"),'Marks Entry 1st'!G122,IF(AND($E$3="2nd"),'Marks Entry 2nd'!G122,"")))</f>
        <v/>
      </c>
      <c r="I123" s="56" t="str">
        <f>IF(OR(B123=0,B123=""),"",IF(AND($E$3="1st"),'Marks Entry 1st'!H122,IF(AND($E$3="2nd"),'Marks Entry 2nd'!H122,"")))</f>
        <v/>
      </c>
      <c r="J123" s="245" t="str">
        <f>IF(OR(B123=0,B123=""),"",IF(AND($E$3="1st"),'Marks Entry 1st'!J122,IF(AND($E$3="2nd"),'Marks Entry 2nd'!J122,"")))</f>
        <v/>
      </c>
      <c r="K123" s="245" t="str">
        <f>IF(OR(B123=0,B123=""),"",IF(AND($E$3="1st"),'Marks Entry 1st'!K122,IF(AND($E$3="2nd"),'Marks Entry 2nd'!K122,"")))</f>
        <v/>
      </c>
      <c r="L123" s="113"/>
      <c r="M123" s="113"/>
      <c r="N123" s="113"/>
      <c r="O123" s="53"/>
      <c r="P123" s="113" t="str">
        <f>IF(OR(B123=0,B123=""),"",IF(AND($E$3="1st"),'Marks Entry 1st'!O122,IF(AND($E$3="2nd"),'Marks Entry 2nd'!O122,"")))</f>
        <v/>
      </c>
      <c r="Q123" s="113" t="str">
        <f>IF(OR(B123=0,B123=""),"",IF(AND($E$3="1st"),'Marks Entry 1st'!P122,IF(AND($E$3="2nd"),'Marks Entry 2nd'!P122,"")))</f>
        <v/>
      </c>
      <c r="R123" s="57" t="str">
        <f t="shared" si="64"/>
        <v/>
      </c>
      <c r="S123" s="53">
        <f t="shared" si="65"/>
        <v>0</v>
      </c>
      <c r="T123" s="59" t="str">
        <f>IF(OR(B123=0,B123=""),"",IF(AND($E$3="1st"),'Marks Entry 1st'!Q122,IF(AND($E$3="2nd"),'Marks Entry 2nd'!Q122,"")))</f>
        <v/>
      </c>
      <c r="U123" s="59" t="str">
        <f>IF(OR(B123=0,B123=""),"",IF(AND($E$3="1st"),'Marks Entry 1st'!R122,IF(AND($E$3="2nd"),'Marks Entry 2nd'!R122,"")))</f>
        <v/>
      </c>
      <c r="V123" s="58" t="str">
        <f t="shared" si="66"/>
        <v/>
      </c>
      <c r="W123" s="53" t="str">
        <f t="shared" si="67"/>
        <v/>
      </c>
      <c r="X123" s="94">
        <f t="shared" si="68"/>
        <v>0</v>
      </c>
      <c r="Y123" s="94" t="str">
        <f t="shared" si="69"/>
        <v/>
      </c>
      <c r="Z123" s="94" t="str">
        <f t="shared" si="70"/>
        <v/>
      </c>
      <c r="AA123" s="94" t="str">
        <f t="shared" si="71"/>
        <v/>
      </c>
      <c r="AB123" s="94" t="str">
        <f t="shared" si="72"/>
        <v/>
      </c>
      <c r="AC123" s="98" t="str">
        <f t="shared" si="73"/>
        <v/>
      </c>
      <c r="AD123" s="113"/>
      <c r="AE123" s="113"/>
      <c r="AF123" s="113"/>
      <c r="AG123" s="53"/>
      <c r="AH123" s="113" t="str">
        <f>IF(OR(B123=0,B123=""),"",IF(AND($E$3="1st"),'Marks Entry 1st'!V122,IF(AND($E$3="2nd"),'Marks Entry 2nd'!V122,"")))</f>
        <v/>
      </c>
      <c r="AI123" s="113" t="str">
        <f>IF(OR(B123=0,B123=""),"",IF(AND($E$3="1st"),'Marks Entry 1st'!W122,IF(AND($E$3="2nd"),'Marks Entry 2nd'!W122,"")))</f>
        <v/>
      </c>
      <c r="AJ123" s="57" t="str">
        <f t="shared" si="74"/>
        <v/>
      </c>
      <c r="AK123" s="53">
        <f t="shared" si="75"/>
        <v>0</v>
      </c>
      <c r="AL123" s="59" t="str">
        <f>IF(OR(B123=0,B123=""),"",IF(AND($E$3="1st"),'Marks Entry 1st'!X122,IF(AND($E$3="2nd"),'Marks Entry 2nd'!X122,"")))</f>
        <v/>
      </c>
      <c r="AM123" s="59" t="str">
        <f>IF(OR(B123=0,B123=""),"",IF(AND($E$3="1st"),'Marks Entry 1st'!Y122,IF(AND($E$3="2nd"),'Marks Entry 2nd'!Y122,"")))</f>
        <v/>
      </c>
      <c r="AN123" s="58" t="str">
        <f t="shared" si="76"/>
        <v/>
      </c>
      <c r="AO123" s="53" t="str">
        <f t="shared" si="77"/>
        <v/>
      </c>
      <c r="AP123" s="94">
        <f t="shared" si="78"/>
        <v>0</v>
      </c>
      <c r="AQ123" s="94" t="str">
        <f t="shared" si="79"/>
        <v/>
      </c>
      <c r="AR123" s="94" t="str">
        <f t="shared" si="80"/>
        <v/>
      </c>
      <c r="AS123" s="94" t="str">
        <f t="shared" si="81"/>
        <v/>
      </c>
      <c r="AT123" s="94" t="str">
        <f t="shared" si="82"/>
        <v/>
      </c>
      <c r="AU123" s="98" t="str">
        <f t="shared" si="83"/>
        <v/>
      </c>
      <c r="AV123" s="113"/>
      <c r="AW123" s="113"/>
      <c r="AX123" s="113"/>
      <c r="AY123" s="53"/>
      <c r="AZ123" s="113" t="str">
        <f>IF(OR(B123=0,B123=""),"",IF(AND($E$3="1st"),'Marks Entry 1st'!AC122,IF(AND($E$3="2nd"),'Marks Entry 2nd'!AC122,"")))</f>
        <v/>
      </c>
      <c r="BA123" s="113" t="str">
        <f>IF(OR(B123=0,B123=""),"",IF(AND($E$3="1st"),'Marks Entry 1st'!AD122,IF(AND($E$3="2nd"),'Marks Entry 2nd'!AD122,"")))</f>
        <v/>
      </c>
      <c r="BB123" s="57" t="str">
        <f t="shared" si="84"/>
        <v/>
      </c>
      <c r="BC123" s="53">
        <f t="shared" si="85"/>
        <v>0</v>
      </c>
      <c r="BD123" s="59" t="str">
        <f>IF(OR(B123=0,B123=""),"",IF(AND($E$3="1st"),'Marks Entry 1st'!AE122,IF(AND($E$3="2nd"),'Marks Entry 2nd'!AE122,"")))</f>
        <v/>
      </c>
      <c r="BE123" s="59" t="str">
        <f>IF(OR(B123=0,B123=""),"",IF(AND($E$3="1st"),'Marks Entry 1st'!AF122,IF(AND($E$3="2nd"),'Marks Entry 2nd'!AF122,"")))</f>
        <v/>
      </c>
      <c r="BF123" s="58" t="str">
        <f t="shared" si="86"/>
        <v/>
      </c>
      <c r="BG123" s="53" t="str">
        <f t="shared" si="87"/>
        <v/>
      </c>
      <c r="BH123" s="94">
        <f t="shared" si="88"/>
        <v>0</v>
      </c>
      <c r="BI123" s="94" t="str">
        <f t="shared" si="89"/>
        <v/>
      </c>
      <c r="BJ123" s="94" t="str">
        <f t="shared" si="90"/>
        <v/>
      </c>
      <c r="BK123" s="94" t="str">
        <f t="shared" si="91"/>
        <v/>
      </c>
      <c r="BL123" s="94" t="str">
        <f t="shared" si="92"/>
        <v/>
      </c>
      <c r="BM123" s="98" t="str">
        <f t="shared" si="93"/>
        <v/>
      </c>
      <c r="BN123" s="113"/>
      <c r="BO123" s="113"/>
      <c r="BP123" s="113"/>
      <c r="BQ123" s="53"/>
      <c r="BR123" s="113" t="str">
        <f>IF(OR(B123=0,B123=""),"",IF(AND('Marks Entry 1st'!AJ122="",'Marks Entry 2nd'!AJ122=""),"",IF(AND($E$3="1st"),'Marks Entry 1st'!AJ122,IF(AND($E$3="2nd"),'Marks Entry 2nd'!AJ122,""))))</f>
        <v/>
      </c>
      <c r="BS123" s="113" t="str">
        <f>IF(OR(B123=0,B123=""),"",IF(AND('Marks Entry 1st'!AK122="",'Marks Entry 2nd'!AK122=""),"",IF(AND($E$3="1st"),'Marks Entry 1st'!AK122,IF(AND($E$3="2nd"),'Marks Entry 2nd'!AK122,""))))</f>
        <v/>
      </c>
      <c r="BT123" s="57" t="str">
        <f t="shared" si="94"/>
        <v/>
      </c>
      <c r="BU123" s="53">
        <f t="shared" si="95"/>
        <v>0</v>
      </c>
      <c r="BV123" s="59" t="str">
        <f>IF(OR(B123=0,B123=""),"",IF(AND('Marks Entry 1st'!AL122="",'Marks Entry 2nd'!AL122=""),"",IF(AND($E$3="1st"),'Marks Entry 1st'!AL122,IF(AND($E$3="2nd"),'Marks Entry 2nd'!AL122,""))))</f>
        <v/>
      </c>
      <c r="BW123" s="59" t="str">
        <f>IF(OR(B123=0,B123=""),"",IF(AND('Marks Entry 1st'!AM122="",'Marks Entry 2nd'!AM122=""),"",IF(AND($E$3="1st"),'Marks Entry 1st'!AM122,IF(AND($E$3="2nd"),'Marks Entry 2nd'!AM122,""))))</f>
        <v/>
      </c>
      <c r="BX123" s="58" t="str">
        <f t="shared" si="96"/>
        <v/>
      </c>
      <c r="BY123" s="53" t="str">
        <f t="shared" si="97"/>
        <v/>
      </c>
      <c r="BZ123" s="94">
        <f t="shared" si="98"/>
        <v>0</v>
      </c>
      <c r="CA123" s="94" t="str">
        <f t="shared" si="99"/>
        <v/>
      </c>
      <c r="CB123" s="94" t="str">
        <f t="shared" si="100"/>
        <v/>
      </c>
      <c r="CC123" s="94" t="str">
        <f t="shared" si="101"/>
        <v/>
      </c>
      <c r="CD123" s="94" t="str">
        <f t="shared" si="102"/>
        <v/>
      </c>
      <c r="CE123" s="98" t="str">
        <f t="shared" si="103"/>
        <v/>
      </c>
      <c r="CF123" s="246" t="str">
        <f>IF(OR(B123=0,B123=""),"",IF(AND($E$3="1st"),'Marks Entry 1st'!AN122,IF(AND($E$3="2nd"),'Marks Entry 2nd'!AN122,"")))</f>
        <v/>
      </c>
      <c r="CG123" s="246" t="str">
        <f>IF(OR(B123=0,B123=""),"",IF(AND($E$3="1st"),'Marks Entry 1st'!AO122,IF(AND($E$3="2nd"),'Marks Entry 2nd'!AO122,"")))</f>
        <v/>
      </c>
      <c r="CH123" s="114" t="str">
        <f t="shared" si="104"/>
        <v/>
      </c>
      <c r="CI123" s="115">
        <f t="shared" si="105"/>
        <v>0</v>
      </c>
      <c r="CJ123" s="115" t="str">
        <f t="shared" si="106"/>
        <v/>
      </c>
      <c r="CK123" s="115" t="str">
        <f t="shared" si="107"/>
        <v/>
      </c>
      <c r="CL123" s="97" t="str">
        <f t="shared" si="108"/>
        <v/>
      </c>
      <c r="CM123" s="246" t="str">
        <f>IF(OR(B123=0,B123=""),"",IF(AND($E$3="1st"),'Marks Entry 1st'!AP122,IF(AND($E$3="2nd"),'Marks Entry 2nd'!AP122,"")))</f>
        <v/>
      </c>
      <c r="CN123" s="246" t="str">
        <f>IF(OR(B123=0,B123=""),"",IF(AND($E$3="1st"),'Marks Entry 1st'!AQ122,IF(AND($E$3="2nd"),'Marks Entry 2nd'!AQ122,"")))</f>
        <v/>
      </c>
      <c r="CO123" s="114" t="str">
        <f t="shared" si="109"/>
        <v/>
      </c>
      <c r="CP123" s="115">
        <f t="shared" si="110"/>
        <v>0</v>
      </c>
      <c r="CQ123" s="115" t="str">
        <f t="shared" si="111"/>
        <v/>
      </c>
      <c r="CR123" s="115" t="str">
        <f t="shared" si="112"/>
        <v/>
      </c>
      <c r="CS123" s="97" t="str">
        <f t="shared" si="113"/>
        <v/>
      </c>
      <c r="CT123" s="246" t="str">
        <f>IF(OR(B123=0,B123=""),"",IF(AND($E$3="1st"),'Marks Entry 1st'!AR122,IF(AND($E$3="2nd"),'Marks Entry 2nd'!AR122,"")))</f>
        <v/>
      </c>
      <c r="CU123" s="246" t="str">
        <f>IF(OR(B123=0,B123=""),"",IF(AND($E$3="1st"),'Marks Entry 1st'!AS122,IF(AND($E$3="2nd"),'Marks Entry 2nd'!AS122,"")))</f>
        <v/>
      </c>
      <c r="CV123" s="114" t="str">
        <f t="shared" si="114"/>
        <v/>
      </c>
      <c r="CW123" s="115">
        <f t="shared" si="115"/>
        <v>0</v>
      </c>
      <c r="CX123" s="115" t="str">
        <f t="shared" si="116"/>
        <v/>
      </c>
      <c r="CY123" s="115" t="str">
        <f t="shared" si="117"/>
        <v/>
      </c>
      <c r="CZ123" s="97" t="str">
        <f t="shared" si="118"/>
        <v/>
      </c>
      <c r="DA123" s="246" t="str">
        <f>IF(OR(B123=0,B123=""),"",IF(AND('Marks Entry 1st'!AT122="",'Marks Entry 2nd'!AT122=""),"",IF(AND($E$3="1st"),'Marks Entry 1st'!AT122,IF(AND($E$3="2nd"),'Marks Entry 2nd'!AT122,""))))</f>
        <v/>
      </c>
      <c r="DB123" s="246" t="str">
        <f>IF(OR(B123=0,B123=""),"",IF(AND('Marks Entry 1st'!AU122="",'Marks Entry 2nd'!AU122=""),"",IF(AND($E$3="1st"),'Marks Entry 1st'!AU122,IF(AND($E$3="2nd"),'Marks Entry 2nd'!AU122,""))))</f>
        <v/>
      </c>
      <c r="DC123" s="377" t="str">
        <f t="shared" si="119"/>
        <v/>
      </c>
      <c r="DD123" s="98" t="str">
        <f t="shared" si="120"/>
        <v/>
      </c>
      <c r="DE123" s="246" t="str">
        <f>IF(OR(B123=0,B123=""),"",IF(AND('Marks Entry 1st'!AV122="",'Marks Entry 2nd'!AV122=""),"",IF(AND($E$3="1st"),'Marks Entry 1st'!AV122,IF(AND($E$3="2nd"),'Marks Entry 2nd'!AV122,""))))</f>
        <v/>
      </c>
      <c r="DF123" s="246" t="str">
        <f>IF(OR(B123=0,B123=""),"",IF(AND('Marks Entry 1st'!AW122="",'Marks Entry 2nd'!AW122=""),"",IF(AND($E$3="1st"),'Marks Entry 1st'!AW122,IF(AND($E$3="2nd"),'Marks Entry 2nd'!AW122,""))))</f>
        <v/>
      </c>
      <c r="DG123" s="377" t="str">
        <f t="shared" si="121"/>
        <v/>
      </c>
      <c r="DH123" s="98" t="str">
        <f t="shared" si="122"/>
        <v/>
      </c>
      <c r="DI123" s="68" t="str">
        <f t="shared" si="127"/>
        <v/>
      </c>
      <c r="DJ123" s="379" t="str">
        <f t="shared" si="123"/>
        <v/>
      </c>
      <c r="DK123" s="72" t="str">
        <f t="shared" si="124"/>
        <v/>
      </c>
      <c r="DL123" s="73" t="str">
        <f t="shared" si="125"/>
        <v/>
      </c>
      <c r="DM123" s="413" t="str">
        <f>IF(B123="NSO","NSO",IF(OR(D123="",G123="",F123="",B123="",DI123=0),"",IF('Master sheet'!$D$11="Hindi","कक्षोंन्नति","Promoted")))</f>
        <v/>
      </c>
      <c r="DN123" s="43" t="str">
        <f>IF(OR(B123=0,B123=""),"",IF(AND($E$3="1st"),'Marks Entry 1st'!AX122,IF(AND($E$3="2nd"),'Marks Entry 2nd'!AX122,"")))</f>
        <v/>
      </c>
      <c r="DO123" s="43" t="str">
        <f>IF(OR(B123=0,B123=""),"",IF(AND($E$3="1st"),'Marks Entry 1st'!AY122,IF(AND($E$3="2nd"),'Marks Entry 2nd'!AY122,"")))</f>
        <v/>
      </c>
      <c r="DP123" s="230" t="str">
        <f t="shared" si="126"/>
        <v/>
      </c>
      <c r="DQ123" s="44"/>
      <c r="DX123" s="46">
        <f>IF(AND($E$3="1st"),'Marks Entry 1st'!I122,IF(AND($E$3="2nd"),'Marks Entry 2nd'!I122,""))</f>
        <v>0</v>
      </c>
    </row>
    <row r="124" spans="1:128" ht="18.95" customHeight="1">
      <c r="A124" s="60">
        <v>117</v>
      </c>
      <c r="B124" s="279" t="str">
        <f>IF(OR(DX124=0,DX124=""),"",IF(AND($E$3="1st"),'Marks Entry 1st'!I123,IF(AND($E$3="2nd"),'Marks Entry 2nd'!I123,"")))</f>
        <v/>
      </c>
      <c r="C124" s="61" t="str">
        <f>IF(OR(B124=0,B124=""),"",IF(AND($E$3="1st"),'Marks Entry 1st'!B123,IF(AND($E$3="2nd"),'Marks Entry 2nd'!B123,"")))</f>
        <v/>
      </c>
      <c r="D124" s="61" t="str">
        <f>IF(OR(B124=0,B124=""),"",IF(AND($E$3="1st"),'Marks Entry 1st'!C123,IF(AND($E$3="2nd"),'Marks Entry 2nd'!C123,"")))</f>
        <v/>
      </c>
      <c r="E124" s="62" t="str">
        <f>IF(OR(B124=0,B124=""),"",IF(AND($E$3="1st"),'Marks Entry 1st'!E123,IF(AND($E$3="2nd"),'Marks Entry 2nd'!E123,"")))</f>
        <v/>
      </c>
      <c r="F124" s="278" t="str">
        <f>IF(OR(B124=0,B124=""),"",IF(AND($E$3="1st"),'Marks Entry 1st'!D123,IF(AND($E$3="2nd"),'Marks Entry 2nd'!D123,"")))</f>
        <v/>
      </c>
      <c r="G124" s="56" t="str">
        <f>IF(OR(B124=0,B124=""),"",IF(AND($E$3="1st"),'Marks Entry 1st'!F123,IF(AND($E$3="2nd"),'Marks Entry 2nd'!F123,"")))</f>
        <v/>
      </c>
      <c r="H124" s="56" t="str">
        <f>IF(OR(B124=0,B124=""),"",IF(AND($E$3="1st"),'Marks Entry 1st'!G123,IF(AND($E$3="2nd"),'Marks Entry 2nd'!G123,"")))</f>
        <v/>
      </c>
      <c r="I124" s="56" t="str">
        <f>IF(OR(B124=0,B124=""),"",IF(AND($E$3="1st"),'Marks Entry 1st'!H123,IF(AND($E$3="2nd"),'Marks Entry 2nd'!H123,"")))</f>
        <v/>
      </c>
      <c r="J124" s="245" t="str">
        <f>IF(OR(B124=0,B124=""),"",IF(AND($E$3="1st"),'Marks Entry 1st'!J123,IF(AND($E$3="2nd"),'Marks Entry 2nd'!J123,"")))</f>
        <v/>
      </c>
      <c r="K124" s="245" t="str">
        <f>IF(OR(B124=0,B124=""),"",IF(AND($E$3="1st"),'Marks Entry 1st'!K123,IF(AND($E$3="2nd"),'Marks Entry 2nd'!K123,"")))</f>
        <v/>
      </c>
      <c r="L124" s="113"/>
      <c r="M124" s="113"/>
      <c r="N124" s="113"/>
      <c r="O124" s="53"/>
      <c r="P124" s="113" t="str">
        <f>IF(OR(B124=0,B124=""),"",IF(AND($E$3="1st"),'Marks Entry 1st'!O123,IF(AND($E$3="2nd"),'Marks Entry 2nd'!O123,"")))</f>
        <v/>
      </c>
      <c r="Q124" s="113" t="str">
        <f>IF(OR(B124=0,B124=""),"",IF(AND($E$3="1st"),'Marks Entry 1st'!P123,IF(AND($E$3="2nd"),'Marks Entry 2nd'!P123,"")))</f>
        <v/>
      </c>
      <c r="R124" s="57" t="str">
        <f t="shared" si="64"/>
        <v/>
      </c>
      <c r="S124" s="53">
        <f t="shared" si="65"/>
        <v>0</v>
      </c>
      <c r="T124" s="59" t="str">
        <f>IF(OR(B124=0,B124=""),"",IF(AND($E$3="1st"),'Marks Entry 1st'!Q123,IF(AND($E$3="2nd"),'Marks Entry 2nd'!Q123,"")))</f>
        <v/>
      </c>
      <c r="U124" s="59" t="str">
        <f>IF(OR(B124=0,B124=""),"",IF(AND($E$3="1st"),'Marks Entry 1st'!R123,IF(AND($E$3="2nd"),'Marks Entry 2nd'!R123,"")))</f>
        <v/>
      </c>
      <c r="V124" s="58" t="str">
        <f t="shared" si="66"/>
        <v/>
      </c>
      <c r="W124" s="53" t="str">
        <f t="shared" si="67"/>
        <v/>
      </c>
      <c r="X124" s="94">
        <f t="shared" si="68"/>
        <v>0</v>
      </c>
      <c r="Y124" s="94" t="str">
        <f t="shared" si="69"/>
        <v/>
      </c>
      <c r="Z124" s="94" t="str">
        <f t="shared" si="70"/>
        <v/>
      </c>
      <c r="AA124" s="94" t="str">
        <f t="shared" si="71"/>
        <v/>
      </c>
      <c r="AB124" s="94" t="str">
        <f t="shared" si="72"/>
        <v/>
      </c>
      <c r="AC124" s="98" t="str">
        <f t="shared" si="73"/>
        <v/>
      </c>
      <c r="AD124" s="113"/>
      <c r="AE124" s="113"/>
      <c r="AF124" s="113"/>
      <c r="AG124" s="53"/>
      <c r="AH124" s="113" t="str">
        <f>IF(OR(B124=0,B124=""),"",IF(AND($E$3="1st"),'Marks Entry 1st'!V123,IF(AND($E$3="2nd"),'Marks Entry 2nd'!V123,"")))</f>
        <v/>
      </c>
      <c r="AI124" s="113" t="str">
        <f>IF(OR(B124=0,B124=""),"",IF(AND($E$3="1st"),'Marks Entry 1st'!W123,IF(AND($E$3="2nd"),'Marks Entry 2nd'!W123,"")))</f>
        <v/>
      </c>
      <c r="AJ124" s="57" t="str">
        <f t="shared" si="74"/>
        <v/>
      </c>
      <c r="AK124" s="53">
        <f t="shared" si="75"/>
        <v>0</v>
      </c>
      <c r="AL124" s="59" t="str">
        <f>IF(OR(B124=0,B124=""),"",IF(AND($E$3="1st"),'Marks Entry 1st'!X123,IF(AND($E$3="2nd"),'Marks Entry 2nd'!X123,"")))</f>
        <v/>
      </c>
      <c r="AM124" s="59" t="str">
        <f>IF(OR(B124=0,B124=""),"",IF(AND($E$3="1st"),'Marks Entry 1st'!Y123,IF(AND($E$3="2nd"),'Marks Entry 2nd'!Y123,"")))</f>
        <v/>
      </c>
      <c r="AN124" s="58" t="str">
        <f t="shared" si="76"/>
        <v/>
      </c>
      <c r="AO124" s="53" t="str">
        <f t="shared" si="77"/>
        <v/>
      </c>
      <c r="AP124" s="94">
        <f t="shared" si="78"/>
        <v>0</v>
      </c>
      <c r="AQ124" s="94" t="str">
        <f t="shared" si="79"/>
        <v/>
      </c>
      <c r="AR124" s="94" t="str">
        <f t="shared" si="80"/>
        <v/>
      </c>
      <c r="AS124" s="94" t="str">
        <f t="shared" si="81"/>
        <v/>
      </c>
      <c r="AT124" s="94" t="str">
        <f t="shared" si="82"/>
        <v/>
      </c>
      <c r="AU124" s="98" t="str">
        <f t="shared" si="83"/>
        <v/>
      </c>
      <c r="AV124" s="113"/>
      <c r="AW124" s="113"/>
      <c r="AX124" s="113"/>
      <c r="AY124" s="53"/>
      <c r="AZ124" s="113" t="str">
        <f>IF(OR(B124=0,B124=""),"",IF(AND($E$3="1st"),'Marks Entry 1st'!AC123,IF(AND($E$3="2nd"),'Marks Entry 2nd'!AC123,"")))</f>
        <v/>
      </c>
      <c r="BA124" s="113" t="str">
        <f>IF(OR(B124=0,B124=""),"",IF(AND($E$3="1st"),'Marks Entry 1st'!AD123,IF(AND($E$3="2nd"),'Marks Entry 2nd'!AD123,"")))</f>
        <v/>
      </c>
      <c r="BB124" s="57" t="str">
        <f t="shared" si="84"/>
        <v/>
      </c>
      <c r="BC124" s="53">
        <f t="shared" si="85"/>
        <v>0</v>
      </c>
      <c r="BD124" s="59" t="str">
        <f>IF(OR(B124=0,B124=""),"",IF(AND($E$3="1st"),'Marks Entry 1st'!AE123,IF(AND($E$3="2nd"),'Marks Entry 2nd'!AE123,"")))</f>
        <v/>
      </c>
      <c r="BE124" s="59" t="str">
        <f>IF(OR(B124=0,B124=""),"",IF(AND($E$3="1st"),'Marks Entry 1st'!AF123,IF(AND($E$3="2nd"),'Marks Entry 2nd'!AF123,"")))</f>
        <v/>
      </c>
      <c r="BF124" s="58" t="str">
        <f t="shared" si="86"/>
        <v/>
      </c>
      <c r="BG124" s="53" t="str">
        <f t="shared" si="87"/>
        <v/>
      </c>
      <c r="BH124" s="94">
        <f t="shared" si="88"/>
        <v>0</v>
      </c>
      <c r="BI124" s="94" t="str">
        <f t="shared" si="89"/>
        <v/>
      </c>
      <c r="BJ124" s="94" t="str">
        <f t="shared" si="90"/>
        <v/>
      </c>
      <c r="BK124" s="94" t="str">
        <f t="shared" si="91"/>
        <v/>
      </c>
      <c r="BL124" s="94" t="str">
        <f t="shared" si="92"/>
        <v/>
      </c>
      <c r="BM124" s="98" t="str">
        <f t="shared" si="93"/>
        <v/>
      </c>
      <c r="BN124" s="113"/>
      <c r="BO124" s="113"/>
      <c r="BP124" s="113"/>
      <c r="BQ124" s="53"/>
      <c r="BR124" s="113" t="str">
        <f>IF(OR(B124=0,B124=""),"",IF(AND('Marks Entry 1st'!AJ123="",'Marks Entry 2nd'!AJ123=""),"",IF(AND($E$3="1st"),'Marks Entry 1st'!AJ123,IF(AND($E$3="2nd"),'Marks Entry 2nd'!AJ123,""))))</f>
        <v/>
      </c>
      <c r="BS124" s="113" t="str">
        <f>IF(OR(B124=0,B124=""),"",IF(AND('Marks Entry 1st'!AK123="",'Marks Entry 2nd'!AK123=""),"",IF(AND($E$3="1st"),'Marks Entry 1st'!AK123,IF(AND($E$3="2nd"),'Marks Entry 2nd'!AK123,""))))</f>
        <v/>
      </c>
      <c r="BT124" s="57" t="str">
        <f t="shared" si="94"/>
        <v/>
      </c>
      <c r="BU124" s="53">
        <f t="shared" si="95"/>
        <v>0</v>
      </c>
      <c r="BV124" s="59" t="str">
        <f>IF(OR(B124=0,B124=""),"",IF(AND('Marks Entry 1st'!AL123="",'Marks Entry 2nd'!AL123=""),"",IF(AND($E$3="1st"),'Marks Entry 1st'!AL123,IF(AND($E$3="2nd"),'Marks Entry 2nd'!AL123,""))))</f>
        <v/>
      </c>
      <c r="BW124" s="59" t="str">
        <f>IF(OR(B124=0,B124=""),"",IF(AND('Marks Entry 1st'!AM123="",'Marks Entry 2nd'!AM123=""),"",IF(AND($E$3="1st"),'Marks Entry 1st'!AM123,IF(AND($E$3="2nd"),'Marks Entry 2nd'!AM123,""))))</f>
        <v/>
      </c>
      <c r="BX124" s="58" t="str">
        <f t="shared" si="96"/>
        <v/>
      </c>
      <c r="BY124" s="53" t="str">
        <f t="shared" si="97"/>
        <v/>
      </c>
      <c r="BZ124" s="94">
        <f t="shared" si="98"/>
        <v>0</v>
      </c>
      <c r="CA124" s="94" t="str">
        <f t="shared" si="99"/>
        <v/>
      </c>
      <c r="CB124" s="94" t="str">
        <f t="shared" si="100"/>
        <v/>
      </c>
      <c r="CC124" s="94" t="str">
        <f t="shared" si="101"/>
        <v/>
      </c>
      <c r="CD124" s="94" t="str">
        <f t="shared" si="102"/>
        <v/>
      </c>
      <c r="CE124" s="98" t="str">
        <f t="shared" si="103"/>
        <v/>
      </c>
      <c r="CF124" s="246" t="str">
        <f>IF(OR(B124=0,B124=""),"",IF(AND($E$3="1st"),'Marks Entry 1st'!AN123,IF(AND($E$3="2nd"),'Marks Entry 2nd'!AN123,"")))</f>
        <v/>
      </c>
      <c r="CG124" s="246" t="str">
        <f>IF(OR(B124=0,B124=""),"",IF(AND($E$3="1st"),'Marks Entry 1st'!AO123,IF(AND($E$3="2nd"),'Marks Entry 2nd'!AO123,"")))</f>
        <v/>
      </c>
      <c r="CH124" s="114" t="str">
        <f t="shared" si="104"/>
        <v/>
      </c>
      <c r="CI124" s="115">
        <f t="shared" si="105"/>
        <v>0</v>
      </c>
      <c r="CJ124" s="115" t="str">
        <f t="shared" si="106"/>
        <v/>
      </c>
      <c r="CK124" s="115" t="str">
        <f t="shared" si="107"/>
        <v/>
      </c>
      <c r="CL124" s="97" t="str">
        <f t="shared" si="108"/>
        <v/>
      </c>
      <c r="CM124" s="246" t="str">
        <f>IF(OR(B124=0,B124=""),"",IF(AND($E$3="1st"),'Marks Entry 1st'!AP123,IF(AND($E$3="2nd"),'Marks Entry 2nd'!AP123,"")))</f>
        <v/>
      </c>
      <c r="CN124" s="246" t="str">
        <f>IF(OR(B124=0,B124=""),"",IF(AND($E$3="1st"),'Marks Entry 1st'!AQ123,IF(AND($E$3="2nd"),'Marks Entry 2nd'!AQ123,"")))</f>
        <v/>
      </c>
      <c r="CO124" s="114" t="str">
        <f t="shared" si="109"/>
        <v/>
      </c>
      <c r="CP124" s="115">
        <f t="shared" si="110"/>
        <v>0</v>
      </c>
      <c r="CQ124" s="115" t="str">
        <f t="shared" si="111"/>
        <v/>
      </c>
      <c r="CR124" s="115" t="str">
        <f t="shared" si="112"/>
        <v/>
      </c>
      <c r="CS124" s="97" t="str">
        <f t="shared" si="113"/>
        <v/>
      </c>
      <c r="CT124" s="246" t="str">
        <f>IF(OR(B124=0,B124=""),"",IF(AND($E$3="1st"),'Marks Entry 1st'!AR123,IF(AND($E$3="2nd"),'Marks Entry 2nd'!AR123,"")))</f>
        <v/>
      </c>
      <c r="CU124" s="246" t="str">
        <f>IF(OR(B124=0,B124=""),"",IF(AND($E$3="1st"),'Marks Entry 1st'!AS123,IF(AND($E$3="2nd"),'Marks Entry 2nd'!AS123,"")))</f>
        <v/>
      </c>
      <c r="CV124" s="114" t="str">
        <f t="shared" si="114"/>
        <v/>
      </c>
      <c r="CW124" s="115">
        <f t="shared" si="115"/>
        <v>0</v>
      </c>
      <c r="CX124" s="115" t="str">
        <f t="shared" si="116"/>
        <v/>
      </c>
      <c r="CY124" s="115" t="str">
        <f t="shared" si="117"/>
        <v/>
      </c>
      <c r="CZ124" s="97" t="str">
        <f t="shared" si="118"/>
        <v/>
      </c>
      <c r="DA124" s="246" t="str">
        <f>IF(OR(B124=0,B124=""),"",IF(AND('Marks Entry 1st'!AT123="",'Marks Entry 2nd'!AT123=""),"",IF(AND($E$3="1st"),'Marks Entry 1st'!AT123,IF(AND($E$3="2nd"),'Marks Entry 2nd'!AT123,""))))</f>
        <v/>
      </c>
      <c r="DB124" s="246" t="str">
        <f>IF(OR(B124=0,B124=""),"",IF(AND('Marks Entry 1st'!AU123="",'Marks Entry 2nd'!AU123=""),"",IF(AND($E$3="1st"),'Marks Entry 1st'!AU123,IF(AND($E$3="2nd"),'Marks Entry 2nd'!AU123,""))))</f>
        <v/>
      </c>
      <c r="DC124" s="377" t="str">
        <f t="shared" si="119"/>
        <v/>
      </c>
      <c r="DD124" s="98" t="str">
        <f t="shared" si="120"/>
        <v/>
      </c>
      <c r="DE124" s="246" t="str">
        <f>IF(OR(B124=0,B124=""),"",IF(AND('Marks Entry 1st'!AV123="",'Marks Entry 2nd'!AV123=""),"",IF(AND($E$3="1st"),'Marks Entry 1st'!AV123,IF(AND($E$3="2nd"),'Marks Entry 2nd'!AV123,""))))</f>
        <v/>
      </c>
      <c r="DF124" s="246" t="str">
        <f>IF(OR(B124=0,B124=""),"",IF(AND('Marks Entry 1st'!AW123="",'Marks Entry 2nd'!AW123=""),"",IF(AND($E$3="1st"),'Marks Entry 1st'!AW123,IF(AND($E$3="2nd"),'Marks Entry 2nd'!AW123,""))))</f>
        <v/>
      </c>
      <c r="DG124" s="377" t="str">
        <f t="shared" si="121"/>
        <v/>
      </c>
      <c r="DH124" s="98" t="str">
        <f t="shared" si="122"/>
        <v/>
      </c>
      <c r="DI124" s="68" t="str">
        <f t="shared" si="127"/>
        <v/>
      </c>
      <c r="DJ124" s="379" t="str">
        <f t="shared" si="123"/>
        <v/>
      </c>
      <c r="DK124" s="72" t="str">
        <f t="shared" si="124"/>
        <v/>
      </c>
      <c r="DL124" s="73" t="str">
        <f t="shared" si="125"/>
        <v/>
      </c>
      <c r="DM124" s="413" t="str">
        <f>IF(B124="NSO","NSO",IF(OR(D124="",G124="",F124="",B124="",DI124=0),"",IF('Master sheet'!$D$11="Hindi","कक्षोंन्नति","Promoted")))</f>
        <v/>
      </c>
      <c r="DN124" s="43" t="str">
        <f>IF(OR(B124=0,B124=""),"",IF(AND($E$3="1st"),'Marks Entry 1st'!AX123,IF(AND($E$3="2nd"),'Marks Entry 2nd'!AX123,"")))</f>
        <v/>
      </c>
      <c r="DO124" s="43" t="str">
        <f>IF(OR(B124=0,B124=""),"",IF(AND($E$3="1st"),'Marks Entry 1st'!AY123,IF(AND($E$3="2nd"),'Marks Entry 2nd'!AY123,"")))</f>
        <v/>
      </c>
      <c r="DP124" s="230" t="str">
        <f t="shared" si="126"/>
        <v/>
      </c>
      <c r="DQ124" s="44"/>
      <c r="DX124" s="46">
        <f>IF(AND($E$3="1st"),'Marks Entry 1st'!I123,IF(AND($E$3="2nd"),'Marks Entry 2nd'!I123,""))</f>
        <v>0</v>
      </c>
    </row>
    <row r="125" spans="1:128" ht="18.95" customHeight="1">
      <c r="A125" s="60">
        <v>118</v>
      </c>
      <c r="B125" s="279" t="str">
        <f>IF(OR(DX125=0,DX125=""),"",IF(AND($E$3="1st"),'Marks Entry 1st'!I124,IF(AND($E$3="2nd"),'Marks Entry 2nd'!I124,"")))</f>
        <v/>
      </c>
      <c r="C125" s="61" t="str">
        <f>IF(OR(B125=0,B125=""),"",IF(AND($E$3="1st"),'Marks Entry 1st'!B124,IF(AND($E$3="2nd"),'Marks Entry 2nd'!B124,"")))</f>
        <v/>
      </c>
      <c r="D125" s="61" t="str">
        <f>IF(OR(B125=0,B125=""),"",IF(AND($E$3="1st"),'Marks Entry 1st'!C124,IF(AND($E$3="2nd"),'Marks Entry 2nd'!C124,"")))</f>
        <v/>
      </c>
      <c r="E125" s="62" t="str">
        <f>IF(OR(B125=0,B125=""),"",IF(AND($E$3="1st"),'Marks Entry 1st'!E124,IF(AND($E$3="2nd"),'Marks Entry 2nd'!E124,"")))</f>
        <v/>
      </c>
      <c r="F125" s="278" t="str">
        <f>IF(OR(B125=0,B125=""),"",IF(AND($E$3="1st"),'Marks Entry 1st'!D124,IF(AND($E$3="2nd"),'Marks Entry 2nd'!D124,"")))</f>
        <v/>
      </c>
      <c r="G125" s="56" t="str">
        <f>IF(OR(B125=0,B125=""),"",IF(AND($E$3="1st"),'Marks Entry 1st'!F124,IF(AND($E$3="2nd"),'Marks Entry 2nd'!F124,"")))</f>
        <v/>
      </c>
      <c r="H125" s="56" t="str">
        <f>IF(OR(B125=0,B125=""),"",IF(AND($E$3="1st"),'Marks Entry 1st'!G124,IF(AND($E$3="2nd"),'Marks Entry 2nd'!G124,"")))</f>
        <v/>
      </c>
      <c r="I125" s="56" t="str">
        <f>IF(OR(B125=0,B125=""),"",IF(AND($E$3="1st"),'Marks Entry 1st'!H124,IF(AND($E$3="2nd"),'Marks Entry 2nd'!H124,"")))</f>
        <v/>
      </c>
      <c r="J125" s="245" t="str">
        <f>IF(OR(B125=0,B125=""),"",IF(AND($E$3="1st"),'Marks Entry 1st'!J124,IF(AND($E$3="2nd"),'Marks Entry 2nd'!J124,"")))</f>
        <v/>
      </c>
      <c r="K125" s="245" t="str">
        <f>IF(OR(B125=0,B125=""),"",IF(AND($E$3="1st"),'Marks Entry 1st'!K124,IF(AND($E$3="2nd"),'Marks Entry 2nd'!K124,"")))</f>
        <v/>
      </c>
      <c r="L125" s="113"/>
      <c r="M125" s="113"/>
      <c r="N125" s="113"/>
      <c r="O125" s="53"/>
      <c r="P125" s="113" t="str">
        <f>IF(OR(B125=0,B125=""),"",IF(AND($E$3="1st"),'Marks Entry 1st'!O124,IF(AND($E$3="2nd"),'Marks Entry 2nd'!O124,"")))</f>
        <v/>
      </c>
      <c r="Q125" s="113" t="str">
        <f>IF(OR(B125=0,B125=""),"",IF(AND($E$3="1st"),'Marks Entry 1st'!P124,IF(AND($E$3="2nd"),'Marks Entry 2nd'!P124,"")))</f>
        <v/>
      </c>
      <c r="R125" s="57" t="str">
        <f t="shared" si="64"/>
        <v/>
      </c>
      <c r="S125" s="53">
        <f t="shared" si="65"/>
        <v>0</v>
      </c>
      <c r="T125" s="59" t="str">
        <f>IF(OR(B125=0,B125=""),"",IF(AND($E$3="1st"),'Marks Entry 1st'!Q124,IF(AND($E$3="2nd"),'Marks Entry 2nd'!Q124,"")))</f>
        <v/>
      </c>
      <c r="U125" s="59" t="str">
        <f>IF(OR(B125=0,B125=""),"",IF(AND($E$3="1st"),'Marks Entry 1st'!R124,IF(AND($E$3="2nd"),'Marks Entry 2nd'!R124,"")))</f>
        <v/>
      </c>
      <c r="V125" s="58" t="str">
        <f t="shared" si="66"/>
        <v/>
      </c>
      <c r="W125" s="53" t="str">
        <f t="shared" si="67"/>
        <v/>
      </c>
      <c r="X125" s="94">
        <f t="shared" si="68"/>
        <v>0</v>
      </c>
      <c r="Y125" s="94" t="str">
        <f t="shared" si="69"/>
        <v/>
      </c>
      <c r="Z125" s="94" t="str">
        <f t="shared" si="70"/>
        <v/>
      </c>
      <c r="AA125" s="94" t="str">
        <f t="shared" si="71"/>
        <v/>
      </c>
      <c r="AB125" s="94" t="str">
        <f t="shared" si="72"/>
        <v/>
      </c>
      <c r="AC125" s="98" t="str">
        <f t="shared" si="73"/>
        <v/>
      </c>
      <c r="AD125" s="113"/>
      <c r="AE125" s="113"/>
      <c r="AF125" s="113"/>
      <c r="AG125" s="53"/>
      <c r="AH125" s="113" t="str">
        <f>IF(OR(B125=0,B125=""),"",IF(AND($E$3="1st"),'Marks Entry 1st'!V124,IF(AND($E$3="2nd"),'Marks Entry 2nd'!V124,"")))</f>
        <v/>
      </c>
      <c r="AI125" s="113" t="str">
        <f>IF(OR(B125=0,B125=""),"",IF(AND($E$3="1st"),'Marks Entry 1st'!W124,IF(AND($E$3="2nd"),'Marks Entry 2nd'!W124,"")))</f>
        <v/>
      </c>
      <c r="AJ125" s="57" t="str">
        <f t="shared" si="74"/>
        <v/>
      </c>
      <c r="AK125" s="53">
        <f t="shared" si="75"/>
        <v>0</v>
      </c>
      <c r="AL125" s="59" t="str">
        <f>IF(OR(B125=0,B125=""),"",IF(AND($E$3="1st"),'Marks Entry 1st'!X124,IF(AND($E$3="2nd"),'Marks Entry 2nd'!X124,"")))</f>
        <v/>
      </c>
      <c r="AM125" s="59" t="str">
        <f>IF(OR(B125=0,B125=""),"",IF(AND($E$3="1st"),'Marks Entry 1st'!Y124,IF(AND($E$3="2nd"),'Marks Entry 2nd'!Y124,"")))</f>
        <v/>
      </c>
      <c r="AN125" s="58" t="str">
        <f t="shared" si="76"/>
        <v/>
      </c>
      <c r="AO125" s="53" t="str">
        <f t="shared" si="77"/>
        <v/>
      </c>
      <c r="AP125" s="94">
        <f t="shared" si="78"/>
        <v>0</v>
      </c>
      <c r="AQ125" s="94" t="str">
        <f t="shared" si="79"/>
        <v/>
      </c>
      <c r="AR125" s="94" t="str">
        <f t="shared" si="80"/>
        <v/>
      </c>
      <c r="AS125" s="94" t="str">
        <f t="shared" si="81"/>
        <v/>
      </c>
      <c r="AT125" s="94" t="str">
        <f t="shared" si="82"/>
        <v/>
      </c>
      <c r="AU125" s="98" t="str">
        <f t="shared" si="83"/>
        <v/>
      </c>
      <c r="AV125" s="113"/>
      <c r="AW125" s="113"/>
      <c r="AX125" s="113"/>
      <c r="AY125" s="53"/>
      <c r="AZ125" s="113" t="str">
        <f>IF(OR(B125=0,B125=""),"",IF(AND($E$3="1st"),'Marks Entry 1st'!AC124,IF(AND($E$3="2nd"),'Marks Entry 2nd'!AC124,"")))</f>
        <v/>
      </c>
      <c r="BA125" s="113" t="str">
        <f>IF(OR(B125=0,B125=""),"",IF(AND($E$3="1st"),'Marks Entry 1st'!AD124,IF(AND($E$3="2nd"),'Marks Entry 2nd'!AD124,"")))</f>
        <v/>
      </c>
      <c r="BB125" s="57" t="str">
        <f t="shared" si="84"/>
        <v/>
      </c>
      <c r="BC125" s="53">
        <f t="shared" si="85"/>
        <v>0</v>
      </c>
      <c r="BD125" s="59" t="str">
        <f>IF(OR(B125=0,B125=""),"",IF(AND($E$3="1st"),'Marks Entry 1st'!AE124,IF(AND($E$3="2nd"),'Marks Entry 2nd'!AE124,"")))</f>
        <v/>
      </c>
      <c r="BE125" s="59" t="str">
        <f>IF(OR(B125=0,B125=""),"",IF(AND($E$3="1st"),'Marks Entry 1st'!AF124,IF(AND($E$3="2nd"),'Marks Entry 2nd'!AF124,"")))</f>
        <v/>
      </c>
      <c r="BF125" s="58" t="str">
        <f t="shared" si="86"/>
        <v/>
      </c>
      <c r="BG125" s="53" t="str">
        <f t="shared" si="87"/>
        <v/>
      </c>
      <c r="BH125" s="94">
        <f t="shared" si="88"/>
        <v>0</v>
      </c>
      <c r="BI125" s="94" t="str">
        <f t="shared" si="89"/>
        <v/>
      </c>
      <c r="BJ125" s="94" t="str">
        <f t="shared" si="90"/>
        <v/>
      </c>
      <c r="BK125" s="94" t="str">
        <f t="shared" si="91"/>
        <v/>
      </c>
      <c r="BL125" s="94" t="str">
        <f t="shared" si="92"/>
        <v/>
      </c>
      <c r="BM125" s="98" t="str">
        <f t="shared" si="93"/>
        <v/>
      </c>
      <c r="BN125" s="113"/>
      <c r="BO125" s="113"/>
      <c r="BP125" s="113"/>
      <c r="BQ125" s="53"/>
      <c r="BR125" s="113" t="str">
        <f>IF(OR(B125=0,B125=""),"",IF(AND('Marks Entry 1st'!AJ124="",'Marks Entry 2nd'!AJ124=""),"",IF(AND($E$3="1st"),'Marks Entry 1st'!AJ124,IF(AND($E$3="2nd"),'Marks Entry 2nd'!AJ124,""))))</f>
        <v/>
      </c>
      <c r="BS125" s="113" t="str">
        <f>IF(OR(B125=0,B125=""),"",IF(AND('Marks Entry 1st'!AK124="",'Marks Entry 2nd'!AK124=""),"",IF(AND($E$3="1st"),'Marks Entry 1st'!AK124,IF(AND($E$3="2nd"),'Marks Entry 2nd'!AK124,""))))</f>
        <v/>
      </c>
      <c r="BT125" s="57" t="str">
        <f t="shared" si="94"/>
        <v/>
      </c>
      <c r="BU125" s="53">
        <f t="shared" si="95"/>
        <v>0</v>
      </c>
      <c r="BV125" s="59" t="str">
        <f>IF(OR(B125=0,B125=""),"",IF(AND('Marks Entry 1st'!AL124="",'Marks Entry 2nd'!AL124=""),"",IF(AND($E$3="1st"),'Marks Entry 1st'!AL124,IF(AND($E$3="2nd"),'Marks Entry 2nd'!AL124,""))))</f>
        <v/>
      </c>
      <c r="BW125" s="59" t="str">
        <f>IF(OR(B125=0,B125=""),"",IF(AND('Marks Entry 1st'!AM124="",'Marks Entry 2nd'!AM124=""),"",IF(AND($E$3="1st"),'Marks Entry 1st'!AM124,IF(AND($E$3="2nd"),'Marks Entry 2nd'!AM124,""))))</f>
        <v/>
      </c>
      <c r="BX125" s="58" t="str">
        <f t="shared" si="96"/>
        <v/>
      </c>
      <c r="BY125" s="53" t="str">
        <f t="shared" si="97"/>
        <v/>
      </c>
      <c r="BZ125" s="94">
        <f t="shared" si="98"/>
        <v>0</v>
      </c>
      <c r="CA125" s="94" t="str">
        <f t="shared" si="99"/>
        <v/>
      </c>
      <c r="CB125" s="94" t="str">
        <f t="shared" si="100"/>
        <v/>
      </c>
      <c r="CC125" s="94" t="str">
        <f t="shared" si="101"/>
        <v/>
      </c>
      <c r="CD125" s="94" t="str">
        <f t="shared" si="102"/>
        <v/>
      </c>
      <c r="CE125" s="98" t="str">
        <f t="shared" si="103"/>
        <v/>
      </c>
      <c r="CF125" s="246" t="str">
        <f>IF(OR(B125=0,B125=""),"",IF(AND($E$3="1st"),'Marks Entry 1st'!AN124,IF(AND($E$3="2nd"),'Marks Entry 2nd'!AN124,"")))</f>
        <v/>
      </c>
      <c r="CG125" s="246" t="str">
        <f>IF(OR(B125=0,B125=""),"",IF(AND($E$3="1st"),'Marks Entry 1st'!AO124,IF(AND($E$3="2nd"),'Marks Entry 2nd'!AO124,"")))</f>
        <v/>
      </c>
      <c r="CH125" s="114" t="str">
        <f t="shared" si="104"/>
        <v/>
      </c>
      <c r="CI125" s="115">
        <f t="shared" si="105"/>
        <v>0</v>
      </c>
      <c r="CJ125" s="115" t="str">
        <f t="shared" si="106"/>
        <v/>
      </c>
      <c r="CK125" s="115" t="str">
        <f t="shared" si="107"/>
        <v/>
      </c>
      <c r="CL125" s="97" t="str">
        <f t="shared" si="108"/>
        <v/>
      </c>
      <c r="CM125" s="246" t="str">
        <f>IF(OR(B125=0,B125=""),"",IF(AND($E$3="1st"),'Marks Entry 1st'!AP124,IF(AND($E$3="2nd"),'Marks Entry 2nd'!AP124,"")))</f>
        <v/>
      </c>
      <c r="CN125" s="246" t="str">
        <f>IF(OR(B125=0,B125=""),"",IF(AND($E$3="1st"),'Marks Entry 1st'!AQ124,IF(AND($E$3="2nd"),'Marks Entry 2nd'!AQ124,"")))</f>
        <v/>
      </c>
      <c r="CO125" s="114" t="str">
        <f t="shared" si="109"/>
        <v/>
      </c>
      <c r="CP125" s="115">
        <f t="shared" si="110"/>
        <v>0</v>
      </c>
      <c r="CQ125" s="115" t="str">
        <f t="shared" si="111"/>
        <v/>
      </c>
      <c r="CR125" s="115" t="str">
        <f t="shared" si="112"/>
        <v/>
      </c>
      <c r="CS125" s="97" t="str">
        <f t="shared" si="113"/>
        <v/>
      </c>
      <c r="CT125" s="246" t="str">
        <f>IF(OR(B125=0,B125=""),"",IF(AND($E$3="1st"),'Marks Entry 1st'!AR124,IF(AND($E$3="2nd"),'Marks Entry 2nd'!AR124,"")))</f>
        <v/>
      </c>
      <c r="CU125" s="246" t="str">
        <f>IF(OR(B125=0,B125=""),"",IF(AND($E$3="1st"),'Marks Entry 1st'!AS124,IF(AND($E$3="2nd"),'Marks Entry 2nd'!AS124,"")))</f>
        <v/>
      </c>
      <c r="CV125" s="114" t="str">
        <f t="shared" si="114"/>
        <v/>
      </c>
      <c r="CW125" s="115">
        <f t="shared" si="115"/>
        <v>0</v>
      </c>
      <c r="CX125" s="115" t="str">
        <f t="shared" si="116"/>
        <v/>
      </c>
      <c r="CY125" s="115" t="str">
        <f t="shared" si="117"/>
        <v/>
      </c>
      <c r="CZ125" s="97" t="str">
        <f t="shared" si="118"/>
        <v/>
      </c>
      <c r="DA125" s="246" t="str">
        <f>IF(OR(B125=0,B125=""),"",IF(AND('Marks Entry 1st'!AT124="",'Marks Entry 2nd'!AT124=""),"",IF(AND($E$3="1st"),'Marks Entry 1st'!AT124,IF(AND($E$3="2nd"),'Marks Entry 2nd'!AT124,""))))</f>
        <v/>
      </c>
      <c r="DB125" s="246" t="str">
        <f>IF(OR(B125=0,B125=""),"",IF(AND('Marks Entry 1st'!AU124="",'Marks Entry 2nd'!AU124=""),"",IF(AND($E$3="1st"),'Marks Entry 1st'!AU124,IF(AND($E$3="2nd"),'Marks Entry 2nd'!AU124,""))))</f>
        <v/>
      </c>
      <c r="DC125" s="377" t="str">
        <f t="shared" si="119"/>
        <v/>
      </c>
      <c r="DD125" s="98" t="str">
        <f t="shared" si="120"/>
        <v/>
      </c>
      <c r="DE125" s="246" t="str">
        <f>IF(OR(B125=0,B125=""),"",IF(AND('Marks Entry 1st'!AV124="",'Marks Entry 2nd'!AV124=""),"",IF(AND($E$3="1st"),'Marks Entry 1st'!AV124,IF(AND($E$3="2nd"),'Marks Entry 2nd'!AV124,""))))</f>
        <v/>
      </c>
      <c r="DF125" s="246" t="str">
        <f>IF(OR(B125=0,B125=""),"",IF(AND('Marks Entry 1st'!AW124="",'Marks Entry 2nd'!AW124=""),"",IF(AND($E$3="1st"),'Marks Entry 1st'!AW124,IF(AND($E$3="2nd"),'Marks Entry 2nd'!AW124,""))))</f>
        <v/>
      </c>
      <c r="DG125" s="377" t="str">
        <f t="shared" si="121"/>
        <v/>
      </c>
      <c r="DH125" s="98" t="str">
        <f t="shared" si="122"/>
        <v/>
      </c>
      <c r="DI125" s="68" t="str">
        <f t="shared" si="127"/>
        <v/>
      </c>
      <c r="DJ125" s="379" t="str">
        <f t="shared" si="123"/>
        <v/>
      </c>
      <c r="DK125" s="72" t="str">
        <f t="shared" si="124"/>
        <v/>
      </c>
      <c r="DL125" s="73" t="str">
        <f t="shared" si="125"/>
        <v/>
      </c>
      <c r="DM125" s="413" t="str">
        <f>IF(B125="NSO","NSO",IF(OR(D125="",G125="",F125="",B125="",DI125=0),"",IF('Master sheet'!$D$11="Hindi","कक्षोंन्नति","Promoted")))</f>
        <v/>
      </c>
      <c r="DN125" s="43" t="str">
        <f>IF(OR(B125=0,B125=""),"",IF(AND($E$3="1st"),'Marks Entry 1st'!AX124,IF(AND($E$3="2nd"),'Marks Entry 2nd'!AX124,"")))</f>
        <v/>
      </c>
      <c r="DO125" s="43" t="str">
        <f>IF(OR(B125=0,B125=""),"",IF(AND($E$3="1st"),'Marks Entry 1st'!AY124,IF(AND($E$3="2nd"),'Marks Entry 2nd'!AY124,"")))</f>
        <v/>
      </c>
      <c r="DP125" s="230" t="str">
        <f t="shared" si="126"/>
        <v/>
      </c>
      <c r="DQ125" s="44"/>
      <c r="DX125" s="46">
        <f>IF(AND($E$3="1st"),'Marks Entry 1st'!I124,IF(AND($E$3="2nd"),'Marks Entry 2nd'!I124,""))</f>
        <v>0</v>
      </c>
    </row>
    <row r="126" spans="1:128" ht="18.95" customHeight="1">
      <c r="A126" s="60">
        <v>119</v>
      </c>
      <c r="B126" s="279" t="str">
        <f>IF(OR(DX126=0,DX126=""),"",IF(AND($E$3="1st"),'Marks Entry 1st'!I125,IF(AND($E$3="2nd"),'Marks Entry 2nd'!I125,"")))</f>
        <v/>
      </c>
      <c r="C126" s="61" t="str">
        <f>IF(OR(B126=0,B126=""),"",IF(AND($E$3="1st"),'Marks Entry 1st'!B125,IF(AND($E$3="2nd"),'Marks Entry 2nd'!B125,"")))</f>
        <v/>
      </c>
      <c r="D126" s="61" t="str">
        <f>IF(OR(B126=0,B126=""),"",IF(AND($E$3="1st"),'Marks Entry 1st'!C125,IF(AND($E$3="2nd"),'Marks Entry 2nd'!C125,"")))</f>
        <v/>
      </c>
      <c r="E126" s="62" t="str">
        <f>IF(OR(B126=0,B126=""),"",IF(AND($E$3="1st"),'Marks Entry 1st'!E125,IF(AND($E$3="2nd"),'Marks Entry 2nd'!E125,"")))</f>
        <v/>
      </c>
      <c r="F126" s="278" t="str">
        <f>IF(OR(B126=0,B126=""),"",IF(AND($E$3="1st"),'Marks Entry 1st'!D125,IF(AND($E$3="2nd"),'Marks Entry 2nd'!D125,"")))</f>
        <v/>
      </c>
      <c r="G126" s="56" t="str">
        <f>IF(OR(B126=0,B126=""),"",IF(AND($E$3="1st"),'Marks Entry 1st'!F125,IF(AND($E$3="2nd"),'Marks Entry 2nd'!F125,"")))</f>
        <v/>
      </c>
      <c r="H126" s="56" t="str">
        <f>IF(OR(B126=0,B126=""),"",IF(AND($E$3="1st"),'Marks Entry 1st'!G125,IF(AND($E$3="2nd"),'Marks Entry 2nd'!G125,"")))</f>
        <v/>
      </c>
      <c r="I126" s="56" t="str">
        <f>IF(OR(B126=0,B126=""),"",IF(AND($E$3="1st"),'Marks Entry 1st'!H125,IF(AND($E$3="2nd"),'Marks Entry 2nd'!H125,"")))</f>
        <v/>
      </c>
      <c r="J126" s="245" t="str">
        <f>IF(OR(B126=0,B126=""),"",IF(AND($E$3="1st"),'Marks Entry 1st'!J125,IF(AND($E$3="2nd"),'Marks Entry 2nd'!J125,"")))</f>
        <v/>
      </c>
      <c r="K126" s="245" t="str">
        <f>IF(OR(B126=0,B126=""),"",IF(AND($E$3="1st"),'Marks Entry 1st'!K125,IF(AND($E$3="2nd"),'Marks Entry 2nd'!K125,"")))</f>
        <v/>
      </c>
      <c r="L126" s="113"/>
      <c r="M126" s="113"/>
      <c r="N126" s="113"/>
      <c r="O126" s="53"/>
      <c r="P126" s="113" t="str">
        <f>IF(OR(B126=0,B126=""),"",IF(AND($E$3="1st"),'Marks Entry 1st'!O125,IF(AND($E$3="2nd"),'Marks Entry 2nd'!O125,"")))</f>
        <v/>
      </c>
      <c r="Q126" s="113" t="str">
        <f>IF(OR(B126=0,B126=""),"",IF(AND($E$3="1st"),'Marks Entry 1st'!P125,IF(AND($E$3="2nd"),'Marks Entry 2nd'!P125,"")))</f>
        <v/>
      </c>
      <c r="R126" s="57" t="str">
        <f t="shared" si="64"/>
        <v/>
      </c>
      <c r="S126" s="53">
        <f t="shared" si="65"/>
        <v>0</v>
      </c>
      <c r="T126" s="59" t="str">
        <f>IF(OR(B126=0,B126=""),"",IF(AND($E$3="1st"),'Marks Entry 1st'!Q125,IF(AND($E$3="2nd"),'Marks Entry 2nd'!Q125,"")))</f>
        <v/>
      </c>
      <c r="U126" s="59" t="str">
        <f>IF(OR(B126=0,B126=""),"",IF(AND($E$3="1st"),'Marks Entry 1st'!R125,IF(AND($E$3="2nd"),'Marks Entry 2nd'!R125,"")))</f>
        <v/>
      </c>
      <c r="V126" s="58" t="str">
        <f t="shared" si="66"/>
        <v/>
      </c>
      <c r="W126" s="53" t="str">
        <f t="shared" si="67"/>
        <v/>
      </c>
      <c r="X126" s="94">
        <f t="shared" si="68"/>
        <v>0</v>
      </c>
      <c r="Y126" s="94" t="str">
        <f t="shared" si="69"/>
        <v/>
      </c>
      <c r="Z126" s="94" t="str">
        <f t="shared" si="70"/>
        <v/>
      </c>
      <c r="AA126" s="94" t="str">
        <f t="shared" si="71"/>
        <v/>
      </c>
      <c r="AB126" s="94" t="str">
        <f t="shared" si="72"/>
        <v/>
      </c>
      <c r="AC126" s="98" t="str">
        <f t="shared" si="73"/>
        <v/>
      </c>
      <c r="AD126" s="113"/>
      <c r="AE126" s="113"/>
      <c r="AF126" s="113"/>
      <c r="AG126" s="53"/>
      <c r="AH126" s="113" t="str">
        <f>IF(OR(B126=0,B126=""),"",IF(AND($E$3="1st"),'Marks Entry 1st'!V125,IF(AND($E$3="2nd"),'Marks Entry 2nd'!V125,"")))</f>
        <v/>
      </c>
      <c r="AI126" s="113" t="str">
        <f>IF(OR(B126=0,B126=""),"",IF(AND($E$3="1st"),'Marks Entry 1st'!W125,IF(AND($E$3="2nd"),'Marks Entry 2nd'!W125,"")))</f>
        <v/>
      </c>
      <c r="AJ126" s="57" t="str">
        <f t="shared" si="74"/>
        <v/>
      </c>
      <c r="AK126" s="53">
        <f t="shared" si="75"/>
        <v>0</v>
      </c>
      <c r="AL126" s="59" t="str">
        <f>IF(OR(B126=0,B126=""),"",IF(AND($E$3="1st"),'Marks Entry 1st'!X125,IF(AND($E$3="2nd"),'Marks Entry 2nd'!X125,"")))</f>
        <v/>
      </c>
      <c r="AM126" s="59" t="str">
        <f>IF(OR(B126=0,B126=""),"",IF(AND($E$3="1st"),'Marks Entry 1st'!Y125,IF(AND($E$3="2nd"),'Marks Entry 2nd'!Y125,"")))</f>
        <v/>
      </c>
      <c r="AN126" s="58" t="str">
        <f t="shared" si="76"/>
        <v/>
      </c>
      <c r="AO126" s="53" t="str">
        <f t="shared" si="77"/>
        <v/>
      </c>
      <c r="AP126" s="94">
        <f t="shared" si="78"/>
        <v>0</v>
      </c>
      <c r="AQ126" s="94" t="str">
        <f t="shared" si="79"/>
        <v/>
      </c>
      <c r="AR126" s="94" t="str">
        <f t="shared" si="80"/>
        <v/>
      </c>
      <c r="AS126" s="94" t="str">
        <f t="shared" si="81"/>
        <v/>
      </c>
      <c r="AT126" s="94" t="str">
        <f t="shared" si="82"/>
        <v/>
      </c>
      <c r="AU126" s="98" t="str">
        <f t="shared" si="83"/>
        <v/>
      </c>
      <c r="AV126" s="113"/>
      <c r="AW126" s="113"/>
      <c r="AX126" s="113"/>
      <c r="AY126" s="53"/>
      <c r="AZ126" s="113" t="str">
        <f>IF(OR(B126=0,B126=""),"",IF(AND($E$3="1st"),'Marks Entry 1st'!AC125,IF(AND($E$3="2nd"),'Marks Entry 2nd'!AC125,"")))</f>
        <v/>
      </c>
      <c r="BA126" s="113" t="str">
        <f>IF(OR(B126=0,B126=""),"",IF(AND($E$3="1st"),'Marks Entry 1st'!AD125,IF(AND($E$3="2nd"),'Marks Entry 2nd'!AD125,"")))</f>
        <v/>
      </c>
      <c r="BB126" s="57" t="str">
        <f t="shared" si="84"/>
        <v/>
      </c>
      <c r="BC126" s="53">
        <f t="shared" si="85"/>
        <v>0</v>
      </c>
      <c r="BD126" s="59" t="str">
        <f>IF(OR(B126=0,B126=""),"",IF(AND($E$3="1st"),'Marks Entry 1st'!AE125,IF(AND($E$3="2nd"),'Marks Entry 2nd'!AE125,"")))</f>
        <v/>
      </c>
      <c r="BE126" s="59" t="str">
        <f>IF(OR(B126=0,B126=""),"",IF(AND($E$3="1st"),'Marks Entry 1st'!AF125,IF(AND($E$3="2nd"),'Marks Entry 2nd'!AF125,"")))</f>
        <v/>
      </c>
      <c r="BF126" s="58" t="str">
        <f t="shared" si="86"/>
        <v/>
      </c>
      <c r="BG126" s="53" t="str">
        <f t="shared" si="87"/>
        <v/>
      </c>
      <c r="BH126" s="94">
        <f t="shared" si="88"/>
        <v>0</v>
      </c>
      <c r="BI126" s="94" t="str">
        <f t="shared" si="89"/>
        <v/>
      </c>
      <c r="BJ126" s="94" t="str">
        <f t="shared" si="90"/>
        <v/>
      </c>
      <c r="BK126" s="94" t="str">
        <f t="shared" si="91"/>
        <v/>
      </c>
      <c r="BL126" s="94" t="str">
        <f t="shared" si="92"/>
        <v/>
      </c>
      <c r="BM126" s="98" t="str">
        <f t="shared" si="93"/>
        <v/>
      </c>
      <c r="BN126" s="113"/>
      <c r="BO126" s="113"/>
      <c r="BP126" s="113"/>
      <c r="BQ126" s="53"/>
      <c r="BR126" s="113" t="str">
        <f>IF(OR(B126=0,B126=""),"",IF(AND('Marks Entry 1st'!AJ125="",'Marks Entry 2nd'!AJ125=""),"",IF(AND($E$3="1st"),'Marks Entry 1st'!AJ125,IF(AND($E$3="2nd"),'Marks Entry 2nd'!AJ125,""))))</f>
        <v/>
      </c>
      <c r="BS126" s="113" t="str">
        <f>IF(OR(B126=0,B126=""),"",IF(AND('Marks Entry 1st'!AK125="",'Marks Entry 2nd'!AK125=""),"",IF(AND($E$3="1st"),'Marks Entry 1st'!AK125,IF(AND($E$3="2nd"),'Marks Entry 2nd'!AK125,""))))</f>
        <v/>
      </c>
      <c r="BT126" s="57" t="str">
        <f t="shared" si="94"/>
        <v/>
      </c>
      <c r="BU126" s="53">
        <f t="shared" si="95"/>
        <v>0</v>
      </c>
      <c r="BV126" s="59" t="str">
        <f>IF(OR(B126=0,B126=""),"",IF(AND('Marks Entry 1st'!AL125="",'Marks Entry 2nd'!AL125=""),"",IF(AND($E$3="1st"),'Marks Entry 1st'!AL125,IF(AND($E$3="2nd"),'Marks Entry 2nd'!AL125,""))))</f>
        <v/>
      </c>
      <c r="BW126" s="59" t="str">
        <f>IF(OR(B126=0,B126=""),"",IF(AND('Marks Entry 1st'!AM125="",'Marks Entry 2nd'!AM125=""),"",IF(AND($E$3="1st"),'Marks Entry 1st'!AM125,IF(AND($E$3="2nd"),'Marks Entry 2nd'!AM125,""))))</f>
        <v/>
      </c>
      <c r="BX126" s="58" t="str">
        <f t="shared" si="96"/>
        <v/>
      </c>
      <c r="BY126" s="53" t="str">
        <f t="shared" si="97"/>
        <v/>
      </c>
      <c r="BZ126" s="94">
        <f t="shared" si="98"/>
        <v>0</v>
      </c>
      <c r="CA126" s="94" t="str">
        <f t="shared" si="99"/>
        <v/>
      </c>
      <c r="CB126" s="94" t="str">
        <f t="shared" si="100"/>
        <v/>
      </c>
      <c r="CC126" s="94" t="str">
        <f t="shared" si="101"/>
        <v/>
      </c>
      <c r="CD126" s="94" t="str">
        <f t="shared" si="102"/>
        <v/>
      </c>
      <c r="CE126" s="98" t="str">
        <f t="shared" si="103"/>
        <v/>
      </c>
      <c r="CF126" s="246" t="str">
        <f>IF(OR(B126=0,B126=""),"",IF(AND($E$3="1st"),'Marks Entry 1st'!AN125,IF(AND($E$3="2nd"),'Marks Entry 2nd'!AN125,"")))</f>
        <v/>
      </c>
      <c r="CG126" s="246" t="str">
        <f>IF(OR(B126=0,B126=""),"",IF(AND($E$3="1st"),'Marks Entry 1st'!AO125,IF(AND($E$3="2nd"),'Marks Entry 2nd'!AO125,"")))</f>
        <v/>
      </c>
      <c r="CH126" s="114" t="str">
        <f t="shared" si="104"/>
        <v/>
      </c>
      <c r="CI126" s="115">
        <f t="shared" si="105"/>
        <v>0</v>
      </c>
      <c r="CJ126" s="115" t="str">
        <f t="shared" si="106"/>
        <v/>
      </c>
      <c r="CK126" s="115" t="str">
        <f t="shared" si="107"/>
        <v/>
      </c>
      <c r="CL126" s="97" t="str">
        <f t="shared" si="108"/>
        <v/>
      </c>
      <c r="CM126" s="246" t="str">
        <f>IF(OR(B126=0,B126=""),"",IF(AND($E$3="1st"),'Marks Entry 1st'!AP125,IF(AND($E$3="2nd"),'Marks Entry 2nd'!AP125,"")))</f>
        <v/>
      </c>
      <c r="CN126" s="246" t="str">
        <f>IF(OR(B126=0,B126=""),"",IF(AND($E$3="1st"),'Marks Entry 1st'!AQ125,IF(AND($E$3="2nd"),'Marks Entry 2nd'!AQ125,"")))</f>
        <v/>
      </c>
      <c r="CO126" s="114" t="str">
        <f t="shared" si="109"/>
        <v/>
      </c>
      <c r="CP126" s="115">
        <f t="shared" si="110"/>
        <v>0</v>
      </c>
      <c r="CQ126" s="115" t="str">
        <f t="shared" si="111"/>
        <v/>
      </c>
      <c r="CR126" s="115" t="str">
        <f t="shared" si="112"/>
        <v/>
      </c>
      <c r="CS126" s="97" t="str">
        <f t="shared" si="113"/>
        <v/>
      </c>
      <c r="CT126" s="246" t="str">
        <f>IF(OR(B126=0,B126=""),"",IF(AND($E$3="1st"),'Marks Entry 1st'!AR125,IF(AND($E$3="2nd"),'Marks Entry 2nd'!AR125,"")))</f>
        <v/>
      </c>
      <c r="CU126" s="246" t="str">
        <f>IF(OR(B126=0,B126=""),"",IF(AND($E$3="1st"),'Marks Entry 1st'!AS125,IF(AND($E$3="2nd"),'Marks Entry 2nd'!AS125,"")))</f>
        <v/>
      </c>
      <c r="CV126" s="114" t="str">
        <f t="shared" si="114"/>
        <v/>
      </c>
      <c r="CW126" s="115">
        <f t="shared" si="115"/>
        <v>0</v>
      </c>
      <c r="CX126" s="115" t="str">
        <f t="shared" si="116"/>
        <v/>
      </c>
      <c r="CY126" s="115" t="str">
        <f t="shared" si="117"/>
        <v/>
      </c>
      <c r="CZ126" s="97" t="str">
        <f t="shared" si="118"/>
        <v/>
      </c>
      <c r="DA126" s="246" t="str">
        <f>IF(OR(B126=0,B126=""),"",IF(AND('Marks Entry 1st'!AT125="",'Marks Entry 2nd'!AT125=""),"",IF(AND($E$3="1st"),'Marks Entry 1st'!AT125,IF(AND($E$3="2nd"),'Marks Entry 2nd'!AT125,""))))</f>
        <v/>
      </c>
      <c r="DB126" s="246" t="str">
        <f>IF(OR(B126=0,B126=""),"",IF(AND('Marks Entry 1st'!AU125="",'Marks Entry 2nd'!AU125=""),"",IF(AND($E$3="1st"),'Marks Entry 1st'!AU125,IF(AND($E$3="2nd"),'Marks Entry 2nd'!AU125,""))))</f>
        <v/>
      </c>
      <c r="DC126" s="377" t="str">
        <f t="shared" si="119"/>
        <v/>
      </c>
      <c r="DD126" s="98" t="str">
        <f t="shared" si="120"/>
        <v/>
      </c>
      <c r="DE126" s="246" t="str">
        <f>IF(OR(B126=0,B126=""),"",IF(AND('Marks Entry 1st'!AV125="",'Marks Entry 2nd'!AV125=""),"",IF(AND($E$3="1st"),'Marks Entry 1st'!AV125,IF(AND($E$3="2nd"),'Marks Entry 2nd'!AV125,""))))</f>
        <v/>
      </c>
      <c r="DF126" s="246" t="str">
        <f>IF(OR(B126=0,B126=""),"",IF(AND('Marks Entry 1st'!AW125="",'Marks Entry 2nd'!AW125=""),"",IF(AND($E$3="1st"),'Marks Entry 1st'!AW125,IF(AND($E$3="2nd"),'Marks Entry 2nd'!AW125,""))))</f>
        <v/>
      </c>
      <c r="DG126" s="377" t="str">
        <f t="shared" si="121"/>
        <v/>
      </c>
      <c r="DH126" s="98" t="str">
        <f t="shared" si="122"/>
        <v/>
      </c>
      <c r="DI126" s="68" t="str">
        <f t="shared" si="127"/>
        <v/>
      </c>
      <c r="DJ126" s="379" t="str">
        <f t="shared" si="123"/>
        <v/>
      </c>
      <c r="DK126" s="72" t="str">
        <f t="shared" si="124"/>
        <v/>
      </c>
      <c r="DL126" s="73" t="str">
        <f t="shared" si="125"/>
        <v/>
      </c>
      <c r="DM126" s="413" t="str">
        <f>IF(B126="NSO","NSO",IF(OR(D126="",G126="",F126="",B126="",DI126=0),"",IF('Master sheet'!$D$11="Hindi","कक्षोंन्नति","Promoted")))</f>
        <v/>
      </c>
      <c r="DN126" s="43" t="str">
        <f>IF(OR(B126=0,B126=""),"",IF(AND($E$3="1st"),'Marks Entry 1st'!AX125,IF(AND($E$3="2nd"),'Marks Entry 2nd'!AX125,"")))</f>
        <v/>
      </c>
      <c r="DO126" s="43" t="str">
        <f>IF(OR(B126=0,B126=""),"",IF(AND($E$3="1st"),'Marks Entry 1st'!AY125,IF(AND($E$3="2nd"),'Marks Entry 2nd'!AY125,"")))</f>
        <v/>
      </c>
      <c r="DP126" s="230" t="str">
        <f t="shared" si="126"/>
        <v/>
      </c>
      <c r="DQ126" s="44"/>
      <c r="DX126" s="46">
        <f>IF(AND($E$3="1st"),'Marks Entry 1st'!I125,IF(AND($E$3="2nd"),'Marks Entry 2nd'!I125,""))</f>
        <v>0</v>
      </c>
    </row>
    <row r="127" spans="1:128" ht="18.95" customHeight="1">
      <c r="A127" s="60">
        <v>120</v>
      </c>
      <c r="B127" s="279" t="str">
        <f>IF(OR(DX127=0,DX127=""),"",IF(AND($E$3="1st"),'Marks Entry 1st'!I126,IF(AND($E$3="2nd"),'Marks Entry 2nd'!I126,"")))</f>
        <v/>
      </c>
      <c r="C127" s="61" t="str">
        <f>IF(OR(B127=0,B127=""),"",IF(AND($E$3="1st"),'Marks Entry 1st'!B126,IF(AND($E$3="2nd"),'Marks Entry 2nd'!B126,"")))</f>
        <v/>
      </c>
      <c r="D127" s="61" t="str">
        <f>IF(OR(B127=0,B127=""),"",IF(AND($E$3="1st"),'Marks Entry 1st'!C126,IF(AND($E$3="2nd"),'Marks Entry 2nd'!C126,"")))</f>
        <v/>
      </c>
      <c r="E127" s="62" t="str">
        <f>IF(OR(B127=0,B127=""),"",IF(AND($E$3="1st"),'Marks Entry 1st'!E126,IF(AND($E$3="2nd"),'Marks Entry 2nd'!E126,"")))</f>
        <v/>
      </c>
      <c r="F127" s="278" t="str">
        <f>IF(OR(B127=0,B127=""),"",IF(AND($E$3="1st"),'Marks Entry 1st'!D126,IF(AND($E$3="2nd"),'Marks Entry 2nd'!D126,"")))</f>
        <v/>
      </c>
      <c r="G127" s="56" t="str">
        <f>IF(OR(B127=0,B127=""),"",IF(AND($E$3="1st"),'Marks Entry 1st'!F126,IF(AND($E$3="2nd"),'Marks Entry 2nd'!F126,"")))</f>
        <v/>
      </c>
      <c r="H127" s="56" t="str">
        <f>IF(OR(B127=0,B127=""),"",IF(AND($E$3="1st"),'Marks Entry 1st'!G126,IF(AND($E$3="2nd"),'Marks Entry 2nd'!G126,"")))</f>
        <v/>
      </c>
      <c r="I127" s="56" t="str">
        <f>IF(OR(B127=0,B127=""),"",IF(AND($E$3="1st"),'Marks Entry 1st'!H126,IF(AND($E$3="2nd"),'Marks Entry 2nd'!H126,"")))</f>
        <v/>
      </c>
      <c r="J127" s="245" t="str">
        <f>IF(OR(B127=0,B127=""),"",IF(AND($E$3="1st"),'Marks Entry 1st'!J126,IF(AND($E$3="2nd"),'Marks Entry 2nd'!J126,"")))</f>
        <v/>
      </c>
      <c r="K127" s="245" t="str">
        <f>IF(OR(B127=0,B127=""),"",IF(AND($E$3="1st"),'Marks Entry 1st'!K126,IF(AND($E$3="2nd"),'Marks Entry 2nd'!K126,"")))</f>
        <v/>
      </c>
      <c r="L127" s="113"/>
      <c r="M127" s="113"/>
      <c r="N127" s="113"/>
      <c r="O127" s="53"/>
      <c r="P127" s="113" t="str">
        <f>IF(OR(B127=0,B127=""),"",IF(AND($E$3="1st"),'Marks Entry 1st'!O126,IF(AND($E$3="2nd"),'Marks Entry 2nd'!O126,"")))</f>
        <v/>
      </c>
      <c r="Q127" s="113" t="str">
        <f>IF(OR(B127=0,B127=""),"",IF(AND($E$3="1st"),'Marks Entry 1st'!P126,IF(AND($E$3="2nd"),'Marks Entry 2nd'!P126,"")))</f>
        <v/>
      </c>
      <c r="R127" s="57" t="str">
        <f t="shared" si="64"/>
        <v/>
      </c>
      <c r="S127" s="53">
        <f t="shared" si="65"/>
        <v>0</v>
      </c>
      <c r="T127" s="59" t="str">
        <f>IF(OR(B127=0,B127=""),"",IF(AND($E$3="1st"),'Marks Entry 1st'!Q126,IF(AND($E$3="2nd"),'Marks Entry 2nd'!Q126,"")))</f>
        <v/>
      </c>
      <c r="U127" s="59" t="str">
        <f>IF(OR(B127=0,B127=""),"",IF(AND($E$3="1st"),'Marks Entry 1st'!R126,IF(AND($E$3="2nd"),'Marks Entry 2nd'!R126,"")))</f>
        <v/>
      </c>
      <c r="V127" s="58" t="str">
        <f t="shared" si="66"/>
        <v/>
      </c>
      <c r="W127" s="53" t="str">
        <f t="shared" si="67"/>
        <v/>
      </c>
      <c r="X127" s="94">
        <f t="shared" si="68"/>
        <v>0</v>
      </c>
      <c r="Y127" s="94" t="str">
        <f t="shared" si="69"/>
        <v/>
      </c>
      <c r="Z127" s="94" t="str">
        <f t="shared" si="70"/>
        <v/>
      </c>
      <c r="AA127" s="94" t="str">
        <f t="shared" si="71"/>
        <v/>
      </c>
      <c r="AB127" s="94" t="str">
        <f t="shared" si="72"/>
        <v/>
      </c>
      <c r="AC127" s="98" t="str">
        <f t="shared" si="73"/>
        <v/>
      </c>
      <c r="AD127" s="113"/>
      <c r="AE127" s="113"/>
      <c r="AF127" s="113"/>
      <c r="AG127" s="53"/>
      <c r="AH127" s="113" t="str">
        <f>IF(OR(B127=0,B127=""),"",IF(AND($E$3="1st"),'Marks Entry 1st'!V126,IF(AND($E$3="2nd"),'Marks Entry 2nd'!V126,"")))</f>
        <v/>
      </c>
      <c r="AI127" s="113" t="str">
        <f>IF(OR(B127=0,B127=""),"",IF(AND($E$3="1st"),'Marks Entry 1st'!W126,IF(AND($E$3="2nd"),'Marks Entry 2nd'!W126,"")))</f>
        <v/>
      </c>
      <c r="AJ127" s="57" t="str">
        <f t="shared" si="74"/>
        <v/>
      </c>
      <c r="AK127" s="53">
        <f t="shared" si="75"/>
        <v>0</v>
      </c>
      <c r="AL127" s="59" t="str">
        <f>IF(OR(B127=0,B127=""),"",IF(AND($E$3="1st"),'Marks Entry 1st'!X126,IF(AND($E$3="2nd"),'Marks Entry 2nd'!X126,"")))</f>
        <v/>
      </c>
      <c r="AM127" s="59" t="str">
        <f>IF(OR(B127=0,B127=""),"",IF(AND($E$3="1st"),'Marks Entry 1st'!Y126,IF(AND($E$3="2nd"),'Marks Entry 2nd'!Y126,"")))</f>
        <v/>
      </c>
      <c r="AN127" s="58" t="str">
        <f t="shared" si="76"/>
        <v/>
      </c>
      <c r="AO127" s="53" t="str">
        <f t="shared" si="77"/>
        <v/>
      </c>
      <c r="AP127" s="94">
        <f t="shared" si="78"/>
        <v>0</v>
      </c>
      <c r="AQ127" s="94" t="str">
        <f t="shared" si="79"/>
        <v/>
      </c>
      <c r="AR127" s="94" t="str">
        <f t="shared" si="80"/>
        <v/>
      </c>
      <c r="AS127" s="94" t="str">
        <f t="shared" si="81"/>
        <v/>
      </c>
      <c r="AT127" s="94" t="str">
        <f t="shared" si="82"/>
        <v/>
      </c>
      <c r="AU127" s="98" t="str">
        <f t="shared" si="83"/>
        <v/>
      </c>
      <c r="AV127" s="113"/>
      <c r="AW127" s="113"/>
      <c r="AX127" s="113"/>
      <c r="AY127" s="53"/>
      <c r="AZ127" s="113" t="str">
        <f>IF(OR(B127=0,B127=""),"",IF(AND($E$3="1st"),'Marks Entry 1st'!AC126,IF(AND($E$3="2nd"),'Marks Entry 2nd'!AC126,"")))</f>
        <v/>
      </c>
      <c r="BA127" s="113" t="str">
        <f>IF(OR(B127=0,B127=""),"",IF(AND($E$3="1st"),'Marks Entry 1st'!AD126,IF(AND($E$3="2nd"),'Marks Entry 2nd'!AD126,"")))</f>
        <v/>
      </c>
      <c r="BB127" s="57" t="str">
        <f t="shared" si="84"/>
        <v/>
      </c>
      <c r="BC127" s="53">
        <f t="shared" si="85"/>
        <v>0</v>
      </c>
      <c r="BD127" s="59" t="str">
        <f>IF(OR(B127=0,B127=""),"",IF(AND($E$3="1st"),'Marks Entry 1st'!AE126,IF(AND($E$3="2nd"),'Marks Entry 2nd'!AE126,"")))</f>
        <v/>
      </c>
      <c r="BE127" s="59" t="str">
        <f>IF(OR(B127=0,B127=""),"",IF(AND($E$3="1st"),'Marks Entry 1st'!AF126,IF(AND($E$3="2nd"),'Marks Entry 2nd'!AF126,"")))</f>
        <v/>
      </c>
      <c r="BF127" s="58" t="str">
        <f t="shared" si="86"/>
        <v/>
      </c>
      <c r="BG127" s="53" t="str">
        <f t="shared" si="87"/>
        <v/>
      </c>
      <c r="BH127" s="94">
        <f t="shared" si="88"/>
        <v>0</v>
      </c>
      <c r="BI127" s="94" t="str">
        <f t="shared" si="89"/>
        <v/>
      </c>
      <c r="BJ127" s="94" t="str">
        <f t="shared" si="90"/>
        <v/>
      </c>
      <c r="BK127" s="94" t="str">
        <f t="shared" si="91"/>
        <v/>
      </c>
      <c r="BL127" s="94" t="str">
        <f t="shared" si="92"/>
        <v/>
      </c>
      <c r="BM127" s="98" t="str">
        <f t="shared" si="93"/>
        <v/>
      </c>
      <c r="BN127" s="113"/>
      <c r="BO127" s="113"/>
      <c r="BP127" s="113"/>
      <c r="BQ127" s="53"/>
      <c r="BR127" s="113" t="str">
        <f>IF(OR(B127=0,B127=""),"",IF(AND('Marks Entry 1st'!AJ126="",'Marks Entry 2nd'!AJ126=""),"",IF(AND($E$3="1st"),'Marks Entry 1st'!AJ126,IF(AND($E$3="2nd"),'Marks Entry 2nd'!AJ126,""))))</f>
        <v/>
      </c>
      <c r="BS127" s="113" t="str">
        <f>IF(OR(B127=0,B127=""),"",IF(AND('Marks Entry 1st'!AK126="",'Marks Entry 2nd'!AK126=""),"",IF(AND($E$3="1st"),'Marks Entry 1st'!AK126,IF(AND($E$3="2nd"),'Marks Entry 2nd'!AK126,""))))</f>
        <v/>
      </c>
      <c r="BT127" s="57" t="str">
        <f t="shared" si="94"/>
        <v/>
      </c>
      <c r="BU127" s="53">
        <f t="shared" si="95"/>
        <v>0</v>
      </c>
      <c r="BV127" s="59" t="str">
        <f>IF(OR(B127=0,B127=""),"",IF(AND('Marks Entry 1st'!AL126="",'Marks Entry 2nd'!AL126=""),"",IF(AND($E$3="1st"),'Marks Entry 1st'!AL126,IF(AND($E$3="2nd"),'Marks Entry 2nd'!AL126,""))))</f>
        <v/>
      </c>
      <c r="BW127" s="59" t="str">
        <f>IF(OR(B127=0,B127=""),"",IF(AND('Marks Entry 1st'!AM126="",'Marks Entry 2nd'!AM126=""),"",IF(AND($E$3="1st"),'Marks Entry 1st'!AM126,IF(AND($E$3="2nd"),'Marks Entry 2nd'!AM126,""))))</f>
        <v/>
      </c>
      <c r="BX127" s="58" t="str">
        <f t="shared" si="96"/>
        <v/>
      </c>
      <c r="BY127" s="53" t="str">
        <f t="shared" si="97"/>
        <v/>
      </c>
      <c r="BZ127" s="94">
        <f t="shared" si="98"/>
        <v>0</v>
      </c>
      <c r="CA127" s="94" t="str">
        <f t="shared" si="99"/>
        <v/>
      </c>
      <c r="CB127" s="94" t="str">
        <f t="shared" si="100"/>
        <v/>
      </c>
      <c r="CC127" s="94" t="str">
        <f t="shared" si="101"/>
        <v/>
      </c>
      <c r="CD127" s="94" t="str">
        <f t="shared" si="102"/>
        <v/>
      </c>
      <c r="CE127" s="98" t="str">
        <f t="shared" si="103"/>
        <v/>
      </c>
      <c r="CF127" s="246" t="str">
        <f>IF(OR(B127=0,B127=""),"",IF(AND($E$3="1st"),'Marks Entry 1st'!AN126,IF(AND($E$3="2nd"),'Marks Entry 2nd'!AN126,"")))</f>
        <v/>
      </c>
      <c r="CG127" s="246" t="str">
        <f>IF(OR(B127=0,B127=""),"",IF(AND($E$3="1st"),'Marks Entry 1st'!AO126,IF(AND($E$3="2nd"),'Marks Entry 2nd'!AO126,"")))</f>
        <v/>
      </c>
      <c r="CH127" s="114" t="str">
        <f t="shared" si="104"/>
        <v/>
      </c>
      <c r="CI127" s="115">
        <f t="shared" si="105"/>
        <v>0</v>
      </c>
      <c r="CJ127" s="115" t="str">
        <f t="shared" si="106"/>
        <v/>
      </c>
      <c r="CK127" s="115" t="str">
        <f t="shared" si="107"/>
        <v/>
      </c>
      <c r="CL127" s="97" t="str">
        <f t="shared" si="108"/>
        <v/>
      </c>
      <c r="CM127" s="246" t="str">
        <f>IF(OR(B127=0,B127=""),"",IF(AND($E$3="1st"),'Marks Entry 1st'!AP126,IF(AND($E$3="2nd"),'Marks Entry 2nd'!AP126,"")))</f>
        <v/>
      </c>
      <c r="CN127" s="246" t="str">
        <f>IF(OR(B127=0,B127=""),"",IF(AND($E$3="1st"),'Marks Entry 1st'!AQ126,IF(AND($E$3="2nd"),'Marks Entry 2nd'!AQ126,"")))</f>
        <v/>
      </c>
      <c r="CO127" s="114" t="str">
        <f t="shared" si="109"/>
        <v/>
      </c>
      <c r="CP127" s="115">
        <f t="shared" si="110"/>
        <v>0</v>
      </c>
      <c r="CQ127" s="115" t="str">
        <f t="shared" si="111"/>
        <v/>
      </c>
      <c r="CR127" s="115" t="str">
        <f t="shared" si="112"/>
        <v/>
      </c>
      <c r="CS127" s="97" t="str">
        <f t="shared" si="113"/>
        <v/>
      </c>
      <c r="CT127" s="246" t="str">
        <f>IF(OR(B127=0,B127=""),"",IF(AND($E$3="1st"),'Marks Entry 1st'!AR126,IF(AND($E$3="2nd"),'Marks Entry 2nd'!AR126,"")))</f>
        <v/>
      </c>
      <c r="CU127" s="246" t="str">
        <f>IF(OR(B127=0,B127=""),"",IF(AND($E$3="1st"),'Marks Entry 1st'!AS126,IF(AND($E$3="2nd"),'Marks Entry 2nd'!AS126,"")))</f>
        <v/>
      </c>
      <c r="CV127" s="114" t="str">
        <f t="shared" si="114"/>
        <v/>
      </c>
      <c r="CW127" s="115">
        <f t="shared" si="115"/>
        <v>0</v>
      </c>
      <c r="CX127" s="115" t="str">
        <f t="shared" si="116"/>
        <v/>
      </c>
      <c r="CY127" s="115" t="str">
        <f t="shared" si="117"/>
        <v/>
      </c>
      <c r="CZ127" s="97" t="str">
        <f t="shared" si="118"/>
        <v/>
      </c>
      <c r="DA127" s="246" t="str">
        <f>IF(OR(B127=0,B127=""),"",IF(AND('Marks Entry 1st'!AT126="",'Marks Entry 2nd'!AT126=""),"",IF(AND($E$3="1st"),'Marks Entry 1st'!AT126,IF(AND($E$3="2nd"),'Marks Entry 2nd'!AT126,""))))</f>
        <v/>
      </c>
      <c r="DB127" s="246" t="str">
        <f>IF(OR(B127=0,B127=""),"",IF(AND('Marks Entry 1st'!AU126="",'Marks Entry 2nd'!AU126=""),"",IF(AND($E$3="1st"),'Marks Entry 1st'!AU126,IF(AND($E$3="2nd"),'Marks Entry 2nd'!AU126,""))))</f>
        <v/>
      </c>
      <c r="DC127" s="377" t="str">
        <f t="shared" si="119"/>
        <v/>
      </c>
      <c r="DD127" s="98" t="str">
        <f t="shared" si="120"/>
        <v/>
      </c>
      <c r="DE127" s="246" t="str">
        <f>IF(OR(B127=0,B127=""),"",IF(AND('Marks Entry 1st'!AV126="",'Marks Entry 2nd'!AV126=""),"",IF(AND($E$3="1st"),'Marks Entry 1st'!AV126,IF(AND($E$3="2nd"),'Marks Entry 2nd'!AV126,""))))</f>
        <v/>
      </c>
      <c r="DF127" s="246" t="str">
        <f>IF(OR(B127=0,B127=""),"",IF(AND('Marks Entry 1st'!AW126="",'Marks Entry 2nd'!AW126=""),"",IF(AND($E$3="1st"),'Marks Entry 1st'!AW126,IF(AND($E$3="2nd"),'Marks Entry 2nd'!AW126,""))))</f>
        <v/>
      </c>
      <c r="DG127" s="377" t="str">
        <f t="shared" si="121"/>
        <v/>
      </c>
      <c r="DH127" s="98" t="str">
        <f t="shared" si="122"/>
        <v/>
      </c>
      <c r="DI127" s="68" t="str">
        <f t="shared" si="127"/>
        <v/>
      </c>
      <c r="DJ127" s="379" t="str">
        <f t="shared" si="123"/>
        <v/>
      </c>
      <c r="DK127" s="72" t="str">
        <f t="shared" si="124"/>
        <v/>
      </c>
      <c r="DL127" s="73" t="str">
        <f t="shared" si="125"/>
        <v/>
      </c>
      <c r="DM127" s="413" t="str">
        <f>IF(B127="NSO","NSO",IF(OR(D127="",G127="",F127="",B127="",DI127=0),"",IF('Master sheet'!$D$11="Hindi","कक्षोंन्नति","Promoted")))</f>
        <v/>
      </c>
      <c r="DN127" s="43" t="str">
        <f>IF(OR(B127=0,B127=""),"",IF(AND($E$3="1st"),'Marks Entry 1st'!AX126,IF(AND($E$3="2nd"),'Marks Entry 2nd'!AX126,"")))</f>
        <v/>
      </c>
      <c r="DO127" s="43" t="str">
        <f>IF(OR(B127=0,B127=""),"",IF(AND($E$3="1st"),'Marks Entry 1st'!AY126,IF(AND($E$3="2nd"),'Marks Entry 2nd'!AY126,"")))</f>
        <v/>
      </c>
      <c r="DP127" s="230" t="str">
        <f t="shared" si="126"/>
        <v/>
      </c>
      <c r="DQ127" s="44"/>
      <c r="DX127" s="46">
        <f>IF(AND($E$3="1st"),'Marks Entry 1st'!I126,IF(AND($E$3="2nd"),'Marks Entry 2nd'!I126,""))</f>
        <v>0</v>
      </c>
    </row>
    <row r="128" spans="1:128" ht="18.95" customHeight="1">
      <c r="A128" s="60">
        <v>121</v>
      </c>
      <c r="B128" s="279" t="str">
        <f>IF(OR(DX128=0,DX128=""),"",IF(AND($E$3="1st"),'Marks Entry 1st'!I127,IF(AND($E$3="2nd"),'Marks Entry 2nd'!I127,"")))</f>
        <v/>
      </c>
      <c r="C128" s="61" t="str">
        <f>IF(OR(B128=0,B128=""),"",IF(AND($E$3="1st"),'Marks Entry 1st'!B127,IF(AND($E$3="2nd"),'Marks Entry 2nd'!B127,"")))</f>
        <v/>
      </c>
      <c r="D128" s="61" t="str">
        <f>IF(OR(B128=0,B128=""),"",IF(AND($E$3="1st"),'Marks Entry 1st'!C127,IF(AND($E$3="2nd"),'Marks Entry 2nd'!C127,"")))</f>
        <v/>
      </c>
      <c r="E128" s="62" t="str">
        <f>IF(OR(B128=0,B128=""),"",IF(AND($E$3="1st"),'Marks Entry 1st'!E127,IF(AND($E$3="2nd"),'Marks Entry 2nd'!E127,"")))</f>
        <v/>
      </c>
      <c r="F128" s="278" t="str">
        <f>IF(OR(B128=0,B128=""),"",IF(AND($E$3="1st"),'Marks Entry 1st'!D127,IF(AND($E$3="2nd"),'Marks Entry 2nd'!D127,"")))</f>
        <v/>
      </c>
      <c r="G128" s="56" t="str">
        <f>IF(OR(B128=0,B128=""),"",IF(AND($E$3="1st"),'Marks Entry 1st'!F127,IF(AND($E$3="2nd"),'Marks Entry 2nd'!F127,"")))</f>
        <v/>
      </c>
      <c r="H128" s="56" t="str">
        <f>IF(OR(B128=0,B128=""),"",IF(AND($E$3="1st"),'Marks Entry 1st'!G127,IF(AND($E$3="2nd"),'Marks Entry 2nd'!G127,"")))</f>
        <v/>
      </c>
      <c r="I128" s="56" t="str">
        <f>IF(OR(B128=0,B128=""),"",IF(AND($E$3="1st"),'Marks Entry 1st'!H127,IF(AND($E$3="2nd"),'Marks Entry 2nd'!H127,"")))</f>
        <v/>
      </c>
      <c r="J128" s="245" t="str">
        <f>IF(OR(B128=0,B128=""),"",IF(AND($E$3="1st"),'Marks Entry 1st'!J127,IF(AND($E$3="2nd"),'Marks Entry 2nd'!J127,"")))</f>
        <v/>
      </c>
      <c r="K128" s="245" t="str">
        <f>IF(OR(B128=0,B128=""),"",IF(AND($E$3="1st"),'Marks Entry 1st'!K127,IF(AND($E$3="2nd"),'Marks Entry 2nd'!K127,"")))</f>
        <v/>
      </c>
      <c r="L128" s="113"/>
      <c r="M128" s="113"/>
      <c r="N128" s="113"/>
      <c r="O128" s="53"/>
      <c r="P128" s="113" t="str">
        <f>IF(OR(B128=0,B128=""),"",IF(AND($E$3="1st"),'Marks Entry 1st'!O127,IF(AND($E$3="2nd"),'Marks Entry 2nd'!O127,"")))</f>
        <v/>
      </c>
      <c r="Q128" s="113" t="str">
        <f>IF(OR(B128=0,B128=""),"",IF(AND($E$3="1st"),'Marks Entry 1st'!P127,IF(AND($E$3="2nd"),'Marks Entry 2nd'!P127,"")))</f>
        <v/>
      </c>
      <c r="R128" s="57" t="str">
        <f t="shared" si="64"/>
        <v/>
      </c>
      <c r="S128" s="53">
        <f t="shared" si="65"/>
        <v>0</v>
      </c>
      <c r="T128" s="59" t="str">
        <f>IF(OR(B128=0,B128=""),"",IF(AND($E$3="1st"),'Marks Entry 1st'!Q127,IF(AND($E$3="2nd"),'Marks Entry 2nd'!Q127,"")))</f>
        <v/>
      </c>
      <c r="U128" s="59" t="str">
        <f>IF(OR(B128=0,B128=""),"",IF(AND($E$3="1st"),'Marks Entry 1st'!R127,IF(AND($E$3="2nd"),'Marks Entry 2nd'!R127,"")))</f>
        <v/>
      </c>
      <c r="V128" s="58" t="str">
        <f t="shared" si="66"/>
        <v/>
      </c>
      <c r="W128" s="53" t="str">
        <f t="shared" si="67"/>
        <v/>
      </c>
      <c r="X128" s="94">
        <f t="shared" si="68"/>
        <v>0</v>
      </c>
      <c r="Y128" s="94" t="str">
        <f t="shared" si="69"/>
        <v/>
      </c>
      <c r="Z128" s="94" t="str">
        <f t="shared" si="70"/>
        <v/>
      </c>
      <c r="AA128" s="94" t="str">
        <f t="shared" si="71"/>
        <v/>
      </c>
      <c r="AB128" s="94" t="str">
        <f t="shared" si="72"/>
        <v/>
      </c>
      <c r="AC128" s="98" t="str">
        <f t="shared" si="73"/>
        <v/>
      </c>
      <c r="AD128" s="113"/>
      <c r="AE128" s="113"/>
      <c r="AF128" s="113"/>
      <c r="AG128" s="53"/>
      <c r="AH128" s="113" t="str">
        <f>IF(OR(B128=0,B128=""),"",IF(AND($E$3="1st"),'Marks Entry 1st'!V127,IF(AND($E$3="2nd"),'Marks Entry 2nd'!V127,"")))</f>
        <v/>
      </c>
      <c r="AI128" s="113" t="str">
        <f>IF(OR(B128=0,B128=""),"",IF(AND($E$3="1st"),'Marks Entry 1st'!W127,IF(AND($E$3="2nd"),'Marks Entry 2nd'!W127,"")))</f>
        <v/>
      </c>
      <c r="AJ128" s="57" t="str">
        <f t="shared" si="74"/>
        <v/>
      </c>
      <c r="AK128" s="53">
        <f t="shared" si="75"/>
        <v>0</v>
      </c>
      <c r="AL128" s="59" t="str">
        <f>IF(OR(B128=0,B128=""),"",IF(AND($E$3="1st"),'Marks Entry 1st'!X127,IF(AND($E$3="2nd"),'Marks Entry 2nd'!X127,"")))</f>
        <v/>
      </c>
      <c r="AM128" s="59" t="str">
        <f>IF(OR(B128=0,B128=""),"",IF(AND($E$3="1st"),'Marks Entry 1st'!Y127,IF(AND($E$3="2nd"),'Marks Entry 2nd'!Y127,"")))</f>
        <v/>
      </c>
      <c r="AN128" s="58" t="str">
        <f t="shared" si="76"/>
        <v/>
      </c>
      <c r="AO128" s="53" t="str">
        <f t="shared" si="77"/>
        <v/>
      </c>
      <c r="AP128" s="94">
        <f t="shared" si="78"/>
        <v>0</v>
      </c>
      <c r="AQ128" s="94" t="str">
        <f t="shared" si="79"/>
        <v/>
      </c>
      <c r="AR128" s="94" t="str">
        <f t="shared" si="80"/>
        <v/>
      </c>
      <c r="AS128" s="94" t="str">
        <f t="shared" si="81"/>
        <v/>
      </c>
      <c r="AT128" s="94" t="str">
        <f t="shared" si="82"/>
        <v/>
      </c>
      <c r="AU128" s="98" t="str">
        <f t="shared" si="83"/>
        <v/>
      </c>
      <c r="AV128" s="113"/>
      <c r="AW128" s="113"/>
      <c r="AX128" s="113"/>
      <c r="AY128" s="53"/>
      <c r="AZ128" s="113" t="str">
        <f>IF(OR(B128=0,B128=""),"",IF(AND($E$3="1st"),'Marks Entry 1st'!AC127,IF(AND($E$3="2nd"),'Marks Entry 2nd'!AC127,"")))</f>
        <v/>
      </c>
      <c r="BA128" s="113" t="str">
        <f>IF(OR(B128=0,B128=""),"",IF(AND($E$3="1st"),'Marks Entry 1st'!AD127,IF(AND($E$3="2nd"),'Marks Entry 2nd'!AD127,"")))</f>
        <v/>
      </c>
      <c r="BB128" s="57" t="str">
        <f t="shared" si="84"/>
        <v/>
      </c>
      <c r="BC128" s="53">
        <f t="shared" si="85"/>
        <v>0</v>
      </c>
      <c r="BD128" s="59" t="str">
        <f>IF(OR(B128=0,B128=""),"",IF(AND($E$3="1st"),'Marks Entry 1st'!AE127,IF(AND($E$3="2nd"),'Marks Entry 2nd'!AE127,"")))</f>
        <v/>
      </c>
      <c r="BE128" s="59" t="str">
        <f>IF(OR(B128=0,B128=""),"",IF(AND($E$3="1st"),'Marks Entry 1st'!AF127,IF(AND($E$3="2nd"),'Marks Entry 2nd'!AF127,"")))</f>
        <v/>
      </c>
      <c r="BF128" s="58" t="str">
        <f t="shared" si="86"/>
        <v/>
      </c>
      <c r="BG128" s="53" t="str">
        <f t="shared" si="87"/>
        <v/>
      </c>
      <c r="BH128" s="94">
        <f t="shared" si="88"/>
        <v>0</v>
      </c>
      <c r="BI128" s="94" t="str">
        <f t="shared" si="89"/>
        <v/>
      </c>
      <c r="BJ128" s="94" t="str">
        <f t="shared" si="90"/>
        <v/>
      </c>
      <c r="BK128" s="94" t="str">
        <f t="shared" si="91"/>
        <v/>
      </c>
      <c r="BL128" s="94" t="str">
        <f t="shared" si="92"/>
        <v/>
      </c>
      <c r="BM128" s="98" t="str">
        <f t="shared" si="93"/>
        <v/>
      </c>
      <c r="BN128" s="113"/>
      <c r="BO128" s="113"/>
      <c r="BP128" s="113"/>
      <c r="BQ128" s="53"/>
      <c r="BR128" s="113" t="str">
        <f>IF(OR(B128=0,B128=""),"",IF(AND('Marks Entry 1st'!AJ127="",'Marks Entry 2nd'!AJ127=""),"",IF(AND($E$3="1st"),'Marks Entry 1st'!AJ127,IF(AND($E$3="2nd"),'Marks Entry 2nd'!AJ127,""))))</f>
        <v/>
      </c>
      <c r="BS128" s="113" t="str">
        <f>IF(OR(B128=0,B128=""),"",IF(AND('Marks Entry 1st'!AK127="",'Marks Entry 2nd'!AK127=""),"",IF(AND($E$3="1st"),'Marks Entry 1st'!AK127,IF(AND($E$3="2nd"),'Marks Entry 2nd'!AK127,""))))</f>
        <v/>
      </c>
      <c r="BT128" s="57" t="str">
        <f t="shared" si="94"/>
        <v/>
      </c>
      <c r="BU128" s="53">
        <f t="shared" si="95"/>
        <v>0</v>
      </c>
      <c r="BV128" s="59" t="str">
        <f>IF(OR(B128=0,B128=""),"",IF(AND('Marks Entry 1st'!AL127="",'Marks Entry 2nd'!AL127=""),"",IF(AND($E$3="1st"),'Marks Entry 1st'!AL127,IF(AND($E$3="2nd"),'Marks Entry 2nd'!AL127,""))))</f>
        <v/>
      </c>
      <c r="BW128" s="59" t="str">
        <f>IF(OR(B128=0,B128=""),"",IF(AND('Marks Entry 1st'!AM127="",'Marks Entry 2nd'!AM127=""),"",IF(AND($E$3="1st"),'Marks Entry 1st'!AM127,IF(AND($E$3="2nd"),'Marks Entry 2nd'!AM127,""))))</f>
        <v/>
      </c>
      <c r="BX128" s="58" t="str">
        <f t="shared" si="96"/>
        <v/>
      </c>
      <c r="BY128" s="53" t="str">
        <f t="shared" si="97"/>
        <v/>
      </c>
      <c r="BZ128" s="94">
        <f t="shared" si="98"/>
        <v>0</v>
      </c>
      <c r="CA128" s="94" t="str">
        <f t="shared" si="99"/>
        <v/>
      </c>
      <c r="CB128" s="94" t="str">
        <f t="shared" si="100"/>
        <v/>
      </c>
      <c r="CC128" s="94" t="str">
        <f t="shared" si="101"/>
        <v/>
      </c>
      <c r="CD128" s="94" t="str">
        <f t="shared" si="102"/>
        <v/>
      </c>
      <c r="CE128" s="98" t="str">
        <f t="shared" si="103"/>
        <v/>
      </c>
      <c r="CF128" s="246" t="str">
        <f>IF(OR(B128=0,B128=""),"",IF(AND($E$3="1st"),'Marks Entry 1st'!AN127,IF(AND($E$3="2nd"),'Marks Entry 2nd'!AN127,"")))</f>
        <v/>
      </c>
      <c r="CG128" s="246" t="str">
        <f>IF(OR(B128=0,B128=""),"",IF(AND($E$3="1st"),'Marks Entry 1st'!AO127,IF(AND($E$3="2nd"),'Marks Entry 2nd'!AO127,"")))</f>
        <v/>
      </c>
      <c r="CH128" s="114" t="str">
        <f t="shared" si="104"/>
        <v/>
      </c>
      <c r="CI128" s="115">
        <f t="shared" si="105"/>
        <v>0</v>
      </c>
      <c r="CJ128" s="115" t="str">
        <f t="shared" si="106"/>
        <v/>
      </c>
      <c r="CK128" s="115" t="str">
        <f t="shared" si="107"/>
        <v/>
      </c>
      <c r="CL128" s="97" t="str">
        <f t="shared" si="108"/>
        <v/>
      </c>
      <c r="CM128" s="246" t="str">
        <f>IF(OR(B128=0,B128=""),"",IF(AND($E$3="1st"),'Marks Entry 1st'!AP127,IF(AND($E$3="2nd"),'Marks Entry 2nd'!AP127,"")))</f>
        <v/>
      </c>
      <c r="CN128" s="246" t="str">
        <f>IF(OR(B128=0,B128=""),"",IF(AND($E$3="1st"),'Marks Entry 1st'!AQ127,IF(AND($E$3="2nd"),'Marks Entry 2nd'!AQ127,"")))</f>
        <v/>
      </c>
      <c r="CO128" s="114" t="str">
        <f t="shared" si="109"/>
        <v/>
      </c>
      <c r="CP128" s="115">
        <f t="shared" si="110"/>
        <v>0</v>
      </c>
      <c r="CQ128" s="115" t="str">
        <f t="shared" si="111"/>
        <v/>
      </c>
      <c r="CR128" s="115" t="str">
        <f t="shared" si="112"/>
        <v/>
      </c>
      <c r="CS128" s="97" t="str">
        <f t="shared" si="113"/>
        <v/>
      </c>
      <c r="CT128" s="246" t="str">
        <f>IF(OR(B128=0,B128=""),"",IF(AND($E$3="1st"),'Marks Entry 1st'!AR127,IF(AND($E$3="2nd"),'Marks Entry 2nd'!AR127,"")))</f>
        <v/>
      </c>
      <c r="CU128" s="246" t="str">
        <f>IF(OR(B128=0,B128=""),"",IF(AND($E$3="1st"),'Marks Entry 1st'!AS127,IF(AND($E$3="2nd"),'Marks Entry 2nd'!AS127,"")))</f>
        <v/>
      </c>
      <c r="CV128" s="114" t="str">
        <f t="shared" si="114"/>
        <v/>
      </c>
      <c r="CW128" s="115">
        <f t="shared" si="115"/>
        <v>0</v>
      </c>
      <c r="CX128" s="115" t="str">
        <f t="shared" si="116"/>
        <v/>
      </c>
      <c r="CY128" s="115" t="str">
        <f t="shared" si="117"/>
        <v/>
      </c>
      <c r="CZ128" s="97" t="str">
        <f t="shared" si="118"/>
        <v/>
      </c>
      <c r="DA128" s="246" t="str">
        <f>IF(OR(B128=0,B128=""),"",IF(AND('Marks Entry 1st'!AT127="",'Marks Entry 2nd'!AT127=""),"",IF(AND($E$3="1st"),'Marks Entry 1st'!AT127,IF(AND($E$3="2nd"),'Marks Entry 2nd'!AT127,""))))</f>
        <v/>
      </c>
      <c r="DB128" s="246" t="str">
        <f>IF(OR(B128=0,B128=""),"",IF(AND('Marks Entry 1st'!AU127="",'Marks Entry 2nd'!AU127=""),"",IF(AND($E$3="1st"),'Marks Entry 1st'!AU127,IF(AND($E$3="2nd"),'Marks Entry 2nd'!AU127,""))))</f>
        <v/>
      </c>
      <c r="DC128" s="377" t="str">
        <f t="shared" si="119"/>
        <v/>
      </c>
      <c r="DD128" s="98" t="str">
        <f t="shared" si="120"/>
        <v/>
      </c>
      <c r="DE128" s="246" t="str">
        <f>IF(OR(B128=0,B128=""),"",IF(AND('Marks Entry 1st'!AV127="",'Marks Entry 2nd'!AV127=""),"",IF(AND($E$3="1st"),'Marks Entry 1st'!AV127,IF(AND($E$3="2nd"),'Marks Entry 2nd'!AV127,""))))</f>
        <v/>
      </c>
      <c r="DF128" s="246" t="str">
        <f>IF(OR(B128=0,B128=""),"",IF(AND('Marks Entry 1st'!AW127="",'Marks Entry 2nd'!AW127=""),"",IF(AND($E$3="1st"),'Marks Entry 1st'!AW127,IF(AND($E$3="2nd"),'Marks Entry 2nd'!AW127,""))))</f>
        <v/>
      </c>
      <c r="DG128" s="377" t="str">
        <f t="shared" si="121"/>
        <v/>
      </c>
      <c r="DH128" s="98" t="str">
        <f t="shared" si="122"/>
        <v/>
      </c>
      <c r="DI128" s="68" t="str">
        <f t="shared" si="127"/>
        <v/>
      </c>
      <c r="DJ128" s="379" t="str">
        <f t="shared" si="123"/>
        <v/>
      </c>
      <c r="DK128" s="72" t="str">
        <f t="shared" si="124"/>
        <v/>
      </c>
      <c r="DL128" s="73" t="str">
        <f t="shared" si="125"/>
        <v/>
      </c>
      <c r="DM128" s="413" t="str">
        <f>IF(B128="NSO","NSO",IF(OR(D128="",G128="",F128="",B128="",DI128=0),"",IF('Master sheet'!$D$11="Hindi","कक्षोंन्नति","Promoted")))</f>
        <v/>
      </c>
      <c r="DN128" s="43" t="str">
        <f>IF(OR(B128=0,B128=""),"",IF(AND($E$3="1st"),'Marks Entry 1st'!AX127,IF(AND($E$3="2nd"),'Marks Entry 2nd'!AX127,"")))</f>
        <v/>
      </c>
      <c r="DO128" s="43" t="str">
        <f>IF(OR(B128=0,B128=""),"",IF(AND($E$3="1st"),'Marks Entry 1st'!AY127,IF(AND($E$3="2nd"),'Marks Entry 2nd'!AY127,"")))</f>
        <v/>
      </c>
      <c r="DP128" s="230" t="str">
        <f t="shared" si="126"/>
        <v/>
      </c>
      <c r="DQ128" s="44"/>
      <c r="DX128" s="46">
        <f>IF(AND($E$3="1st"),'Marks Entry 1st'!I127,IF(AND($E$3="2nd"),'Marks Entry 2nd'!I127,""))</f>
        <v>0</v>
      </c>
    </row>
    <row r="129" spans="1:128" ht="18.95" customHeight="1">
      <c r="A129" s="60">
        <v>122</v>
      </c>
      <c r="B129" s="279" t="str">
        <f>IF(OR(DX129=0,DX129=""),"",IF(AND($E$3="1st"),'Marks Entry 1st'!I128,IF(AND($E$3="2nd"),'Marks Entry 2nd'!I128,"")))</f>
        <v/>
      </c>
      <c r="C129" s="61" t="str">
        <f>IF(OR(B129=0,B129=""),"",IF(AND($E$3="1st"),'Marks Entry 1st'!B128,IF(AND($E$3="2nd"),'Marks Entry 2nd'!B128,"")))</f>
        <v/>
      </c>
      <c r="D129" s="61" t="str">
        <f>IF(OR(B129=0,B129=""),"",IF(AND($E$3="1st"),'Marks Entry 1st'!C128,IF(AND($E$3="2nd"),'Marks Entry 2nd'!C128,"")))</f>
        <v/>
      </c>
      <c r="E129" s="62" t="str">
        <f>IF(OR(B129=0,B129=""),"",IF(AND($E$3="1st"),'Marks Entry 1st'!E128,IF(AND($E$3="2nd"),'Marks Entry 2nd'!E128,"")))</f>
        <v/>
      </c>
      <c r="F129" s="278" t="str">
        <f>IF(OR(B129=0,B129=""),"",IF(AND($E$3="1st"),'Marks Entry 1st'!D128,IF(AND($E$3="2nd"),'Marks Entry 2nd'!D128,"")))</f>
        <v/>
      </c>
      <c r="G129" s="56" t="str">
        <f>IF(OR(B129=0,B129=""),"",IF(AND($E$3="1st"),'Marks Entry 1st'!F128,IF(AND($E$3="2nd"),'Marks Entry 2nd'!F128,"")))</f>
        <v/>
      </c>
      <c r="H129" s="56" t="str">
        <f>IF(OR(B129=0,B129=""),"",IF(AND($E$3="1st"),'Marks Entry 1st'!G128,IF(AND($E$3="2nd"),'Marks Entry 2nd'!G128,"")))</f>
        <v/>
      </c>
      <c r="I129" s="56" t="str">
        <f>IF(OR(B129=0,B129=""),"",IF(AND($E$3="1st"),'Marks Entry 1st'!H128,IF(AND($E$3="2nd"),'Marks Entry 2nd'!H128,"")))</f>
        <v/>
      </c>
      <c r="J129" s="245" t="str">
        <f>IF(OR(B129=0,B129=""),"",IF(AND($E$3="1st"),'Marks Entry 1st'!J128,IF(AND($E$3="2nd"),'Marks Entry 2nd'!J128,"")))</f>
        <v/>
      </c>
      <c r="K129" s="245" t="str">
        <f>IF(OR(B129=0,B129=""),"",IF(AND($E$3="1st"),'Marks Entry 1st'!K128,IF(AND($E$3="2nd"),'Marks Entry 2nd'!K128,"")))</f>
        <v/>
      </c>
      <c r="L129" s="113"/>
      <c r="M129" s="113"/>
      <c r="N129" s="113"/>
      <c r="O129" s="53"/>
      <c r="P129" s="113" t="str">
        <f>IF(OR(B129=0,B129=""),"",IF(AND($E$3="1st"),'Marks Entry 1st'!O128,IF(AND($E$3="2nd"),'Marks Entry 2nd'!O128,"")))</f>
        <v/>
      </c>
      <c r="Q129" s="113" t="str">
        <f>IF(OR(B129=0,B129=""),"",IF(AND($E$3="1st"),'Marks Entry 1st'!P128,IF(AND($E$3="2nd"),'Marks Entry 2nd'!P128,"")))</f>
        <v/>
      </c>
      <c r="R129" s="57" t="str">
        <f t="shared" si="64"/>
        <v/>
      </c>
      <c r="S129" s="53">
        <f t="shared" si="65"/>
        <v>0</v>
      </c>
      <c r="T129" s="59" t="str">
        <f>IF(OR(B129=0,B129=""),"",IF(AND($E$3="1st"),'Marks Entry 1st'!Q128,IF(AND($E$3="2nd"),'Marks Entry 2nd'!Q128,"")))</f>
        <v/>
      </c>
      <c r="U129" s="59" t="str">
        <f>IF(OR(B129=0,B129=""),"",IF(AND($E$3="1st"),'Marks Entry 1st'!R128,IF(AND($E$3="2nd"),'Marks Entry 2nd'!R128,"")))</f>
        <v/>
      </c>
      <c r="V129" s="58" t="str">
        <f t="shared" si="66"/>
        <v/>
      </c>
      <c r="W129" s="53" t="str">
        <f t="shared" si="67"/>
        <v/>
      </c>
      <c r="X129" s="94">
        <f t="shared" si="68"/>
        <v>0</v>
      </c>
      <c r="Y129" s="94" t="str">
        <f t="shared" si="69"/>
        <v/>
      </c>
      <c r="Z129" s="94" t="str">
        <f t="shared" si="70"/>
        <v/>
      </c>
      <c r="AA129" s="94" t="str">
        <f t="shared" si="71"/>
        <v/>
      </c>
      <c r="AB129" s="94" t="str">
        <f t="shared" si="72"/>
        <v/>
      </c>
      <c r="AC129" s="98" t="str">
        <f t="shared" si="73"/>
        <v/>
      </c>
      <c r="AD129" s="113"/>
      <c r="AE129" s="113"/>
      <c r="AF129" s="113"/>
      <c r="AG129" s="53"/>
      <c r="AH129" s="113" t="str">
        <f>IF(OR(B129=0,B129=""),"",IF(AND($E$3="1st"),'Marks Entry 1st'!V128,IF(AND($E$3="2nd"),'Marks Entry 2nd'!V128,"")))</f>
        <v/>
      </c>
      <c r="AI129" s="113" t="str">
        <f>IF(OR(B129=0,B129=""),"",IF(AND($E$3="1st"),'Marks Entry 1st'!W128,IF(AND($E$3="2nd"),'Marks Entry 2nd'!W128,"")))</f>
        <v/>
      </c>
      <c r="AJ129" s="57" t="str">
        <f t="shared" si="74"/>
        <v/>
      </c>
      <c r="AK129" s="53">
        <f t="shared" si="75"/>
        <v>0</v>
      </c>
      <c r="AL129" s="59" t="str">
        <f>IF(OR(B129=0,B129=""),"",IF(AND($E$3="1st"),'Marks Entry 1st'!X128,IF(AND($E$3="2nd"),'Marks Entry 2nd'!X128,"")))</f>
        <v/>
      </c>
      <c r="AM129" s="59" t="str">
        <f>IF(OR(B129=0,B129=""),"",IF(AND($E$3="1st"),'Marks Entry 1st'!Y128,IF(AND($E$3="2nd"),'Marks Entry 2nd'!Y128,"")))</f>
        <v/>
      </c>
      <c r="AN129" s="58" t="str">
        <f t="shared" si="76"/>
        <v/>
      </c>
      <c r="AO129" s="53" t="str">
        <f t="shared" si="77"/>
        <v/>
      </c>
      <c r="AP129" s="94">
        <f t="shared" si="78"/>
        <v>0</v>
      </c>
      <c r="AQ129" s="94" t="str">
        <f t="shared" si="79"/>
        <v/>
      </c>
      <c r="AR129" s="94" t="str">
        <f t="shared" si="80"/>
        <v/>
      </c>
      <c r="AS129" s="94" t="str">
        <f t="shared" si="81"/>
        <v/>
      </c>
      <c r="AT129" s="94" t="str">
        <f t="shared" si="82"/>
        <v/>
      </c>
      <c r="AU129" s="98" t="str">
        <f t="shared" si="83"/>
        <v/>
      </c>
      <c r="AV129" s="113"/>
      <c r="AW129" s="113"/>
      <c r="AX129" s="113"/>
      <c r="AY129" s="53"/>
      <c r="AZ129" s="113" t="str">
        <f>IF(OR(B129=0,B129=""),"",IF(AND($E$3="1st"),'Marks Entry 1st'!AC128,IF(AND($E$3="2nd"),'Marks Entry 2nd'!AC128,"")))</f>
        <v/>
      </c>
      <c r="BA129" s="113" t="str">
        <f>IF(OR(B129=0,B129=""),"",IF(AND($E$3="1st"),'Marks Entry 1st'!AD128,IF(AND($E$3="2nd"),'Marks Entry 2nd'!AD128,"")))</f>
        <v/>
      </c>
      <c r="BB129" s="57" t="str">
        <f t="shared" si="84"/>
        <v/>
      </c>
      <c r="BC129" s="53">
        <f t="shared" si="85"/>
        <v>0</v>
      </c>
      <c r="BD129" s="59" t="str">
        <f>IF(OR(B129=0,B129=""),"",IF(AND($E$3="1st"),'Marks Entry 1st'!AE128,IF(AND($E$3="2nd"),'Marks Entry 2nd'!AE128,"")))</f>
        <v/>
      </c>
      <c r="BE129" s="59" t="str">
        <f>IF(OR(B129=0,B129=""),"",IF(AND($E$3="1st"),'Marks Entry 1st'!AF128,IF(AND($E$3="2nd"),'Marks Entry 2nd'!AF128,"")))</f>
        <v/>
      </c>
      <c r="BF129" s="58" t="str">
        <f t="shared" si="86"/>
        <v/>
      </c>
      <c r="BG129" s="53" t="str">
        <f t="shared" si="87"/>
        <v/>
      </c>
      <c r="BH129" s="94">
        <f t="shared" si="88"/>
        <v>0</v>
      </c>
      <c r="BI129" s="94" t="str">
        <f t="shared" si="89"/>
        <v/>
      </c>
      <c r="BJ129" s="94" t="str">
        <f t="shared" si="90"/>
        <v/>
      </c>
      <c r="BK129" s="94" t="str">
        <f t="shared" si="91"/>
        <v/>
      </c>
      <c r="BL129" s="94" t="str">
        <f t="shared" si="92"/>
        <v/>
      </c>
      <c r="BM129" s="98" t="str">
        <f t="shared" si="93"/>
        <v/>
      </c>
      <c r="BN129" s="113"/>
      <c r="BO129" s="113"/>
      <c r="BP129" s="113"/>
      <c r="BQ129" s="53"/>
      <c r="BR129" s="113" t="str">
        <f>IF(OR(B129=0,B129=""),"",IF(AND('Marks Entry 1st'!AJ128="",'Marks Entry 2nd'!AJ128=""),"",IF(AND($E$3="1st"),'Marks Entry 1st'!AJ128,IF(AND($E$3="2nd"),'Marks Entry 2nd'!AJ128,""))))</f>
        <v/>
      </c>
      <c r="BS129" s="113" t="str">
        <f>IF(OR(B129=0,B129=""),"",IF(AND('Marks Entry 1st'!AK128="",'Marks Entry 2nd'!AK128=""),"",IF(AND($E$3="1st"),'Marks Entry 1st'!AK128,IF(AND($E$3="2nd"),'Marks Entry 2nd'!AK128,""))))</f>
        <v/>
      </c>
      <c r="BT129" s="57" t="str">
        <f t="shared" si="94"/>
        <v/>
      </c>
      <c r="BU129" s="53">
        <f t="shared" si="95"/>
        <v>0</v>
      </c>
      <c r="BV129" s="59" t="str">
        <f>IF(OR(B129=0,B129=""),"",IF(AND('Marks Entry 1st'!AL128="",'Marks Entry 2nd'!AL128=""),"",IF(AND($E$3="1st"),'Marks Entry 1st'!AL128,IF(AND($E$3="2nd"),'Marks Entry 2nd'!AL128,""))))</f>
        <v/>
      </c>
      <c r="BW129" s="59" t="str">
        <f>IF(OR(B129=0,B129=""),"",IF(AND('Marks Entry 1st'!AM128="",'Marks Entry 2nd'!AM128=""),"",IF(AND($E$3="1st"),'Marks Entry 1st'!AM128,IF(AND($E$3="2nd"),'Marks Entry 2nd'!AM128,""))))</f>
        <v/>
      </c>
      <c r="BX129" s="58" t="str">
        <f t="shared" si="96"/>
        <v/>
      </c>
      <c r="BY129" s="53" t="str">
        <f t="shared" si="97"/>
        <v/>
      </c>
      <c r="BZ129" s="94">
        <f t="shared" si="98"/>
        <v>0</v>
      </c>
      <c r="CA129" s="94" t="str">
        <f t="shared" si="99"/>
        <v/>
      </c>
      <c r="CB129" s="94" t="str">
        <f t="shared" si="100"/>
        <v/>
      </c>
      <c r="CC129" s="94" t="str">
        <f t="shared" si="101"/>
        <v/>
      </c>
      <c r="CD129" s="94" t="str">
        <f t="shared" si="102"/>
        <v/>
      </c>
      <c r="CE129" s="98" t="str">
        <f t="shared" si="103"/>
        <v/>
      </c>
      <c r="CF129" s="246" t="str">
        <f>IF(OR(B129=0,B129=""),"",IF(AND($E$3="1st"),'Marks Entry 1st'!AN128,IF(AND($E$3="2nd"),'Marks Entry 2nd'!AN128,"")))</f>
        <v/>
      </c>
      <c r="CG129" s="246" t="str">
        <f>IF(OR(B129=0,B129=""),"",IF(AND($E$3="1st"),'Marks Entry 1st'!AO128,IF(AND($E$3="2nd"),'Marks Entry 2nd'!AO128,"")))</f>
        <v/>
      </c>
      <c r="CH129" s="114" t="str">
        <f t="shared" si="104"/>
        <v/>
      </c>
      <c r="CI129" s="115">
        <f t="shared" si="105"/>
        <v>0</v>
      </c>
      <c r="CJ129" s="115" t="str">
        <f t="shared" si="106"/>
        <v/>
      </c>
      <c r="CK129" s="115" t="str">
        <f t="shared" si="107"/>
        <v/>
      </c>
      <c r="CL129" s="97" t="str">
        <f t="shared" si="108"/>
        <v/>
      </c>
      <c r="CM129" s="246" t="str">
        <f>IF(OR(B129=0,B129=""),"",IF(AND($E$3="1st"),'Marks Entry 1st'!AP128,IF(AND($E$3="2nd"),'Marks Entry 2nd'!AP128,"")))</f>
        <v/>
      </c>
      <c r="CN129" s="246" t="str">
        <f>IF(OR(B129=0,B129=""),"",IF(AND($E$3="1st"),'Marks Entry 1st'!AQ128,IF(AND($E$3="2nd"),'Marks Entry 2nd'!AQ128,"")))</f>
        <v/>
      </c>
      <c r="CO129" s="114" t="str">
        <f t="shared" si="109"/>
        <v/>
      </c>
      <c r="CP129" s="115">
        <f t="shared" si="110"/>
        <v>0</v>
      </c>
      <c r="CQ129" s="115" t="str">
        <f t="shared" si="111"/>
        <v/>
      </c>
      <c r="CR129" s="115" t="str">
        <f t="shared" si="112"/>
        <v/>
      </c>
      <c r="CS129" s="97" t="str">
        <f t="shared" si="113"/>
        <v/>
      </c>
      <c r="CT129" s="246" t="str">
        <f>IF(OR(B129=0,B129=""),"",IF(AND($E$3="1st"),'Marks Entry 1st'!AR128,IF(AND($E$3="2nd"),'Marks Entry 2nd'!AR128,"")))</f>
        <v/>
      </c>
      <c r="CU129" s="246" t="str">
        <f>IF(OR(B129=0,B129=""),"",IF(AND($E$3="1st"),'Marks Entry 1st'!AS128,IF(AND($E$3="2nd"),'Marks Entry 2nd'!AS128,"")))</f>
        <v/>
      </c>
      <c r="CV129" s="114" t="str">
        <f t="shared" si="114"/>
        <v/>
      </c>
      <c r="CW129" s="115">
        <f t="shared" si="115"/>
        <v>0</v>
      </c>
      <c r="CX129" s="115" t="str">
        <f t="shared" si="116"/>
        <v/>
      </c>
      <c r="CY129" s="115" t="str">
        <f t="shared" si="117"/>
        <v/>
      </c>
      <c r="CZ129" s="97" t="str">
        <f t="shared" si="118"/>
        <v/>
      </c>
      <c r="DA129" s="246" t="str">
        <f>IF(OR(B129=0,B129=""),"",IF(AND('Marks Entry 1st'!AT128="",'Marks Entry 2nd'!AT128=""),"",IF(AND($E$3="1st"),'Marks Entry 1st'!AT128,IF(AND($E$3="2nd"),'Marks Entry 2nd'!AT128,""))))</f>
        <v/>
      </c>
      <c r="DB129" s="246" t="str">
        <f>IF(OR(B129=0,B129=""),"",IF(AND('Marks Entry 1st'!AU128="",'Marks Entry 2nd'!AU128=""),"",IF(AND($E$3="1st"),'Marks Entry 1st'!AU128,IF(AND($E$3="2nd"),'Marks Entry 2nd'!AU128,""))))</f>
        <v/>
      </c>
      <c r="DC129" s="377" t="str">
        <f t="shared" si="119"/>
        <v/>
      </c>
      <c r="DD129" s="98" t="str">
        <f t="shared" si="120"/>
        <v/>
      </c>
      <c r="DE129" s="246" t="str">
        <f>IF(OR(B129=0,B129=""),"",IF(AND('Marks Entry 1st'!AV128="",'Marks Entry 2nd'!AV128=""),"",IF(AND($E$3="1st"),'Marks Entry 1st'!AV128,IF(AND($E$3="2nd"),'Marks Entry 2nd'!AV128,""))))</f>
        <v/>
      </c>
      <c r="DF129" s="246" t="str">
        <f>IF(OR(B129=0,B129=""),"",IF(AND('Marks Entry 1st'!AW128="",'Marks Entry 2nd'!AW128=""),"",IF(AND($E$3="1st"),'Marks Entry 1st'!AW128,IF(AND($E$3="2nd"),'Marks Entry 2nd'!AW128,""))))</f>
        <v/>
      </c>
      <c r="DG129" s="377" t="str">
        <f t="shared" si="121"/>
        <v/>
      </c>
      <c r="DH129" s="98" t="str">
        <f t="shared" si="122"/>
        <v/>
      </c>
      <c r="DI129" s="68" t="str">
        <f t="shared" si="127"/>
        <v/>
      </c>
      <c r="DJ129" s="379" t="str">
        <f t="shared" si="123"/>
        <v/>
      </c>
      <c r="DK129" s="72" t="str">
        <f t="shared" si="124"/>
        <v/>
      </c>
      <c r="DL129" s="73" t="str">
        <f t="shared" si="125"/>
        <v/>
      </c>
      <c r="DM129" s="413" t="str">
        <f>IF(B129="NSO","NSO",IF(OR(D129="",G129="",F129="",B129="",DI129=0),"",IF('Master sheet'!$D$11="Hindi","कक्षोंन्नति","Promoted")))</f>
        <v/>
      </c>
      <c r="DN129" s="43" t="str">
        <f>IF(OR(B129=0,B129=""),"",IF(AND($E$3="1st"),'Marks Entry 1st'!AX128,IF(AND($E$3="2nd"),'Marks Entry 2nd'!AX128,"")))</f>
        <v/>
      </c>
      <c r="DO129" s="43" t="str">
        <f>IF(OR(B129=0,B129=""),"",IF(AND($E$3="1st"),'Marks Entry 1st'!AY128,IF(AND($E$3="2nd"),'Marks Entry 2nd'!AY128,"")))</f>
        <v/>
      </c>
      <c r="DP129" s="230" t="str">
        <f t="shared" si="126"/>
        <v/>
      </c>
      <c r="DQ129" s="44"/>
      <c r="DX129" s="46">
        <f>IF(AND($E$3="1st"),'Marks Entry 1st'!I128,IF(AND($E$3="2nd"),'Marks Entry 2nd'!I128,""))</f>
        <v>0</v>
      </c>
    </row>
    <row r="130" spans="1:128" ht="18.95" customHeight="1">
      <c r="A130" s="60">
        <v>123</v>
      </c>
      <c r="B130" s="279" t="str">
        <f>IF(OR(DX130=0,DX130=""),"",IF(AND($E$3="1st"),'Marks Entry 1st'!I129,IF(AND($E$3="2nd"),'Marks Entry 2nd'!I129,"")))</f>
        <v/>
      </c>
      <c r="C130" s="61" t="str">
        <f>IF(OR(B130=0,B130=""),"",IF(AND($E$3="1st"),'Marks Entry 1st'!B129,IF(AND($E$3="2nd"),'Marks Entry 2nd'!B129,"")))</f>
        <v/>
      </c>
      <c r="D130" s="61" t="str">
        <f>IF(OR(B130=0,B130=""),"",IF(AND($E$3="1st"),'Marks Entry 1st'!C129,IF(AND($E$3="2nd"),'Marks Entry 2nd'!C129,"")))</f>
        <v/>
      </c>
      <c r="E130" s="62" t="str">
        <f>IF(OR(B130=0,B130=""),"",IF(AND($E$3="1st"),'Marks Entry 1st'!E129,IF(AND($E$3="2nd"),'Marks Entry 2nd'!E129,"")))</f>
        <v/>
      </c>
      <c r="F130" s="278" t="str">
        <f>IF(OR(B130=0,B130=""),"",IF(AND($E$3="1st"),'Marks Entry 1st'!D129,IF(AND($E$3="2nd"),'Marks Entry 2nd'!D129,"")))</f>
        <v/>
      </c>
      <c r="G130" s="56" t="str">
        <f>IF(OR(B130=0,B130=""),"",IF(AND($E$3="1st"),'Marks Entry 1st'!F129,IF(AND($E$3="2nd"),'Marks Entry 2nd'!F129,"")))</f>
        <v/>
      </c>
      <c r="H130" s="56" t="str">
        <f>IF(OR(B130=0,B130=""),"",IF(AND($E$3="1st"),'Marks Entry 1st'!G129,IF(AND($E$3="2nd"),'Marks Entry 2nd'!G129,"")))</f>
        <v/>
      </c>
      <c r="I130" s="56" t="str">
        <f>IF(OR(B130=0,B130=""),"",IF(AND($E$3="1st"),'Marks Entry 1st'!H129,IF(AND($E$3="2nd"),'Marks Entry 2nd'!H129,"")))</f>
        <v/>
      </c>
      <c r="J130" s="245" t="str">
        <f>IF(OR(B130=0,B130=""),"",IF(AND($E$3="1st"),'Marks Entry 1st'!J129,IF(AND($E$3="2nd"),'Marks Entry 2nd'!J129,"")))</f>
        <v/>
      </c>
      <c r="K130" s="245" t="str">
        <f>IF(OR(B130=0,B130=""),"",IF(AND($E$3="1st"),'Marks Entry 1st'!K129,IF(AND($E$3="2nd"),'Marks Entry 2nd'!K129,"")))</f>
        <v/>
      </c>
      <c r="L130" s="113"/>
      <c r="M130" s="113"/>
      <c r="N130" s="113"/>
      <c r="O130" s="53"/>
      <c r="P130" s="113" t="str">
        <f>IF(OR(B130=0,B130=""),"",IF(AND($E$3="1st"),'Marks Entry 1st'!O129,IF(AND($E$3="2nd"),'Marks Entry 2nd'!O129,"")))</f>
        <v/>
      </c>
      <c r="Q130" s="113" t="str">
        <f>IF(OR(B130=0,B130=""),"",IF(AND($E$3="1st"),'Marks Entry 1st'!P129,IF(AND($E$3="2nd"),'Marks Entry 2nd'!P129,"")))</f>
        <v/>
      </c>
      <c r="R130" s="57" t="str">
        <f t="shared" si="64"/>
        <v/>
      </c>
      <c r="S130" s="53">
        <f t="shared" si="65"/>
        <v>0</v>
      </c>
      <c r="T130" s="59" t="str">
        <f>IF(OR(B130=0,B130=""),"",IF(AND($E$3="1st"),'Marks Entry 1st'!Q129,IF(AND($E$3="2nd"),'Marks Entry 2nd'!Q129,"")))</f>
        <v/>
      </c>
      <c r="U130" s="59" t="str">
        <f>IF(OR(B130=0,B130=""),"",IF(AND($E$3="1st"),'Marks Entry 1st'!R129,IF(AND($E$3="2nd"),'Marks Entry 2nd'!R129,"")))</f>
        <v/>
      </c>
      <c r="V130" s="58" t="str">
        <f t="shared" si="66"/>
        <v/>
      </c>
      <c r="W130" s="53" t="str">
        <f t="shared" si="67"/>
        <v/>
      </c>
      <c r="X130" s="94">
        <f t="shared" si="68"/>
        <v>0</v>
      </c>
      <c r="Y130" s="94" t="str">
        <f t="shared" si="69"/>
        <v/>
      </c>
      <c r="Z130" s="94" t="str">
        <f t="shared" si="70"/>
        <v/>
      </c>
      <c r="AA130" s="94" t="str">
        <f t="shared" si="71"/>
        <v/>
      </c>
      <c r="AB130" s="94" t="str">
        <f t="shared" si="72"/>
        <v/>
      </c>
      <c r="AC130" s="98" t="str">
        <f t="shared" si="73"/>
        <v/>
      </c>
      <c r="AD130" s="113"/>
      <c r="AE130" s="113"/>
      <c r="AF130" s="113"/>
      <c r="AG130" s="53"/>
      <c r="AH130" s="113" t="str">
        <f>IF(OR(B130=0,B130=""),"",IF(AND($E$3="1st"),'Marks Entry 1st'!V129,IF(AND($E$3="2nd"),'Marks Entry 2nd'!V129,"")))</f>
        <v/>
      </c>
      <c r="AI130" s="113" t="str">
        <f>IF(OR(B130=0,B130=""),"",IF(AND($E$3="1st"),'Marks Entry 1st'!W129,IF(AND($E$3="2nd"),'Marks Entry 2nd'!W129,"")))</f>
        <v/>
      </c>
      <c r="AJ130" s="57" t="str">
        <f t="shared" si="74"/>
        <v/>
      </c>
      <c r="AK130" s="53">
        <f t="shared" si="75"/>
        <v>0</v>
      </c>
      <c r="AL130" s="59" t="str">
        <f>IF(OR(B130=0,B130=""),"",IF(AND($E$3="1st"),'Marks Entry 1st'!X129,IF(AND($E$3="2nd"),'Marks Entry 2nd'!X129,"")))</f>
        <v/>
      </c>
      <c r="AM130" s="59" t="str">
        <f>IF(OR(B130=0,B130=""),"",IF(AND($E$3="1st"),'Marks Entry 1st'!Y129,IF(AND($E$3="2nd"),'Marks Entry 2nd'!Y129,"")))</f>
        <v/>
      </c>
      <c r="AN130" s="58" t="str">
        <f t="shared" si="76"/>
        <v/>
      </c>
      <c r="AO130" s="53" t="str">
        <f t="shared" si="77"/>
        <v/>
      </c>
      <c r="AP130" s="94">
        <f t="shared" si="78"/>
        <v>0</v>
      </c>
      <c r="AQ130" s="94" t="str">
        <f t="shared" si="79"/>
        <v/>
      </c>
      <c r="AR130" s="94" t="str">
        <f t="shared" si="80"/>
        <v/>
      </c>
      <c r="AS130" s="94" t="str">
        <f t="shared" si="81"/>
        <v/>
      </c>
      <c r="AT130" s="94" t="str">
        <f t="shared" si="82"/>
        <v/>
      </c>
      <c r="AU130" s="98" t="str">
        <f t="shared" si="83"/>
        <v/>
      </c>
      <c r="AV130" s="113"/>
      <c r="AW130" s="113"/>
      <c r="AX130" s="113"/>
      <c r="AY130" s="53"/>
      <c r="AZ130" s="113" t="str">
        <f>IF(OR(B130=0,B130=""),"",IF(AND($E$3="1st"),'Marks Entry 1st'!AC129,IF(AND($E$3="2nd"),'Marks Entry 2nd'!AC129,"")))</f>
        <v/>
      </c>
      <c r="BA130" s="113" t="str">
        <f>IF(OR(B130=0,B130=""),"",IF(AND($E$3="1st"),'Marks Entry 1st'!AD129,IF(AND($E$3="2nd"),'Marks Entry 2nd'!AD129,"")))</f>
        <v/>
      </c>
      <c r="BB130" s="57" t="str">
        <f t="shared" si="84"/>
        <v/>
      </c>
      <c r="BC130" s="53">
        <f t="shared" si="85"/>
        <v>0</v>
      </c>
      <c r="BD130" s="59" t="str">
        <f>IF(OR(B130=0,B130=""),"",IF(AND($E$3="1st"),'Marks Entry 1st'!AE129,IF(AND($E$3="2nd"),'Marks Entry 2nd'!AE129,"")))</f>
        <v/>
      </c>
      <c r="BE130" s="59" t="str">
        <f>IF(OR(B130=0,B130=""),"",IF(AND($E$3="1st"),'Marks Entry 1st'!AF129,IF(AND($E$3="2nd"),'Marks Entry 2nd'!AF129,"")))</f>
        <v/>
      </c>
      <c r="BF130" s="58" t="str">
        <f t="shared" si="86"/>
        <v/>
      </c>
      <c r="BG130" s="53" t="str">
        <f t="shared" si="87"/>
        <v/>
      </c>
      <c r="BH130" s="94">
        <f t="shared" si="88"/>
        <v>0</v>
      </c>
      <c r="BI130" s="94" t="str">
        <f t="shared" si="89"/>
        <v/>
      </c>
      <c r="BJ130" s="94" t="str">
        <f t="shared" si="90"/>
        <v/>
      </c>
      <c r="BK130" s="94" t="str">
        <f t="shared" si="91"/>
        <v/>
      </c>
      <c r="BL130" s="94" t="str">
        <f t="shared" si="92"/>
        <v/>
      </c>
      <c r="BM130" s="98" t="str">
        <f t="shared" si="93"/>
        <v/>
      </c>
      <c r="BN130" s="113"/>
      <c r="BO130" s="113"/>
      <c r="BP130" s="113"/>
      <c r="BQ130" s="53"/>
      <c r="BR130" s="113" t="str">
        <f>IF(OR(B130=0,B130=""),"",IF(AND('Marks Entry 1st'!AJ129="",'Marks Entry 2nd'!AJ129=""),"",IF(AND($E$3="1st"),'Marks Entry 1st'!AJ129,IF(AND($E$3="2nd"),'Marks Entry 2nd'!AJ129,""))))</f>
        <v/>
      </c>
      <c r="BS130" s="113" t="str">
        <f>IF(OR(B130=0,B130=""),"",IF(AND('Marks Entry 1st'!AK129="",'Marks Entry 2nd'!AK129=""),"",IF(AND($E$3="1st"),'Marks Entry 1st'!AK129,IF(AND($E$3="2nd"),'Marks Entry 2nd'!AK129,""))))</f>
        <v/>
      </c>
      <c r="BT130" s="57" t="str">
        <f t="shared" si="94"/>
        <v/>
      </c>
      <c r="BU130" s="53">
        <f t="shared" si="95"/>
        <v>0</v>
      </c>
      <c r="BV130" s="59" t="str">
        <f>IF(OR(B130=0,B130=""),"",IF(AND('Marks Entry 1st'!AL129="",'Marks Entry 2nd'!AL129=""),"",IF(AND($E$3="1st"),'Marks Entry 1st'!AL129,IF(AND($E$3="2nd"),'Marks Entry 2nd'!AL129,""))))</f>
        <v/>
      </c>
      <c r="BW130" s="59" t="str">
        <f>IF(OR(B130=0,B130=""),"",IF(AND('Marks Entry 1st'!AM129="",'Marks Entry 2nd'!AM129=""),"",IF(AND($E$3="1st"),'Marks Entry 1st'!AM129,IF(AND($E$3="2nd"),'Marks Entry 2nd'!AM129,""))))</f>
        <v/>
      </c>
      <c r="BX130" s="58" t="str">
        <f t="shared" si="96"/>
        <v/>
      </c>
      <c r="BY130" s="53" t="str">
        <f t="shared" si="97"/>
        <v/>
      </c>
      <c r="BZ130" s="94">
        <f t="shared" si="98"/>
        <v>0</v>
      </c>
      <c r="CA130" s="94" t="str">
        <f t="shared" si="99"/>
        <v/>
      </c>
      <c r="CB130" s="94" t="str">
        <f t="shared" si="100"/>
        <v/>
      </c>
      <c r="CC130" s="94" t="str">
        <f t="shared" si="101"/>
        <v/>
      </c>
      <c r="CD130" s="94" t="str">
        <f t="shared" si="102"/>
        <v/>
      </c>
      <c r="CE130" s="98" t="str">
        <f t="shared" si="103"/>
        <v/>
      </c>
      <c r="CF130" s="246" t="str">
        <f>IF(OR(B130=0,B130=""),"",IF(AND($E$3="1st"),'Marks Entry 1st'!AN129,IF(AND($E$3="2nd"),'Marks Entry 2nd'!AN129,"")))</f>
        <v/>
      </c>
      <c r="CG130" s="246" t="str">
        <f>IF(OR(B130=0,B130=""),"",IF(AND($E$3="1st"),'Marks Entry 1st'!AO129,IF(AND($E$3="2nd"),'Marks Entry 2nd'!AO129,"")))</f>
        <v/>
      </c>
      <c r="CH130" s="114" t="str">
        <f t="shared" si="104"/>
        <v/>
      </c>
      <c r="CI130" s="115">
        <f t="shared" si="105"/>
        <v>0</v>
      </c>
      <c r="CJ130" s="115" t="str">
        <f t="shared" si="106"/>
        <v/>
      </c>
      <c r="CK130" s="115" t="str">
        <f t="shared" si="107"/>
        <v/>
      </c>
      <c r="CL130" s="97" t="str">
        <f t="shared" si="108"/>
        <v/>
      </c>
      <c r="CM130" s="246" t="str">
        <f>IF(OR(B130=0,B130=""),"",IF(AND($E$3="1st"),'Marks Entry 1st'!AP129,IF(AND($E$3="2nd"),'Marks Entry 2nd'!AP129,"")))</f>
        <v/>
      </c>
      <c r="CN130" s="246" t="str">
        <f>IF(OR(B130=0,B130=""),"",IF(AND($E$3="1st"),'Marks Entry 1st'!AQ129,IF(AND($E$3="2nd"),'Marks Entry 2nd'!AQ129,"")))</f>
        <v/>
      </c>
      <c r="CO130" s="114" t="str">
        <f t="shared" si="109"/>
        <v/>
      </c>
      <c r="CP130" s="115">
        <f t="shared" si="110"/>
        <v>0</v>
      </c>
      <c r="CQ130" s="115" t="str">
        <f t="shared" si="111"/>
        <v/>
      </c>
      <c r="CR130" s="115" t="str">
        <f t="shared" si="112"/>
        <v/>
      </c>
      <c r="CS130" s="97" t="str">
        <f t="shared" si="113"/>
        <v/>
      </c>
      <c r="CT130" s="246" t="str">
        <f>IF(OR(B130=0,B130=""),"",IF(AND($E$3="1st"),'Marks Entry 1st'!AR129,IF(AND($E$3="2nd"),'Marks Entry 2nd'!AR129,"")))</f>
        <v/>
      </c>
      <c r="CU130" s="246" t="str">
        <f>IF(OR(B130=0,B130=""),"",IF(AND($E$3="1st"),'Marks Entry 1st'!AS129,IF(AND($E$3="2nd"),'Marks Entry 2nd'!AS129,"")))</f>
        <v/>
      </c>
      <c r="CV130" s="114" t="str">
        <f t="shared" si="114"/>
        <v/>
      </c>
      <c r="CW130" s="115">
        <f t="shared" si="115"/>
        <v>0</v>
      </c>
      <c r="CX130" s="115" t="str">
        <f t="shared" si="116"/>
        <v/>
      </c>
      <c r="CY130" s="115" t="str">
        <f t="shared" si="117"/>
        <v/>
      </c>
      <c r="CZ130" s="97" t="str">
        <f t="shared" si="118"/>
        <v/>
      </c>
      <c r="DA130" s="246" t="str">
        <f>IF(OR(B130=0,B130=""),"",IF(AND('Marks Entry 1st'!AT129="",'Marks Entry 2nd'!AT129=""),"",IF(AND($E$3="1st"),'Marks Entry 1st'!AT129,IF(AND($E$3="2nd"),'Marks Entry 2nd'!AT129,""))))</f>
        <v/>
      </c>
      <c r="DB130" s="246" t="str">
        <f>IF(OR(B130=0,B130=""),"",IF(AND('Marks Entry 1st'!AU129="",'Marks Entry 2nd'!AU129=""),"",IF(AND($E$3="1st"),'Marks Entry 1st'!AU129,IF(AND($E$3="2nd"),'Marks Entry 2nd'!AU129,""))))</f>
        <v/>
      </c>
      <c r="DC130" s="377" t="str">
        <f t="shared" si="119"/>
        <v/>
      </c>
      <c r="DD130" s="98" t="str">
        <f t="shared" si="120"/>
        <v/>
      </c>
      <c r="DE130" s="246" t="str">
        <f>IF(OR(B130=0,B130=""),"",IF(AND('Marks Entry 1st'!AV129="",'Marks Entry 2nd'!AV129=""),"",IF(AND($E$3="1st"),'Marks Entry 1st'!AV129,IF(AND($E$3="2nd"),'Marks Entry 2nd'!AV129,""))))</f>
        <v/>
      </c>
      <c r="DF130" s="246" t="str">
        <f>IF(OR(B130=0,B130=""),"",IF(AND('Marks Entry 1st'!AW129="",'Marks Entry 2nd'!AW129=""),"",IF(AND($E$3="1st"),'Marks Entry 1st'!AW129,IF(AND($E$3="2nd"),'Marks Entry 2nd'!AW129,""))))</f>
        <v/>
      </c>
      <c r="DG130" s="377" t="str">
        <f t="shared" si="121"/>
        <v/>
      </c>
      <c r="DH130" s="98" t="str">
        <f t="shared" si="122"/>
        <v/>
      </c>
      <c r="DI130" s="68" t="str">
        <f t="shared" si="127"/>
        <v/>
      </c>
      <c r="DJ130" s="379" t="str">
        <f t="shared" si="123"/>
        <v/>
      </c>
      <c r="DK130" s="72" t="str">
        <f t="shared" si="124"/>
        <v/>
      </c>
      <c r="DL130" s="73" t="str">
        <f t="shared" si="125"/>
        <v/>
      </c>
      <c r="DM130" s="413" t="str">
        <f>IF(B130="NSO","NSO",IF(OR(D130="",G130="",F130="",B130="",DI130=0),"",IF('Master sheet'!$D$11="Hindi","कक्षोंन्नति","Promoted")))</f>
        <v/>
      </c>
      <c r="DN130" s="43" t="str">
        <f>IF(OR(B130=0,B130=""),"",IF(AND($E$3="1st"),'Marks Entry 1st'!AX129,IF(AND($E$3="2nd"),'Marks Entry 2nd'!AX129,"")))</f>
        <v/>
      </c>
      <c r="DO130" s="43" t="str">
        <f>IF(OR(B130=0,B130=""),"",IF(AND($E$3="1st"),'Marks Entry 1st'!AY129,IF(AND($E$3="2nd"),'Marks Entry 2nd'!AY129,"")))</f>
        <v/>
      </c>
      <c r="DP130" s="230" t="str">
        <f t="shared" si="126"/>
        <v/>
      </c>
      <c r="DQ130" s="44"/>
      <c r="DX130" s="46">
        <f>IF(AND($E$3="1st"),'Marks Entry 1st'!I129,IF(AND($E$3="2nd"),'Marks Entry 2nd'!I129,""))</f>
        <v>0</v>
      </c>
    </row>
    <row r="131" spans="1:128" ht="18.95" customHeight="1">
      <c r="A131" s="60">
        <v>124</v>
      </c>
      <c r="B131" s="279" t="str">
        <f>IF(OR(DX131=0,DX131=""),"",IF(AND($E$3="1st"),'Marks Entry 1st'!I130,IF(AND($E$3="2nd"),'Marks Entry 2nd'!I130,"")))</f>
        <v/>
      </c>
      <c r="C131" s="61" t="str">
        <f>IF(OR(B131=0,B131=""),"",IF(AND($E$3="1st"),'Marks Entry 1st'!B130,IF(AND($E$3="2nd"),'Marks Entry 2nd'!B130,"")))</f>
        <v/>
      </c>
      <c r="D131" s="61" t="str">
        <f>IF(OR(B131=0,B131=""),"",IF(AND($E$3="1st"),'Marks Entry 1st'!C130,IF(AND($E$3="2nd"),'Marks Entry 2nd'!C130,"")))</f>
        <v/>
      </c>
      <c r="E131" s="62" t="str">
        <f>IF(OR(B131=0,B131=""),"",IF(AND($E$3="1st"),'Marks Entry 1st'!E130,IF(AND($E$3="2nd"),'Marks Entry 2nd'!E130,"")))</f>
        <v/>
      </c>
      <c r="F131" s="278" t="str">
        <f>IF(OR(B131=0,B131=""),"",IF(AND($E$3="1st"),'Marks Entry 1st'!D130,IF(AND($E$3="2nd"),'Marks Entry 2nd'!D130,"")))</f>
        <v/>
      </c>
      <c r="G131" s="56" t="str">
        <f>IF(OR(B131=0,B131=""),"",IF(AND($E$3="1st"),'Marks Entry 1st'!F130,IF(AND($E$3="2nd"),'Marks Entry 2nd'!F130,"")))</f>
        <v/>
      </c>
      <c r="H131" s="56" t="str">
        <f>IF(OR(B131=0,B131=""),"",IF(AND($E$3="1st"),'Marks Entry 1st'!G130,IF(AND($E$3="2nd"),'Marks Entry 2nd'!G130,"")))</f>
        <v/>
      </c>
      <c r="I131" s="56" t="str">
        <f>IF(OR(B131=0,B131=""),"",IF(AND($E$3="1st"),'Marks Entry 1st'!H130,IF(AND($E$3="2nd"),'Marks Entry 2nd'!H130,"")))</f>
        <v/>
      </c>
      <c r="J131" s="245" t="str">
        <f>IF(OR(B131=0,B131=""),"",IF(AND($E$3="1st"),'Marks Entry 1st'!J130,IF(AND($E$3="2nd"),'Marks Entry 2nd'!J130,"")))</f>
        <v/>
      </c>
      <c r="K131" s="245" t="str">
        <f>IF(OR(B131=0,B131=""),"",IF(AND($E$3="1st"),'Marks Entry 1st'!K130,IF(AND($E$3="2nd"),'Marks Entry 2nd'!K130,"")))</f>
        <v/>
      </c>
      <c r="L131" s="113"/>
      <c r="M131" s="113"/>
      <c r="N131" s="113"/>
      <c r="O131" s="53"/>
      <c r="P131" s="113" t="str">
        <f>IF(OR(B131=0,B131=""),"",IF(AND($E$3="1st"),'Marks Entry 1st'!O130,IF(AND($E$3="2nd"),'Marks Entry 2nd'!O130,"")))</f>
        <v/>
      </c>
      <c r="Q131" s="113" t="str">
        <f>IF(OR(B131=0,B131=""),"",IF(AND($E$3="1st"),'Marks Entry 1st'!P130,IF(AND($E$3="2nd"),'Marks Entry 2nd'!P130,"")))</f>
        <v/>
      </c>
      <c r="R131" s="57" t="str">
        <f t="shared" si="64"/>
        <v/>
      </c>
      <c r="S131" s="53">
        <f t="shared" si="65"/>
        <v>0</v>
      </c>
      <c r="T131" s="59" t="str">
        <f>IF(OR(B131=0,B131=""),"",IF(AND($E$3="1st"),'Marks Entry 1st'!Q130,IF(AND($E$3="2nd"),'Marks Entry 2nd'!Q130,"")))</f>
        <v/>
      </c>
      <c r="U131" s="59" t="str">
        <f>IF(OR(B131=0,B131=""),"",IF(AND($E$3="1st"),'Marks Entry 1st'!R130,IF(AND($E$3="2nd"),'Marks Entry 2nd'!R130,"")))</f>
        <v/>
      </c>
      <c r="V131" s="58" t="str">
        <f t="shared" si="66"/>
        <v/>
      </c>
      <c r="W131" s="53" t="str">
        <f t="shared" si="67"/>
        <v/>
      </c>
      <c r="X131" s="94">
        <f t="shared" si="68"/>
        <v>0</v>
      </c>
      <c r="Y131" s="94" t="str">
        <f t="shared" si="69"/>
        <v/>
      </c>
      <c r="Z131" s="94" t="str">
        <f t="shared" si="70"/>
        <v/>
      </c>
      <c r="AA131" s="94" t="str">
        <f t="shared" si="71"/>
        <v/>
      </c>
      <c r="AB131" s="94" t="str">
        <f t="shared" si="72"/>
        <v/>
      </c>
      <c r="AC131" s="98" t="str">
        <f t="shared" si="73"/>
        <v/>
      </c>
      <c r="AD131" s="113"/>
      <c r="AE131" s="113"/>
      <c r="AF131" s="113"/>
      <c r="AG131" s="53"/>
      <c r="AH131" s="113" t="str">
        <f>IF(OR(B131=0,B131=""),"",IF(AND($E$3="1st"),'Marks Entry 1st'!V130,IF(AND($E$3="2nd"),'Marks Entry 2nd'!V130,"")))</f>
        <v/>
      </c>
      <c r="AI131" s="113" t="str">
        <f>IF(OR(B131=0,B131=""),"",IF(AND($E$3="1st"),'Marks Entry 1st'!W130,IF(AND($E$3="2nd"),'Marks Entry 2nd'!W130,"")))</f>
        <v/>
      </c>
      <c r="AJ131" s="57" t="str">
        <f t="shared" si="74"/>
        <v/>
      </c>
      <c r="AK131" s="53">
        <f t="shared" si="75"/>
        <v>0</v>
      </c>
      <c r="AL131" s="59" t="str">
        <f>IF(OR(B131=0,B131=""),"",IF(AND($E$3="1st"),'Marks Entry 1st'!X130,IF(AND($E$3="2nd"),'Marks Entry 2nd'!X130,"")))</f>
        <v/>
      </c>
      <c r="AM131" s="59" t="str">
        <f>IF(OR(B131=0,B131=""),"",IF(AND($E$3="1st"),'Marks Entry 1st'!Y130,IF(AND($E$3="2nd"),'Marks Entry 2nd'!Y130,"")))</f>
        <v/>
      </c>
      <c r="AN131" s="58" t="str">
        <f t="shared" si="76"/>
        <v/>
      </c>
      <c r="AO131" s="53" t="str">
        <f t="shared" si="77"/>
        <v/>
      </c>
      <c r="AP131" s="94">
        <f t="shared" si="78"/>
        <v>0</v>
      </c>
      <c r="AQ131" s="94" t="str">
        <f t="shared" si="79"/>
        <v/>
      </c>
      <c r="AR131" s="94" t="str">
        <f t="shared" si="80"/>
        <v/>
      </c>
      <c r="AS131" s="94" t="str">
        <f t="shared" si="81"/>
        <v/>
      </c>
      <c r="AT131" s="94" t="str">
        <f t="shared" si="82"/>
        <v/>
      </c>
      <c r="AU131" s="98" t="str">
        <f t="shared" si="83"/>
        <v/>
      </c>
      <c r="AV131" s="113"/>
      <c r="AW131" s="113"/>
      <c r="AX131" s="113"/>
      <c r="AY131" s="53"/>
      <c r="AZ131" s="113" t="str">
        <f>IF(OR(B131=0,B131=""),"",IF(AND($E$3="1st"),'Marks Entry 1st'!AC130,IF(AND($E$3="2nd"),'Marks Entry 2nd'!AC130,"")))</f>
        <v/>
      </c>
      <c r="BA131" s="113" t="str">
        <f>IF(OR(B131=0,B131=""),"",IF(AND($E$3="1st"),'Marks Entry 1st'!AD130,IF(AND($E$3="2nd"),'Marks Entry 2nd'!AD130,"")))</f>
        <v/>
      </c>
      <c r="BB131" s="57" t="str">
        <f t="shared" si="84"/>
        <v/>
      </c>
      <c r="BC131" s="53">
        <f t="shared" si="85"/>
        <v>0</v>
      </c>
      <c r="BD131" s="59" t="str">
        <f>IF(OR(B131=0,B131=""),"",IF(AND($E$3="1st"),'Marks Entry 1st'!AE130,IF(AND($E$3="2nd"),'Marks Entry 2nd'!AE130,"")))</f>
        <v/>
      </c>
      <c r="BE131" s="59" t="str">
        <f>IF(OR(B131=0,B131=""),"",IF(AND($E$3="1st"),'Marks Entry 1st'!AF130,IF(AND($E$3="2nd"),'Marks Entry 2nd'!AF130,"")))</f>
        <v/>
      </c>
      <c r="BF131" s="58" t="str">
        <f t="shared" si="86"/>
        <v/>
      </c>
      <c r="BG131" s="53" t="str">
        <f t="shared" si="87"/>
        <v/>
      </c>
      <c r="BH131" s="94">
        <f t="shared" si="88"/>
        <v>0</v>
      </c>
      <c r="BI131" s="94" t="str">
        <f t="shared" si="89"/>
        <v/>
      </c>
      <c r="BJ131" s="94" t="str">
        <f t="shared" si="90"/>
        <v/>
      </c>
      <c r="BK131" s="94" t="str">
        <f t="shared" si="91"/>
        <v/>
      </c>
      <c r="BL131" s="94" t="str">
        <f t="shared" si="92"/>
        <v/>
      </c>
      <c r="BM131" s="98" t="str">
        <f t="shared" si="93"/>
        <v/>
      </c>
      <c r="BN131" s="113"/>
      <c r="BO131" s="113"/>
      <c r="BP131" s="113"/>
      <c r="BQ131" s="53"/>
      <c r="BR131" s="113" t="str">
        <f>IF(OR(B131=0,B131=""),"",IF(AND('Marks Entry 1st'!AJ130="",'Marks Entry 2nd'!AJ130=""),"",IF(AND($E$3="1st"),'Marks Entry 1st'!AJ130,IF(AND($E$3="2nd"),'Marks Entry 2nd'!AJ130,""))))</f>
        <v/>
      </c>
      <c r="BS131" s="113" t="str">
        <f>IF(OR(B131=0,B131=""),"",IF(AND('Marks Entry 1st'!AK130="",'Marks Entry 2nd'!AK130=""),"",IF(AND($E$3="1st"),'Marks Entry 1st'!AK130,IF(AND($E$3="2nd"),'Marks Entry 2nd'!AK130,""))))</f>
        <v/>
      </c>
      <c r="BT131" s="57" t="str">
        <f t="shared" si="94"/>
        <v/>
      </c>
      <c r="BU131" s="53">
        <f t="shared" si="95"/>
        <v>0</v>
      </c>
      <c r="BV131" s="59" t="str">
        <f>IF(OR(B131=0,B131=""),"",IF(AND('Marks Entry 1st'!AL130="",'Marks Entry 2nd'!AL130=""),"",IF(AND($E$3="1st"),'Marks Entry 1st'!AL130,IF(AND($E$3="2nd"),'Marks Entry 2nd'!AL130,""))))</f>
        <v/>
      </c>
      <c r="BW131" s="59" t="str">
        <f>IF(OR(B131=0,B131=""),"",IF(AND('Marks Entry 1st'!AM130="",'Marks Entry 2nd'!AM130=""),"",IF(AND($E$3="1st"),'Marks Entry 1st'!AM130,IF(AND($E$3="2nd"),'Marks Entry 2nd'!AM130,""))))</f>
        <v/>
      </c>
      <c r="BX131" s="58" t="str">
        <f t="shared" si="96"/>
        <v/>
      </c>
      <c r="BY131" s="53" t="str">
        <f t="shared" si="97"/>
        <v/>
      </c>
      <c r="BZ131" s="94">
        <f t="shared" si="98"/>
        <v>0</v>
      </c>
      <c r="CA131" s="94" t="str">
        <f t="shared" si="99"/>
        <v/>
      </c>
      <c r="CB131" s="94" t="str">
        <f t="shared" si="100"/>
        <v/>
      </c>
      <c r="CC131" s="94" t="str">
        <f t="shared" si="101"/>
        <v/>
      </c>
      <c r="CD131" s="94" t="str">
        <f t="shared" si="102"/>
        <v/>
      </c>
      <c r="CE131" s="98" t="str">
        <f t="shared" si="103"/>
        <v/>
      </c>
      <c r="CF131" s="246" t="str">
        <f>IF(OR(B131=0,B131=""),"",IF(AND($E$3="1st"),'Marks Entry 1st'!AN130,IF(AND($E$3="2nd"),'Marks Entry 2nd'!AN130,"")))</f>
        <v/>
      </c>
      <c r="CG131" s="246" t="str">
        <f>IF(OR(B131=0,B131=""),"",IF(AND($E$3="1st"),'Marks Entry 1st'!AO130,IF(AND($E$3="2nd"),'Marks Entry 2nd'!AO130,"")))</f>
        <v/>
      </c>
      <c r="CH131" s="114" t="str">
        <f t="shared" si="104"/>
        <v/>
      </c>
      <c r="CI131" s="115">
        <f t="shared" si="105"/>
        <v>0</v>
      </c>
      <c r="CJ131" s="115" t="str">
        <f t="shared" si="106"/>
        <v/>
      </c>
      <c r="CK131" s="115" t="str">
        <f t="shared" si="107"/>
        <v/>
      </c>
      <c r="CL131" s="97" t="str">
        <f t="shared" si="108"/>
        <v/>
      </c>
      <c r="CM131" s="246" t="str">
        <f>IF(OR(B131=0,B131=""),"",IF(AND($E$3="1st"),'Marks Entry 1st'!AP130,IF(AND($E$3="2nd"),'Marks Entry 2nd'!AP130,"")))</f>
        <v/>
      </c>
      <c r="CN131" s="246" t="str">
        <f>IF(OR(B131=0,B131=""),"",IF(AND($E$3="1st"),'Marks Entry 1st'!AQ130,IF(AND($E$3="2nd"),'Marks Entry 2nd'!AQ130,"")))</f>
        <v/>
      </c>
      <c r="CO131" s="114" t="str">
        <f t="shared" si="109"/>
        <v/>
      </c>
      <c r="CP131" s="115">
        <f t="shared" si="110"/>
        <v>0</v>
      </c>
      <c r="CQ131" s="115" t="str">
        <f t="shared" si="111"/>
        <v/>
      </c>
      <c r="CR131" s="115" t="str">
        <f t="shared" si="112"/>
        <v/>
      </c>
      <c r="CS131" s="97" t="str">
        <f t="shared" si="113"/>
        <v/>
      </c>
      <c r="CT131" s="246" t="str">
        <f>IF(OR(B131=0,B131=""),"",IF(AND($E$3="1st"),'Marks Entry 1st'!AR130,IF(AND($E$3="2nd"),'Marks Entry 2nd'!AR130,"")))</f>
        <v/>
      </c>
      <c r="CU131" s="246" t="str">
        <f>IF(OR(B131=0,B131=""),"",IF(AND($E$3="1st"),'Marks Entry 1st'!AS130,IF(AND($E$3="2nd"),'Marks Entry 2nd'!AS130,"")))</f>
        <v/>
      </c>
      <c r="CV131" s="114" t="str">
        <f t="shared" si="114"/>
        <v/>
      </c>
      <c r="CW131" s="115">
        <f t="shared" si="115"/>
        <v>0</v>
      </c>
      <c r="CX131" s="115" t="str">
        <f t="shared" si="116"/>
        <v/>
      </c>
      <c r="CY131" s="115" t="str">
        <f t="shared" si="117"/>
        <v/>
      </c>
      <c r="CZ131" s="97" t="str">
        <f t="shared" si="118"/>
        <v/>
      </c>
      <c r="DA131" s="246" t="str">
        <f>IF(OR(B131=0,B131=""),"",IF(AND('Marks Entry 1st'!AT130="",'Marks Entry 2nd'!AT130=""),"",IF(AND($E$3="1st"),'Marks Entry 1st'!AT130,IF(AND($E$3="2nd"),'Marks Entry 2nd'!AT130,""))))</f>
        <v/>
      </c>
      <c r="DB131" s="246" t="str">
        <f>IF(OR(B131=0,B131=""),"",IF(AND('Marks Entry 1st'!AU130="",'Marks Entry 2nd'!AU130=""),"",IF(AND($E$3="1st"),'Marks Entry 1st'!AU130,IF(AND($E$3="2nd"),'Marks Entry 2nd'!AU130,""))))</f>
        <v/>
      </c>
      <c r="DC131" s="377" t="str">
        <f t="shared" si="119"/>
        <v/>
      </c>
      <c r="DD131" s="98" t="str">
        <f t="shared" si="120"/>
        <v/>
      </c>
      <c r="DE131" s="246" t="str">
        <f>IF(OR(B131=0,B131=""),"",IF(AND('Marks Entry 1st'!AV130="",'Marks Entry 2nd'!AV130=""),"",IF(AND($E$3="1st"),'Marks Entry 1st'!AV130,IF(AND($E$3="2nd"),'Marks Entry 2nd'!AV130,""))))</f>
        <v/>
      </c>
      <c r="DF131" s="246" t="str">
        <f>IF(OR(B131=0,B131=""),"",IF(AND('Marks Entry 1st'!AW130="",'Marks Entry 2nd'!AW130=""),"",IF(AND($E$3="1st"),'Marks Entry 1st'!AW130,IF(AND($E$3="2nd"),'Marks Entry 2nd'!AW130,""))))</f>
        <v/>
      </c>
      <c r="DG131" s="377" t="str">
        <f t="shared" si="121"/>
        <v/>
      </c>
      <c r="DH131" s="98" t="str">
        <f t="shared" si="122"/>
        <v/>
      </c>
      <c r="DI131" s="68" t="str">
        <f t="shared" si="127"/>
        <v/>
      </c>
      <c r="DJ131" s="379" t="str">
        <f t="shared" si="123"/>
        <v/>
      </c>
      <c r="DK131" s="72" t="str">
        <f t="shared" si="124"/>
        <v/>
      </c>
      <c r="DL131" s="73" t="str">
        <f t="shared" si="125"/>
        <v/>
      </c>
      <c r="DM131" s="413" t="str">
        <f>IF(B131="NSO","NSO",IF(OR(D131="",G131="",F131="",B131="",DI131=0),"",IF('Master sheet'!$D$11="Hindi","कक्षोंन्नति","Promoted")))</f>
        <v/>
      </c>
      <c r="DN131" s="43" t="str">
        <f>IF(OR(B131=0,B131=""),"",IF(AND($E$3="1st"),'Marks Entry 1st'!AX130,IF(AND($E$3="2nd"),'Marks Entry 2nd'!AX130,"")))</f>
        <v/>
      </c>
      <c r="DO131" s="43" t="str">
        <f>IF(OR(B131=0,B131=""),"",IF(AND($E$3="1st"),'Marks Entry 1st'!AY130,IF(AND($E$3="2nd"),'Marks Entry 2nd'!AY130,"")))</f>
        <v/>
      </c>
      <c r="DP131" s="230" t="str">
        <f t="shared" si="126"/>
        <v/>
      </c>
      <c r="DQ131" s="44"/>
      <c r="DX131" s="46">
        <f>IF(AND($E$3="1st"),'Marks Entry 1st'!I130,IF(AND($E$3="2nd"),'Marks Entry 2nd'!I130,""))</f>
        <v>0</v>
      </c>
    </row>
    <row r="132" spans="1:128" ht="18.95" customHeight="1">
      <c r="A132" s="60">
        <v>125</v>
      </c>
      <c r="B132" s="279" t="str">
        <f>IF(OR(DX132=0,DX132=""),"",IF(AND($E$3="1st"),'Marks Entry 1st'!I131,IF(AND($E$3="2nd"),'Marks Entry 2nd'!I131,"")))</f>
        <v/>
      </c>
      <c r="C132" s="61" t="str">
        <f>IF(OR(B132=0,B132=""),"",IF(AND($E$3="1st"),'Marks Entry 1st'!B131,IF(AND($E$3="2nd"),'Marks Entry 2nd'!B131,"")))</f>
        <v/>
      </c>
      <c r="D132" s="61" t="str">
        <f>IF(OR(B132=0,B132=""),"",IF(AND($E$3="1st"),'Marks Entry 1st'!C131,IF(AND($E$3="2nd"),'Marks Entry 2nd'!C131,"")))</f>
        <v/>
      </c>
      <c r="E132" s="62" t="str">
        <f>IF(OR(B132=0,B132=""),"",IF(AND($E$3="1st"),'Marks Entry 1st'!E131,IF(AND($E$3="2nd"),'Marks Entry 2nd'!E131,"")))</f>
        <v/>
      </c>
      <c r="F132" s="278" t="str">
        <f>IF(OR(B132=0,B132=""),"",IF(AND($E$3="1st"),'Marks Entry 1st'!D131,IF(AND($E$3="2nd"),'Marks Entry 2nd'!D131,"")))</f>
        <v/>
      </c>
      <c r="G132" s="56" t="str">
        <f>IF(OR(B132=0,B132=""),"",IF(AND($E$3="1st"),'Marks Entry 1st'!F131,IF(AND($E$3="2nd"),'Marks Entry 2nd'!F131,"")))</f>
        <v/>
      </c>
      <c r="H132" s="56" t="str">
        <f>IF(OR(B132=0,B132=""),"",IF(AND($E$3="1st"),'Marks Entry 1st'!G131,IF(AND($E$3="2nd"),'Marks Entry 2nd'!G131,"")))</f>
        <v/>
      </c>
      <c r="I132" s="56" t="str">
        <f>IF(OR(B132=0,B132=""),"",IF(AND($E$3="1st"),'Marks Entry 1st'!H131,IF(AND($E$3="2nd"),'Marks Entry 2nd'!H131,"")))</f>
        <v/>
      </c>
      <c r="J132" s="245" t="str">
        <f>IF(OR(B132=0,B132=""),"",IF(AND($E$3="1st"),'Marks Entry 1st'!J131,IF(AND($E$3="2nd"),'Marks Entry 2nd'!J131,"")))</f>
        <v/>
      </c>
      <c r="K132" s="245" t="str">
        <f>IF(OR(B132=0,B132=""),"",IF(AND($E$3="1st"),'Marks Entry 1st'!K131,IF(AND($E$3="2nd"),'Marks Entry 2nd'!K131,"")))</f>
        <v/>
      </c>
      <c r="L132" s="113"/>
      <c r="M132" s="113"/>
      <c r="N132" s="113"/>
      <c r="O132" s="53"/>
      <c r="P132" s="113" t="str">
        <f>IF(OR(B132=0,B132=""),"",IF(AND($E$3="1st"),'Marks Entry 1st'!O131,IF(AND($E$3="2nd"),'Marks Entry 2nd'!O131,"")))</f>
        <v/>
      </c>
      <c r="Q132" s="113" t="str">
        <f>IF(OR(B132=0,B132=""),"",IF(AND($E$3="1st"),'Marks Entry 1st'!P131,IF(AND($E$3="2nd"),'Marks Entry 2nd'!P131,"")))</f>
        <v/>
      </c>
      <c r="R132" s="57" t="str">
        <f t="shared" si="64"/>
        <v/>
      </c>
      <c r="S132" s="53">
        <f t="shared" si="65"/>
        <v>0</v>
      </c>
      <c r="T132" s="59" t="str">
        <f>IF(OR(B132=0,B132=""),"",IF(AND($E$3="1st"),'Marks Entry 1st'!Q131,IF(AND($E$3="2nd"),'Marks Entry 2nd'!Q131,"")))</f>
        <v/>
      </c>
      <c r="U132" s="59" t="str">
        <f>IF(OR(B132=0,B132=""),"",IF(AND($E$3="1st"),'Marks Entry 1st'!R131,IF(AND($E$3="2nd"),'Marks Entry 2nd'!R131,"")))</f>
        <v/>
      </c>
      <c r="V132" s="58" t="str">
        <f t="shared" si="66"/>
        <v/>
      </c>
      <c r="W132" s="53" t="str">
        <f t="shared" si="67"/>
        <v/>
      </c>
      <c r="X132" s="94">
        <f t="shared" si="68"/>
        <v>0</v>
      </c>
      <c r="Y132" s="94" t="str">
        <f t="shared" si="69"/>
        <v/>
      </c>
      <c r="Z132" s="94" t="str">
        <f t="shared" si="70"/>
        <v/>
      </c>
      <c r="AA132" s="94" t="str">
        <f t="shared" si="71"/>
        <v/>
      </c>
      <c r="AB132" s="94" t="str">
        <f t="shared" si="72"/>
        <v/>
      </c>
      <c r="AC132" s="98" t="str">
        <f t="shared" si="73"/>
        <v/>
      </c>
      <c r="AD132" s="113"/>
      <c r="AE132" s="113"/>
      <c r="AF132" s="113"/>
      <c r="AG132" s="53"/>
      <c r="AH132" s="113" t="str">
        <f>IF(OR(B132=0,B132=""),"",IF(AND($E$3="1st"),'Marks Entry 1st'!V131,IF(AND($E$3="2nd"),'Marks Entry 2nd'!V131,"")))</f>
        <v/>
      </c>
      <c r="AI132" s="113" t="str">
        <f>IF(OR(B132=0,B132=""),"",IF(AND($E$3="1st"),'Marks Entry 1st'!W131,IF(AND($E$3="2nd"),'Marks Entry 2nd'!W131,"")))</f>
        <v/>
      </c>
      <c r="AJ132" s="57" t="str">
        <f t="shared" si="74"/>
        <v/>
      </c>
      <c r="AK132" s="53">
        <f t="shared" si="75"/>
        <v>0</v>
      </c>
      <c r="AL132" s="59" t="str">
        <f>IF(OR(B132=0,B132=""),"",IF(AND($E$3="1st"),'Marks Entry 1st'!X131,IF(AND($E$3="2nd"),'Marks Entry 2nd'!X131,"")))</f>
        <v/>
      </c>
      <c r="AM132" s="59" t="str">
        <f>IF(OR(B132=0,B132=""),"",IF(AND($E$3="1st"),'Marks Entry 1st'!Y131,IF(AND($E$3="2nd"),'Marks Entry 2nd'!Y131,"")))</f>
        <v/>
      </c>
      <c r="AN132" s="58" t="str">
        <f t="shared" si="76"/>
        <v/>
      </c>
      <c r="AO132" s="53" t="str">
        <f t="shared" si="77"/>
        <v/>
      </c>
      <c r="AP132" s="94">
        <f t="shared" si="78"/>
        <v>0</v>
      </c>
      <c r="AQ132" s="94" t="str">
        <f t="shared" si="79"/>
        <v/>
      </c>
      <c r="AR132" s="94" t="str">
        <f t="shared" si="80"/>
        <v/>
      </c>
      <c r="AS132" s="94" t="str">
        <f t="shared" si="81"/>
        <v/>
      </c>
      <c r="AT132" s="94" t="str">
        <f t="shared" si="82"/>
        <v/>
      </c>
      <c r="AU132" s="98" t="str">
        <f t="shared" si="83"/>
        <v/>
      </c>
      <c r="AV132" s="113"/>
      <c r="AW132" s="113"/>
      <c r="AX132" s="113"/>
      <c r="AY132" s="53"/>
      <c r="AZ132" s="113" t="str">
        <f>IF(OR(B132=0,B132=""),"",IF(AND($E$3="1st"),'Marks Entry 1st'!AC131,IF(AND($E$3="2nd"),'Marks Entry 2nd'!AC131,"")))</f>
        <v/>
      </c>
      <c r="BA132" s="113" t="str">
        <f>IF(OR(B132=0,B132=""),"",IF(AND($E$3="1st"),'Marks Entry 1st'!AD131,IF(AND($E$3="2nd"),'Marks Entry 2nd'!AD131,"")))</f>
        <v/>
      </c>
      <c r="BB132" s="57" t="str">
        <f t="shared" si="84"/>
        <v/>
      </c>
      <c r="BC132" s="53">
        <f t="shared" si="85"/>
        <v>0</v>
      </c>
      <c r="BD132" s="59" t="str">
        <f>IF(OR(B132=0,B132=""),"",IF(AND($E$3="1st"),'Marks Entry 1st'!AE131,IF(AND($E$3="2nd"),'Marks Entry 2nd'!AE131,"")))</f>
        <v/>
      </c>
      <c r="BE132" s="59" t="str">
        <f>IF(OR(B132=0,B132=""),"",IF(AND($E$3="1st"),'Marks Entry 1st'!AF131,IF(AND($E$3="2nd"),'Marks Entry 2nd'!AF131,"")))</f>
        <v/>
      </c>
      <c r="BF132" s="58" t="str">
        <f t="shared" si="86"/>
        <v/>
      </c>
      <c r="BG132" s="53" t="str">
        <f t="shared" si="87"/>
        <v/>
      </c>
      <c r="BH132" s="94">
        <f t="shared" si="88"/>
        <v>0</v>
      </c>
      <c r="BI132" s="94" t="str">
        <f t="shared" si="89"/>
        <v/>
      </c>
      <c r="BJ132" s="94" t="str">
        <f t="shared" si="90"/>
        <v/>
      </c>
      <c r="BK132" s="94" t="str">
        <f t="shared" si="91"/>
        <v/>
      </c>
      <c r="BL132" s="94" t="str">
        <f t="shared" si="92"/>
        <v/>
      </c>
      <c r="BM132" s="98" t="str">
        <f t="shared" si="93"/>
        <v/>
      </c>
      <c r="BN132" s="113"/>
      <c r="BO132" s="113"/>
      <c r="BP132" s="113"/>
      <c r="BQ132" s="53"/>
      <c r="BR132" s="113" t="str">
        <f>IF(OR(B132=0,B132=""),"",IF(AND('Marks Entry 1st'!AJ131="",'Marks Entry 2nd'!AJ131=""),"",IF(AND($E$3="1st"),'Marks Entry 1st'!AJ131,IF(AND($E$3="2nd"),'Marks Entry 2nd'!AJ131,""))))</f>
        <v/>
      </c>
      <c r="BS132" s="113" t="str">
        <f>IF(OR(B132=0,B132=""),"",IF(AND('Marks Entry 1st'!AK131="",'Marks Entry 2nd'!AK131=""),"",IF(AND($E$3="1st"),'Marks Entry 1st'!AK131,IF(AND($E$3="2nd"),'Marks Entry 2nd'!AK131,""))))</f>
        <v/>
      </c>
      <c r="BT132" s="57" t="str">
        <f t="shared" si="94"/>
        <v/>
      </c>
      <c r="BU132" s="53">
        <f t="shared" si="95"/>
        <v>0</v>
      </c>
      <c r="BV132" s="59" t="str">
        <f>IF(OR(B132=0,B132=""),"",IF(AND('Marks Entry 1st'!AL131="",'Marks Entry 2nd'!AL131=""),"",IF(AND($E$3="1st"),'Marks Entry 1st'!AL131,IF(AND($E$3="2nd"),'Marks Entry 2nd'!AL131,""))))</f>
        <v/>
      </c>
      <c r="BW132" s="59" t="str">
        <f>IF(OR(B132=0,B132=""),"",IF(AND('Marks Entry 1st'!AM131="",'Marks Entry 2nd'!AM131=""),"",IF(AND($E$3="1st"),'Marks Entry 1st'!AM131,IF(AND($E$3="2nd"),'Marks Entry 2nd'!AM131,""))))</f>
        <v/>
      </c>
      <c r="BX132" s="58" t="str">
        <f t="shared" si="96"/>
        <v/>
      </c>
      <c r="BY132" s="53" t="str">
        <f t="shared" si="97"/>
        <v/>
      </c>
      <c r="BZ132" s="94">
        <f t="shared" si="98"/>
        <v>0</v>
      </c>
      <c r="CA132" s="94" t="str">
        <f t="shared" si="99"/>
        <v/>
      </c>
      <c r="CB132" s="94" t="str">
        <f t="shared" si="100"/>
        <v/>
      </c>
      <c r="CC132" s="94" t="str">
        <f t="shared" si="101"/>
        <v/>
      </c>
      <c r="CD132" s="94" t="str">
        <f t="shared" si="102"/>
        <v/>
      </c>
      <c r="CE132" s="98" t="str">
        <f t="shared" si="103"/>
        <v/>
      </c>
      <c r="CF132" s="246" t="str">
        <f>IF(OR(B132=0,B132=""),"",IF(AND($E$3="1st"),'Marks Entry 1st'!AN131,IF(AND($E$3="2nd"),'Marks Entry 2nd'!AN131,"")))</f>
        <v/>
      </c>
      <c r="CG132" s="246" t="str">
        <f>IF(OR(B132=0,B132=""),"",IF(AND($E$3="1st"),'Marks Entry 1st'!AO131,IF(AND($E$3="2nd"),'Marks Entry 2nd'!AO131,"")))</f>
        <v/>
      </c>
      <c r="CH132" s="114" t="str">
        <f t="shared" si="104"/>
        <v/>
      </c>
      <c r="CI132" s="115">
        <f t="shared" si="105"/>
        <v>0</v>
      </c>
      <c r="CJ132" s="115" t="str">
        <f t="shared" si="106"/>
        <v/>
      </c>
      <c r="CK132" s="115" t="str">
        <f t="shared" si="107"/>
        <v/>
      </c>
      <c r="CL132" s="97" t="str">
        <f t="shared" si="108"/>
        <v/>
      </c>
      <c r="CM132" s="246" t="str">
        <f>IF(OR(B132=0,B132=""),"",IF(AND($E$3="1st"),'Marks Entry 1st'!AP131,IF(AND($E$3="2nd"),'Marks Entry 2nd'!AP131,"")))</f>
        <v/>
      </c>
      <c r="CN132" s="246" t="str">
        <f>IF(OR(B132=0,B132=""),"",IF(AND($E$3="1st"),'Marks Entry 1st'!AQ131,IF(AND($E$3="2nd"),'Marks Entry 2nd'!AQ131,"")))</f>
        <v/>
      </c>
      <c r="CO132" s="114" t="str">
        <f t="shared" si="109"/>
        <v/>
      </c>
      <c r="CP132" s="115">
        <f t="shared" si="110"/>
        <v>0</v>
      </c>
      <c r="CQ132" s="115" t="str">
        <f t="shared" si="111"/>
        <v/>
      </c>
      <c r="CR132" s="115" t="str">
        <f t="shared" si="112"/>
        <v/>
      </c>
      <c r="CS132" s="97" t="str">
        <f t="shared" si="113"/>
        <v/>
      </c>
      <c r="CT132" s="246" t="str">
        <f>IF(OR(B132=0,B132=""),"",IF(AND($E$3="1st"),'Marks Entry 1st'!AR131,IF(AND($E$3="2nd"),'Marks Entry 2nd'!AR131,"")))</f>
        <v/>
      </c>
      <c r="CU132" s="246" t="str">
        <f>IF(OR(B132=0,B132=""),"",IF(AND($E$3="1st"),'Marks Entry 1st'!AS131,IF(AND($E$3="2nd"),'Marks Entry 2nd'!AS131,"")))</f>
        <v/>
      </c>
      <c r="CV132" s="114" t="str">
        <f t="shared" si="114"/>
        <v/>
      </c>
      <c r="CW132" s="115">
        <f t="shared" si="115"/>
        <v>0</v>
      </c>
      <c r="CX132" s="115" t="str">
        <f t="shared" si="116"/>
        <v/>
      </c>
      <c r="CY132" s="115" t="str">
        <f t="shared" si="117"/>
        <v/>
      </c>
      <c r="CZ132" s="97" t="str">
        <f t="shared" si="118"/>
        <v/>
      </c>
      <c r="DA132" s="246" t="str">
        <f>IF(OR(B132=0,B132=""),"",IF(AND('Marks Entry 1st'!AT131="",'Marks Entry 2nd'!AT131=""),"",IF(AND($E$3="1st"),'Marks Entry 1st'!AT131,IF(AND($E$3="2nd"),'Marks Entry 2nd'!AT131,""))))</f>
        <v/>
      </c>
      <c r="DB132" s="246" t="str">
        <f>IF(OR(B132=0,B132=""),"",IF(AND('Marks Entry 1st'!AU131="",'Marks Entry 2nd'!AU131=""),"",IF(AND($E$3="1st"),'Marks Entry 1st'!AU131,IF(AND($E$3="2nd"),'Marks Entry 2nd'!AU131,""))))</f>
        <v/>
      </c>
      <c r="DC132" s="377" t="str">
        <f t="shared" si="119"/>
        <v/>
      </c>
      <c r="DD132" s="98" t="str">
        <f t="shared" si="120"/>
        <v/>
      </c>
      <c r="DE132" s="246" t="str">
        <f>IF(OR(B132=0,B132=""),"",IF(AND('Marks Entry 1st'!AV131="",'Marks Entry 2nd'!AV131=""),"",IF(AND($E$3="1st"),'Marks Entry 1st'!AV131,IF(AND($E$3="2nd"),'Marks Entry 2nd'!AV131,""))))</f>
        <v/>
      </c>
      <c r="DF132" s="246" t="str">
        <f>IF(OR(B132=0,B132=""),"",IF(AND('Marks Entry 1st'!AW131="",'Marks Entry 2nd'!AW131=""),"",IF(AND($E$3="1st"),'Marks Entry 1st'!AW131,IF(AND($E$3="2nd"),'Marks Entry 2nd'!AW131,""))))</f>
        <v/>
      </c>
      <c r="DG132" s="377" t="str">
        <f t="shared" si="121"/>
        <v/>
      </c>
      <c r="DH132" s="98" t="str">
        <f t="shared" si="122"/>
        <v/>
      </c>
      <c r="DI132" s="68" t="str">
        <f t="shared" si="127"/>
        <v/>
      </c>
      <c r="DJ132" s="379" t="str">
        <f t="shared" si="123"/>
        <v/>
      </c>
      <c r="DK132" s="72" t="str">
        <f t="shared" si="124"/>
        <v/>
      </c>
      <c r="DL132" s="73" t="str">
        <f t="shared" si="125"/>
        <v/>
      </c>
      <c r="DM132" s="413" t="str">
        <f>IF(B132="NSO","NSO",IF(OR(D132="",G132="",F132="",B132="",DI132=0),"",IF('Master sheet'!$D$11="Hindi","कक्षोंन्नति","Promoted")))</f>
        <v/>
      </c>
      <c r="DN132" s="43" t="str">
        <f>IF(OR(B132=0,B132=""),"",IF(AND($E$3="1st"),'Marks Entry 1st'!AX131,IF(AND($E$3="2nd"),'Marks Entry 2nd'!AX131,"")))</f>
        <v/>
      </c>
      <c r="DO132" s="43" t="str">
        <f>IF(OR(B132=0,B132=""),"",IF(AND($E$3="1st"),'Marks Entry 1st'!AY131,IF(AND($E$3="2nd"),'Marks Entry 2nd'!AY131,"")))</f>
        <v/>
      </c>
      <c r="DP132" s="230" t="str">
        <f t="shared" si="126"/>
        <v/>
      </c>
      <c r="DQ132" s="44"/>
      <c r="DX132" s="46">
        <f>IF(AND($E$3="1st"),'Marks Entry 1st'!I131,IF(AND($E$3="2nd"),'Marks Entry 2nd'!I131,""))</f>
        <v>0</v>
      </c>
    </row>
    <row r="133" spans="1:128" ht="18.95" customHeight="1">
      <c r="A133" s="60">
        <v>126</v>
      </c>
      <c r="B133" s="279" t="str">
        <f>IF(OR(DX133=0,DX133=""),"",IF(AND($E$3="1st"),'Marks Entry 1st'!I132,IF(AND($E$3="2nd"),'Marks Entry 2nd'!I132,"")))</f>
        <v/>
      </c>
      <c r="C133" s="61" t="str">
        <f>IF(OR(B133=0,B133=""),"",IF(AND($E$3="1st"),'Marks Entry 1st'!B132,IF(AND($E$3="2nd"),'Marks Entry 2nd'!B132,"")))</f>
        <v/>
      </c>
      <c r="D133" s="61" t="str">
        <f>IF(OR(B133=0,B133=""),"",IF(AND($E$3="1st"),'Marks Entry 1st'!C132,IF(AND($E$3="2nd"),'Marks Entry 2nd'!C132,"")))</f>
        <v/>
      </c>
      <c r="E133" s="62" t="str">
        <f>IF(OR(B133=0,B133=""),"",IF(AND($E$3="1st"),'Marks Entry 1st'!E132,IF(AND($E$3="2nd"),'Marks Entry 2nd'!E132,"")))</f>
        <v/>
      </c>
      <c r="F133" s="278" t="str">
        <f>IF(OR(B133=0,B133=""),"",IF(AND($E$3="1st"),'Marks Entry 1st'!D132,IF(AND($E$3="2nd"),'Marks Entry 2nd'!D132,"")))</f>
        <v/>
      </c>
      <c r="G133" s="56" t="str">
        <f>IF(OR(B133=0,B133=""),"",IF(AND($E$3="1st"),'Marks Entry 1st'!F132,IF(AND($E$3="2nd"),'Marks Entry 2nd'!F132,"")))</f>
        <v/>
      </c>
      <c r="H133" s="56" t="str">
        <f>IF(OR(B133=0,B133=""),"",IF(AND($E$3="1st"),'Marks Entry 1st'!G132,IF(AND($E$3="2nd"),'Marks Entry 2nd'!G132,"")))</f>
        <v/>
      </c>
      <c r="I133" s="56" t="str">
        <f>IF(OR(B133=0,B133=""),"",IF(AND($E$3="1st"),'Marks Entry 1st'!H132,IF(AND($E$3="2nd"),'Marks Entry 2nd'!H132,"")))</f>
        <v/>
      </c>
      <c r="J133" s="245" t="str">
        <f>IF(OR(B133=0,B133=""),"",IF(AND($E$3="1st"),'Marks Entry 1st'!J132,IF(AND($E$3="2nd"),'Marks Entry 2nd'!J132,"")))</f>
        <v/>
      </c>
      <c r="K133" s="245" t="str">
        <f>IF(OR(B133=0,B133=""),"",IF(AND($E$3="1st"),'Marks Entry 1st'!K132,IF(AND($E$3="2nd"),'Marks Entry 2nd'!K132,"")))</f>
        <v/>
      </c>
      <c r="L133" s="113"/>
      <c r="M133" s="113"/>
      <c r="N133" s="113"/>
      <c r="O133" s="53"/>
      <c r="P133" s="113" t="str">
        <f>IF(OR(B133=0,B133=""),"",IF(AND($E$3="1st"),'Marks Entry 1st'!O132,IF(AND($E$3="2nd"),'Marks Entry 2nd'!O132,"")))</f>
        <v/>
      </c>
      <c r="Q133" s="113" t="str">
        <f>IF(OR(B133=0,B133=""),"",IF(AND($E$3="1st"),'Marks Entry 1st'!P132,IF(AND($E$3="2nd"),'Marks Entry 2nd'!P132,"")))</f>
        <v/>
      </c>
      <c r="R133" s="57" t="str">
        <f t="shared" si="64"/>
        <v/>
      </c>
      <c r="S133" s="53">
        <f t="shared" si="65"/>
        <v>0</v>
      </c>
      <c r="T133" s="59" t="str">
        <f>IF(OR(B133=0,B133=""),"",IF(AND($E$3="1st"),'Marks Entry 1st'!Q132,IF(AND($E$3="2nd"),'Marks Entry 2nd'!Q132,"")))</f>
        <v/>
      </c>
      <c r="U133" s="59" t="str">
        <f>IF(OR(B133=0,B133=""),"",IF(AND($E$3="1st"),'Marks Entry 1st'!R132,IF(AND($E$3="2nd"),'Marks Entry 2nd'!R132,"")))</f>
        <v/>
      </c>
      <c r="V133" s="58" t="str">
        <f t="shared" si="66"/>
        <v/>
      </c>
      <c r="W133" s="53" t="str">
        <f t="shared" si="67"/>
        <v/>
      </c>
      <c r="X133" s="94">
        <f t="shared" si="68"/>
        <v>0</v>
      </c>
      <c r="Y133" s="94" t="str">
        <f t="shared" si="69"/>
        <v/>
      </c>
      <c r="Z133" s="94" t="str">
        <f t="shared" si="70"/>
        <v/>
      </c>
      <c r="AA133" s="94" t="str">
        <f t="shared" si="71"/>
        <v/>
      </c>
      <c r="AB133" s="94" t="str">
        <f t="shared" si="72"/>
        <v/>
      </c>
      <c r="AC133" s="98" t="str">
        <f t="shared" si="73"/>
        <v/>
      </c>
      <c r="AD133" s="113"/>
      <c r="AE133" s="113"/>
      <c r="AF133" s="113"/>
      <c r="AG133" s="53"/>
      <c r="AH133" s="113" t="str">
        <f>IF(OR(B133=0,B133=""),"",IF(AND($E$3="1st"),'Marks Entry 1st'!V132,IF(AND($E$3="2nd"),'Marks Entry 2nd'!V132,"")))</f>
        <v/>
      </c>
      <c r="AI133" s="113" t="str">
        <f>IF(OR(B133=0,B133=""),"",IF(AND($E$3="1st"),'Marks Entry 1st'!W132,IF(AND($E$3="2nd"),'Marks Entry 2nd'!W132,"")))</f>
        <v/>
      </c>
      <c r="AJ133" s="57" t="str">
        <f t="shared" si="74"/>
        <v/>
      </c>
      <c r="AK133" s="53">
        <f t="shared" si="75"/>
        <v>0</v>
      </c>
      <c r="AL133" s="59" t="str">
        <f>IF(OR(B133=0,B133=""),"",IF(AND($E$3="1st"),'Marks Entry 1st'!X132,IF(AND($E$3="2nd"),'Marks Entry 2nd'!X132,"")))</f>
        <v/>
      </c>
      <c r="AM133" s="59" t="str">
        <f>IF(OR(B133=0,B133=""),"",IF(AND($E$3="1st"),'Marks Entry 1st'!Y132,IF(AND($E$3="2nd"),'Marks Entry 2nd'!Y132,"")))</f>
        <v/>
      </c>
      <c r="AN133" s="58" t="str">
        <f t="shared" si="76"/>
        <v/>
      </c>
      <c r="AO133" s="53" t="str">
        <f t="shared" si="77"/>
        <v/>
      </c>
      <c r="AP133" s="94">
        <f t="shared" si="78"/>
        <v>0</v>
      </c>
      <c r="AQ133" s="94" t="str">
        <f t="shared" si="79"/>
        <v/>
      </c>
      <c r="AR133" s="94" t="str">
        <f t="shared" si="80"/>
        <v/>
      </c>
      <c r="AS133" s="94" t="str">
        <f t="shared" si="81"/>
        <v/>
      </c>
      <c r="AT133" s="94" t="str">
        <f t="shared" si="82"/>
        <v/>
      </c>
      <c r="AU133" s="98" t="str">
        <f t="shared" si="83"/>
        <v/>
      </c>
      <c r="AV133" s="113"/>
      <c r="AW133" s="113"/>
      <c r="AX133" s="113"/>
      <c r="AY133" s="53"/>
      <c r="AZ133" s="113" t="str">
        <f>IF(OR(B133=0,B133=""),"",IF(AND($E$3="1st"),'Marks Entry 1st'!AC132,IF(AND($E$3="2nd"),'Marks Entry 2nd'!AC132,"")))</f>
        <v/>
      </c>
      <c r="BA133" s="113" t="str">
        <f>IF(OR(B133=0,B133=""),"",IF(AND($E$3="1st"),'Marks Entry 1st'!AD132,IF(AND($E$3="2nd"),'Marks Entry 2nd'!AD132,"")))</f>
        <v/>
      </c>
      <c r="BB133" s="57" t="str">
        <f t="shared" si="84"/>
        <v/>
      </c>
      <c r="BC133" s="53">
        <f t="shared" si="85"/>
        <v>0</v>
      </c>
      <c r="BD133" s="59" t="str">
        <f>IF(OR(B133=0,B133=""),"",IF(AND($E$3="1st"),'Marks Entry 1st'!AE132,IF(AND($E$3="2nd"),'Marks Entry 2nd'!AE132,"")))</f>
        <v/>
      </c>
      <c r="BE133" s="59" t="str">
        <f>IF(OR(B133=0,B133=""),"",IF(AND($E$3="1st"),'Marks Entry 1st'!AF132,IF(AND($E$3="2nd"),'Marks Entry 2nd'!AF132,"")))</f>
        <v/>
      </c>
      <c r="BF133" s="58" t="str">
        <f t="shared" si="86"/>
        <v/>
      </c>
      <c r="BG133" s="53" t="str">
        <f t="shared" si="87"/>
        <v/>
      </c>
      <c r="BH133" s="94">
        <f t="shared" si="88"/>
        <v>0</v>
      </c>
      <c r="BI133" s="94" t="str">
        <f t="shared" si="89"/>
        <v/>
      </c>
      <c r="BJ133" s="94" t="str">
        <f t="shared" si="90"/>
        <v/>
      </c>
      <c r="BK133" s="94" t="str">
        <f t="shared" si="91"/>
        <v/>
      </c>
      <c r="BL133" s="94" t="str">
        <f t="shared" si="92"/>
        <v/>
      </c>
      <c r="BM133" s="98" t="str">
        <f t="shared" si="93"/>
        <v/>
      </c>
      <c r="BN133" s="113"/>
      <c r="BO133" s="113"/>
      <c r="BP133" s="113"/>
      <c r="BQ133" s="53"/>
      <c r="BR133" s="113" t="str">
        <f>IF(OR(B133=0,B133=""),"",IF(AND('Marks Entry 1st'!AJ132="",'Marks Entry 2nd'!AJ132=""),"",IF(AND($E$3="1st"),'Marks Entry 1st'!AJ132,IF(AND($E$3="2nd"),'Marks Entry 2nd'!AJ132,""))))</f>
        <v/>
      </c>
      <c r="BS133" s="113" t="str">
        <f>IF(OR(B133=0,B133=""),"",IF(AND('Marks Entry 1st'!AK132="",'Marks Entry 2nd'!AK132=""),"",IF(AND($E$3="1st"),'Marks Entry 1st'!AK132,IF(AND($E$3="2nd"),'Marks Entry 2nd'!AK132,""))))</f>
        <v/>
      </c>
      <c r="BT133" s="57" t="str">
        <f t="shared" si="94"/>
        <v/>
      </c>
      <c r="BU133" s="53">
        <f t="shared" si="95"/>
        <v>0</v>
      </c>
      <c r="BV133" s="59" t="str">
        <f>IF(OR(B133=0,B133=""),"",IF(AND('Marks Entry 1st'!AL132="",'Marks Entry 2nd'!AL132=""),"",IF(AND($E$3="1st"),'Marks Entry 1st'!AL132,IF(AND($E$3="2nd"),'Marks Entry 2nd'!AL132,""))))</f>
        <v/>
      </c>
      <c r="BW133" s="59" t="str">
        <f>IF(OR(B133=0,B133=""),"",IF(AND('Marks Entry 1st'!AM132="",'Marks Entry 2nd'!AM132=""),"",IF(AND($E$3="1st"),'Marks Entry 1st'!AM132,IF(AND($E$3="2nd"),'Marks Entry 2nd'!AM132,""))))</f>
        <v/>
      </c>
      <c r="BX133" s="58" t="str">
        <f t="shared" si="96"/>
        <v/>
      </c>
      <c r="BY133" s="53" t="str">
        <f t="shared" si="97"/>
        <v/>
      </c>
      <c r="BZ133" s="94">
        <f t="shared" si="98"/>
        <v>0</v>
      </c>
      <c r="CA133" s="94" t="str">
        <f t="shared" si="99"/>
        <v/>
      </c>
      <c r="CB133" s="94" t="str">
        <f t="shared" si="100"/>
        <v/>
      </c>
      <c r="CC133" s="94" t="str">
        <f t="shared" si="101"/>
        <v/>
      </c>
      <c r="CD133" s="94" t="str">
        <f t="shared" si="102"/>
        <v/>
      </c>
      <c r="CE133" s="98" t="str">
        <f t="shared" si="103"/>
        <v/>
      </c>
      <c r="CF133" s="246" t="str">
        <f>IF(OR(B133=0,B133=""),"",IF(AND($E$3="1st"),'Marks Entry 1st'!AN132,IF(AND($E$3="2nd"),'Marks Entry 2nd'!AN132,"")))</f>
        <v/>
      </c>
      <c r="CG133" s="246" t="str">
        <f>IF(OR(B133=0,B133=""),"",IF(AND($E$3="1st"),'Marks Entry 1st'!AO132,IF(AND($E$3="2nd"),'Marks Entry 2nd'!AO132,"")))</f>
        <v/>
      </c>
      <c r="CH133" s="114" t="str">
        <f t="shared" si="104"/>
        <v/>
      </c>
      <c r="CI133" s="115">
        <f t="shared" si="105"/>
        <v>0</v>
      </c>
      <c r="CJ133" s="115" t="str">
        <f t="shared" si="106"/>
        <v/>
      </c>
      <c r="CK133" s="115" t="str">
        <f t="shared" si="107"/>
        <v/>
      </c>
      <c r="CL133" s="97" t="str">
        <f t="shared" si="108"/>
        <v/>
      </c>
      <c r="CM133" s="246" t="str">
        <f>IF(OR(B133=0,B133=""),"",IF(AND($E$3="1st"),'Marks Entry 1st'!AP132,IF(AND($E$3="2nd"),'Marks Entry 2nd'!AP132,"")))</f>
        <v/>
      </c>
      <c r="CN133" s="246" t="str">
        <f>IF(OR(B133=0,B133=""),"",IF(AND($E$3="1st"),'Marks Entry 1st'!AQ132,IF(AND($E$3="2nd"),'Marks Entry 2nd'!AQ132,"")))</f>
        <v/>
      </c>
      <c r="CO133" s="114" t="str">
        <f t="shared" si="109"/>
        <v/>
      </c>
      <c r="CP133" s="115">
        <f t="shared" si="110"/>
        <v>0</v>
      </c>
      <c r="CQ133" s="115" t="str">
        <f t="shared" si="111"/>
        <v/>
      </c>
      <c r="CR133" s="115" t="str">
        <f t="shared" si="112"/>
        <v/>
      </c>
      <c r="CS133" s="97" t="str">
        <f t="shared" si="113"/>
        <v/>
      </c>
      <c r="CT133" s="246" t="str">
        <f>IF(OR(B133=0,B133=""),"",IF(AND($E$3="1st"),'Marks Entry 1st'!AR132,IF(AND($E$3="2nd"),'Marks Entry 2nd'!AR132,"")))</f>
        <v/>
      </c>
      <c r="CU133" s="246" t="str">
        <f>IF(OR(B133=0,B133=""),"",IF(AND($E$3="1st"),'Marks Entry 1st'!AS132,IF(AND($E$3="2nd"),'Marks Entry 2nd'!AS132,"")))</f>
        <v/>
      </c>
      <c r="CV133" s="114" t="str">
        <f t="shared" si="114"/>
        <v/>
      </c>
      <c r="CW133" s="115">
        <f t="shared" si="115"/>
        <v>0</v>
      </c>
      <c r="CX133" s="115" t="str">
        <f t="shared" si="116"/>
        <v/>
      </c>
      <c r="CY133" s="115" t="str">
        <f t="shared" si="117"/>
        <v/>
      </c>
      <c r="CZ133" s="97" t="str">
        <f t="shared" si="118"/>
        <v/>
      </c>
      <c r="DA133" s="246" t="str">
        <f>IF(OR(B133=0,B133=""),"",IF(AND('Marks Entry 1st'!AT132="",'Marks Entry 2nd'!AT132=""),"",IF(AND($E$3="1st"),'Marks Entry 1st'!AT132,IF(AND($E$3="2nd"),'Marks Entry 2nd'!AT132,""))))</f>
        <v/>
      </c>
      <c r="DB133" s="246" t="str">
        <f>IF(OR(B133=0,B133=""),"",IF(AND('Marks Entry 1st'!AU132="",'Marks Entry 2nd'!AU132=""),"",IF(AND($E$3="1st"),'Marks Entry 1st'!AU132,IF(AND($E$3="2nd"),'Marks Entry 2nd'!AU132,""))))</f>
        <v/>
      </c>
      <c r="DC133" s="377" t="str">
        <f t="shared" si="119"/>
        <v/>
      </c>
      <c r="DD133" s="98" t="str">
        <f t="shared" si="120"/>
        <v/>
      </c>
      <c r="DE133" s="246" t="str">
        <f>IF(OR(B133=0,B133=""),"",IF(AND('Marks Entry 1st'!AV132="",'Marks Entry 2nd'!AV132=""),"",IF(AND($E$3="1st"),'Marks Entry 1st'!AV132,IF(AND($E$3="2nd"),'Marks Entry 2nd'!AV132,""))))</f>
        <v/>
      </c>
      <c r="DF133" s="246" t="str">
        <f>IF(OR(B133=0,B133=""),"",IF(AND('Marks Entry 1st'!AW132="",'Marks Entry 2nd'!AW132=""),"",IF(AND($E$3="1st"),'Marks Entry 1st'!AW132,IF(AND($E$3="2nd"),'Marks Entry 2nd'!AW132,""))))</f>
        <v/>
      </c>
      <c r="DG133" s="377" t="str">
        <f t="shared" si="121"/>
        <v/>
      </c>
      <c r="DH133" s="98" t="str">
        <f t="shared" si="122"/>
        <v/>
      </c>
      <c r="DI133" s="68" t="str">
        <f t="shared" si="127"/>
        <v/>
      </c>
      <c r="DJ133" s="379" t="str">
        <f t="shared" si="123"/>
        <v/>
      </c>
      <c r="DK133" s="72" t="str">
        <f t="shared" si="124"/>
        <v/>
      </c>
      <c r="DL133" s="73" t="str">
        <f t="shared" si="125"/>
        <v/>
      </c>
      <c r="DM133" s="413" t="str">
        <f>IF(B133="NSO","NSO",IF(OR(D133="",G133="",F133="",B133="",DI133=0),"",IF('Master sheet'!$D$11="Hindi","कक्षोंन्नति","Promoted")))</f>
        <v/>
      </c>
      <c r="DN133" s="43" t="str">
        <f>IF(OR(B133=0,B133=""),"",IF(AND($E$3="1st"),'Marks Entry 1st'!AX132,IF(AND($E$3="2nd"),'Marks Entry 2nd'!AX132,"")))</f>
        <v/>
      </c>
      <c r="DO133" s="43" t="str">
        <f>IF(OR(B133=0,B133=""),"",IF(AND($E$3="1st"),'Marks Entry 1st'!AY132,IF(AND($E$3="2nd"),'Marks Entry 2nd'!AY132,"")))</f>
        <v/>
      </c>
      <c r="DP133" s="230" t="str">
        <f t="shared" si="126"/>
        <v/>
      </c>
      <c r="DQ133" s="44"/>
      <c r="DX133" s="46">
        <f>IF(AND($E$3="1st"),'Marks Entry 1st'!I132,IF(AND($E$3="2nd"),'Marks Entry 2nd'!I132,""))</f>
        <v>0</v>
      </c>
    </row>
    <row r="134" spans="1:128" ht="18.95" customHeight="1">
      <c r="A134" s="60">
        <v>127</v>
      </c>
      <c r="B134" s="279" t="str">
        <f>IF(OR(DX134=0,DX134=""),"",IF(AND($E$3="1st"),'Marks Entry 1st'!I133,IF(AND($E$3="2nd"),'Marks Entry 2nd'!I133,"")))</f>
        <v/>
      </c>
      <c r="C134" s="61" t="str">
        <f>IF(OR(B134=0,B134=""),"",IF(AND($E$3="1st"),'Marks Entry 1st'!B133,IF(AND($E$3="2nd"),'Marks Entry 2nd'!B133,"")))</f>
        <v/>
      </c>
      <c r="D134" s="61" t="str">
        <f>IF(OR(B134=0,B134=""),"",IF(AND($E$3="1st"),'Marks Entry 1st'!C133,IF(AND($E$3="2nd"),'Marks Entry 2nd'!C133,"")))</f>
        <v/>
      </c>
      <c r="E134" s="62" t="str">
        <f>IF(OR(B134=0,B134=""),"",IF(AND($E$3="1st"),'Marks Entry 1st'!E133,IF(AND($E$3="2nd"),'Marks Entry 2nd'!E133,"")))</f>
        <v/>
      </c>
      <c r="F134" s="278" t="str">
        <f>IF(OR(B134=0,B134=""),"",IF(AND($E$3="1st"),'Marks Entry 1st'!D133,IF(AND($E$3="2nd"),'Marks Entry 2nd'!D133,"")))</f>
        <v/>
      </c>
      <c r="G134" s="56" t="str">
        <f>IF(OR(B134=0,B134=""),"",IF(AND($E$3="1st"),'Marks Entry 1st'!F133,IF(AND($E$3="2nd"),'Marks Entry 2nd'!F133,"")))</f>
        <v/>
      </c>
      <c r="H134" s="56" t="str">
        <f>IF(OR(B134=0,B134=""),"",IF(AND($E$3="1st"),'Marks Entry 1st'!G133,IF(AND($E$3="2nd"),'Marks Entry 2nd'!G133,"")))</f>
        <v/>
      </c>
      <c r="I134" s="56" t="str">
        <f>IF(OR(B134=0,B134=""),"",IF(AND($E$3="1st"),'Marks Entry 1st'!H133,IF(AND($E$3="2nd"),'Marks Entry 2nd'!H133,"")))</f>
        <v/>
      </c>
      <c r="J134" s="245" t="str">
        <f>IF(OR(B134=0,B134=""),"",IF(AND($E$3="1st"),'Marks Entry 1st'!J133,IF(AND($E$3="2nd"),'Marks Entry 2nd'!J133,"")))</f>
        <v/>
      </c>
      <c r="K134" s="245" t="str">
        <f>IF(OR(B134=0,B134=""),"",IF(AND($E$3="1st"),'Marks Entry 1st'!K133,IF(AND($E$3="2nd"),'Marks Entry 2nd'!K133,"")))</f>
        <v/>
      </c>
      <c r="L134" s="113"/>
      <c r="M134" s="113"/>
      <c r="N134" s="113"/>
      <c r="O134" s="53"/>
      <c r="P134" s="113" t="str">
        <f>IF(OR(B134=0,B134=""),"",IF(AND($E$3="1st"),'Marks Entry 1st'!O133,IF(AND($E$3="2nd"),'Marks Entry 2nd'!O133,"")))</f>
        <v/>
      </c>
      <c r="Q134" s="113" t="str">
        <f>IF(OR(B134=0,B134=""),"",IF(AND($E$3="1st"),'Marks Entry 1st'!P133,IF(AND($E$3="2nd"),'Marks Entry 2nd'!P133,"")))</f>
        <v/>
      </c>
      <c r="R134" s="57" t="str">
        <f t="shared" si="64"/>
        <v/>
      </c>
      <c r="S134" s="53">
        <f t="shared" si="65"/>
        <v>0</v>
      </c>
      <c r="T134" s="59" t="str">
        <f>IF(OR(B134=0,B134=""),"",IF(AND($E$3="1st"),'Marks Entry 1st'!Q133,IF(AND($E$3="2nd"),'Marks Entry 2nd'!Q133,"")))</f>
        <v/>
      </c>
      <c r="U134" s="59" t="str">
        <f>IF(OR(B134=0,B134=""),"",IF(AND($E$3="1st"),'Marks Entry 1st'!R133,IF(AND($E$3="2nd"),'Marks Entry 2nd'!R133,"")))</f>
        <v/>
      </c>
      <c r="V134" s="58" t="str">
        <f t="shared" si="66"/>
        <v/>
      </c>
      <c r="W134" s="53" t="str">
        <f t="shared" si="67"/>
        <v/>
      </c>
      <c r="X134" s="94">
        <f t="shared" si="68"/>
        <v>0</v>
      </c>
      <c r="Y134" s="94" t="str">
        <f t="shared" si="69"/>
        <v/>
      </c>
      <c r="Z134" s="94" t="str">
        <f t="shared" si="70"/>
        <v/>
      </c>
      <c r="AA134" s="94" t="str">
        <f t="shared" si="71"/>
        <v/>
      </c>
      <c r="AB134" s="94" t="str">
        <f t="shared" si="72"/>
        <v/>
      </c>
      <c r="AC134" s="98" t="str">
        <f t="shared" si="73"/>
        <v/>
      </c>
      <c r="AD134" s="113"/>
      <c r="AE134" s="113"/>
      <c r="AF134" s="113"/>
      <c r="AG134" s="53"/>
      <c r="AH134" s="113" t="str">
        <f>IF(OR(B134=0,B134=""),"",IF(AND($E$3="1st"),'Marks Entry 1st'!V133,IF(AND($E$3="2nd"),'Marks Entry 2nd'!V133,"")))</f>
        <v/>
      </c>
      <c r="AI134" s="113" t="str">
        <f>IF(OR(B134=0,B134=""),"",IF(AND($E$3="1st"),'Marks Entry 1st'!W133,IF(AND($E$3="2nd"),'Marks Entry 2nd'!W133,"")))</f>
        <v/>
      </c>
      <c r="AJ134" s="57" t="str">
        <f t="shared" si="74"/>
        <v/>
      </c>
      <c r="AK134" s="53">
        <f t="shared" si="75"/>
        <v>0</v>
      </c>
      <c r="AL134" s="59" t="str">
        <f>IF(OR(B134=0,B134=""),"",IF(AND($E$3="1st"),'Marks Entry 1st'!X133,IF(AND($E$3="2nd"),'Marks Entry 2nd'!X133,"")))</f>
        <v/>
      </c>
      <c r="AM134" s="59" t="str">
        <f>IF(OR(B134=0,B134=""),"",IF(AND($E$3="1st"),'Marks Entry 1st'!Y133,IF(AND($E$3="2nd"),'Marks Entry 2nd'!Y133,"")))</f>
        <v/>
      </c>
      <c r="AN134" s="58" t="str">
        <f t="shared" si="76"/>
        <v/>
      </c>
      <c r="AO134" s="53" t="str">
        <f t="shared" si="77"/>
        <v/>
      </c>
      <c r="AP134" s="94">
        <f t="shared" si="78"/>
        <v>0</v>
      </c>
      <c r="AQ134" s="94" t="str">
        <f t="shared" si="79"/>
        <v/>
      </c>
      <c r="AR134" s="94" t="str">
        <f t="shared" si="80"/>
        <v/>
      </c>
      <c r="AS134" s="94" t="str">
        <f t="shared" si="81"/>
        <v/>
      </c>
      <c r="AT134" s="94" t="str">
        <f t="shared" si="82"/>
        <v/>
      </c>
      <c r="AU134" s="98" t="str">
        <f t="shared" si="83"/>
        <v/>
      </c>
      <c r="AV134" s="113"/>
      <c r="AW134" s="113"/>
      <c r="AX134" s="113"/>
      <c r="AY134" s="53"/>
      <c r="AZ134" s="113" t="str">
        <f>IF(OR(B134=0,B134=""),"",IF(AND($E$3="1st"),'Marks Entry 1st'!AC133,IF(AND($E$3="2nd"),'Marks Entry 2nd'!AC133,"")))</f>
        <v/>
      </c>
      <c r="BA134" s="113" t="str">
        <f>IF(OR(B134=0,B134=""),"",IF(AND($E$3="1st"),'Marks Entry 1st'!AD133,IF(AND($E$3="2nd"),'Marks Entry 2nd'!AD133,"")))</f>
        <v/>
      </c>
      <c r="BB134" s="57" t="str">
        <f t="shared" si="84"/>
        <v/>
      </c>
      <c r="BC134" s="53">
        <f t="shared" si="85"/>
        <v>0</v>
      </c>
      <c r="BD134" s="59" t="str">
        <f>IF(OR(B134=0,B134=""),"",IF(AND($E$3="1st"),'Marks Entry 1st'!AE133,IF(AND($E$3="2nd"),'Marks Entry 2nd'!AE133,"")))</f>
        <v/>
      </c>
      <c r="BE134" s="59" t="str">
        <f>IF(OR(B134=0,B134=""),"",IF(AND($E$3="1st"),'Marks Entry 1st'!AF133,IF(AND($E$3="2nd"),'Marks Entry 2nd'!AF133,"")))</f>
        <v/>
      </c>
      <c r="BF134" s="58" t="str">
        <f t="shared" si="86"/>
        <v/>
      </c>
      <c r="BG134" s="53" t="str">
        <f t="shared" si="87"/>
        <v/>
      </c>
      <c r="BH134" s="94">
        <f t="shared" si="88"/>
        <v>0</v>
      </c>
      <c r="BI134" s="94" t="str">
        <f t="shared" si="89"/>
        <v/>
      </c>
      <c r="BJ134" s="94" t="str">
        <f t="shared" si="90"/>
        <v/>
      </c>
      <c r="BK134" s="94" t="str">
        <f t="shared" si="91"/>
        <v/>
      </c>
      <c r="BL134" s="94" t="str">
        <f t="shared" si="92"/>
        <v/>
      </c>
      <c r="BM134" s="98" t="str">
        <f t="shared" si="93"/>
        <v/>
      </c>
      <c r="BN134" s="113"/>
      <c r="BO134" s="113"/>
      <c r="BP134" s="113"/>
      <c r="BQ134" s="53"/>
      <c r="BR134" s="113" t="str">
        <f>IF(OR(B134=0,B134=""),"",IF(AND('Marks Entry 1st'!AJ133="",'Marks Entry 2nd'!AJ133=""),"",IF(AND($E$3="1st"),'Marks Entry 1st'!AJ133,IF(AND($E$3="2nd"),'Marks Entry 2nd'!AJ133,""))))</f>
        <v/>
      </c>
      <c r="BS134" s="113" t="str">
        <f>IF(OR(B134=0,B134=""),"",IF(AND('Marks Entry 1st'!AK133="",'Marks Entry 2nd'!AK133=""),"",IF(AND($E$3="1st"),'Marks Entry 1st'!AK133,IF(AND($E$3="2nd"),'Marks Entry 2nd'!AK133,""))))</f>
        <v/>
      </c>
      <c r="BT134" s="57" t="str">
        <f t="shared" si="94"/>
        <v/>
      </c>
      <c r="BU134" s="53">
        <f t="shared" si="95"/>
        <v>0</v>
      </c>
      <c r="BV134" s="59" t="str">
        <f>IF(OR(B134=0,B134=""),"",IF(AND('Marks Entry 1st'!AL133="",'Marks Entry 2nd'!AL133=""),"",IF(AND($E$3="1st"),'Marks Entry 1st'!AL133,IF(AND($E$3="2nd"),'Marks Entry 2nd'!AL133,""))))</f>
        <v/>
      </c>
      <c r="BW134" s="59" t="str">
        <f>IF(OR(B134=0,B134=""),"",IF(AND('Marks Entry 1st'!AM133="",'Marks Entry 2nd'!AM133=""),"",IF(AND($E$3="1st"),'Marks Entry 1st'!AM133,IF(AND($E$3="2nd"),'Marks Entry 2nd'!AM133,""))))</f>
        <v/>
      </c>
      <c r="BX134" s="58" t="str">
        <f t="shared" si="96"/>
        <v/>
      </c>
      <c r="BY134" s="53" t="str">
        <f t="shared" si="97"/>
        <v/>
      </c>
      <c r="BZ134" s="94">
        <f t="shared" si="98"/>
        <v>0</v>
      </c>
      <c r="CA134" s="94" t="str">
        <f t="shared" si="99"/>
        <v/>
      </c>
      <c r="CB134" s="94" t="str">
        <f t="shared" si="100"/>
        <v/>
      </c>
      <c r="CC134" s="94" t="str">
        <f t="shared" si="101"/>
        <v/>
      </c>
      <c r="CD134" s="94" t="str">
        <f t="shared" si="102"/>
        <v/>
      </c>
      <c r="CE134" s="98" t="str">
        <f t="shared" si="103"/>
        <v/>
      </c>
      <c r="CF134" s="246" t="str">
        <f>IF(OR(B134=0,B134=""),"",IF(AND($E$3="1st"),'Marks Entry 1st'!AN133,IF(AND($E$3="2nd"),'Marks Entry 2nd'!AN133,"")))</f>
        <v/>
      </c>
      <c r="CG134" s="246" t="str">
        <f>IF(OR(B134=0,B134=""),"",IF(AND($E$3="1st"),'Marks Entry 1st'!AO133,IF(AND($E$3="2nd"),'Marks Entry 2nd'!AO133,"")))</f>
        <v/>
      </c>
      <c r="CH134" s="114" t="str">
        <f t="shared" si="104"/>
        <v/>
      </c>
      <c r="CI134" s="115">
        <f t="shared" si="105"/>
        <v>0</v>
      </c>
      <c r="CJ134" s="115" t="str">
        <f t="shared" si="106"/>
        <v/>
      </c>
      <c r="CK134" s="115" t="str">
        <f t="shared" si="107"/>
        <v/>
      </c>
      <c r="CL134" s="97" t="str">
        <f t="shared" si="108"/>
        <v/>
      </c>
      <c r="CM134" s="246" t="str">
        <f>IF(OR(B134=0,B134=""),"",IF(AND($E$3="1st"),'Marks Entry 1st'!AP133,IF(AND($E$3="2nd"),'Marks Entry 2nd'!AP133,"")))</f>
        <v/>
      </c>
      <c r="CN134" s="246" t="str">
        <f>IF(OR(B134=0,B134=""),"",IF(AND($E$3="1st"),'Marks Entry 1st'!AQ133,IF(AND($E$3="2nd"),'Marks Entry 2nd'!AQ133,"")))</f>
        <v/>
      </c>
      <c r="CO134" s="114" t="str">
        <f t="shared" si="109"/>
        <v/>
      </c>
      <c r="CP134" s="115">
        <f t="shared" si="110"/>
        <v>0</v>
      </c>
      <c r="CQ134" s="115" t="str">
        <f t="shared" si="111"/>
        <v/>
      </c>
      <c r="CR134" s="115" t="str">
        <f t="shared" si="112"/>
        <v/>
      </c>
      <c r="CS134" s="97" t="str">
        <f t="shared" si="113"/>
        <v/>
      </c>
      <c r="CT134" s="246" t="str">
        <f>IF(OR(B134=0,B134=""),"",IF(AND($E$3="1st"),'Marks Entry 1st'!AR133,IF(AND($E$3="2nd"),'Marks Entry 2nd'!AR133,"")))</f>
        <v/>
      </c>
      <c r="CU134" s="246" t="str">
        <f>IF(OR(B134=0,B134=""),"",IF(AND($E$3="1st"),'Marks Entry 1st'!AS133,IF(AND($E$3="2nd"),'Marks Entry 2nd'!AS133,"")))</f>
        <v/>
      </c>
      <c r="CV134" s="114" t="str">
        <f t="shared" si="114"/>
        <v/>
      </c>
      <c r="CW134" s="115">
        <f t="shared" si="115"/>
        <v>0</v>
      </c>
      <c r="CX134" s="115" t="str">
        <f t="shared" si="116"/>
        <v/>
      </c>
      <c r="CY134" s="115" t="str">
        <f t="shared" si="117"/>
        <v/>
      </c>
      <c r="CZ134" s="97" t="str">
        <f t="shared" si="118"/>
        <v/>
      </c>
      <c r="DA134" s="246" t="str">
        <f>IF(OR(B134=0,B134=""),"",IF(AND('Marks Entry 1st'!AT133="",'Marks Entry 2nd'!AT133=""),"",IF(AND($E$3="1st"),'Marks Entry 1st'!AT133,IF(AND($E$3="2nd"),'Marks Entry 2nd'!AT133,""))))</f>
        <v/>
      </c>
      <c r="DB134" s="246" t="str">
        <f>IF(OR(B134=0,B134=""),"",IF(AND('Marks Entry 1st'!AU133="",'Marks Entry 2nd'!AU133=""),"",IF(AND($E$3="1st"),'Marks Entry 1st'!AU133,IF(AND($E$3="2nd"),'Marks Entry 2nd'!AU133,""))))</f>
        <v/>
      </c>
      <c r="DC134" s="377" t="str">
        <f t="shared" si="119"/>
        <v/>
      </c>
      <c r="DD134" s="98" t="str">
        <f t="shared" si="120"/>
        <v/>
      </c>
      <c r="DE134" s="246" t="str">
        <f>IF(OR(B134=0,B134=""),"",IF(AND('Marks Entry 1st'!AV133="",'Marks Entry 2nd'!AV133=""),"",IF(AND($E$3="1st"),'Marks Entry 1st'!AV133,IF(AND($E$3="2nd"),'Marks Entry 2nd'!AV133,""))))</f>
        <v/>
      </c>
      <c r="DF134" s="246" t="str">
        <f>IF(OR(B134=0,B134=""),"",IF(AND('Marks Entry 1st'!AW133="",'Marks Entry 2nd'!AW133=""),"",IF(AND($E$3="1st"),'Marks Entry 1st'!AW133,IF(AND($E$3="2nd"),'Marks Entry 2nd'!AW133,""))))</f>
        <v/>
      </c>
      <c r="DG134" s="377" t="str">
        <f t="shared" si="121"/>
        <v/>
      </c>
      <c r="DH134" s="98" t="str">
        <f t="shared" si="122"/>
        <v/>
      </c>
      <c r="DI134" s="68" t="str">
        <f t="shared" si="127"/>
        <v/>
      </c>
      <c r="DJ134" s="379" t="str">
        <f t="shared" si="123"/>
        <v/>
      </c>
      <c r="DK134" s="72" t="str">
        <f t="shared" si="124"/>
        <v/>
      </c>
      <c r="DL134" s="73" t="str">
        <f t="shared" si="125"/>
        <v/>
      </c>
      <c r="DM134" s="413" t="str">
        <f>IF(B134="NSO","NSO",IF(OR(D134="",G134="",F134="",B134="",DI134=0),"",IF('Master sheet'!$D$11="Hindi","कक्षोंन्नति","Promoted")))</f>
        <v/>
      </c>
      <c r="DN134" s="43" t="str">
        <f>IF(OR(B134=0,B134=""),"",IF(AND($E$3="1st"),'Marks Entry 1st'!AX133,IF(AND($E$3="2nd"),'Marks Entry 2nd'!AX133,"")))</f>
        <v/>
      </c>
      <c r="DO134" s="43" t="str">
        <f>IF(OR(B134=0,B134=""),"",IF(AND($E$3="1st"),'Marks Entry 1st'!AY133,IF(AND($E$3="2nd"),'Marks Entry 2nd'!AY133,"")))</f>
        <v/>
      </c>
      <c r="DP134" s="230" t="str">
        <f t="shared" si="126"/>
        <v/>
      </c>
      <c r="DQ134" s="44"/>
      <c r="DX134" s="46">
        <f>IF(AND($E$3="1st"),'Marks Entry 1st'!I133,IF(AND($E$3="2nd"),'Marks Entry 2nd'!I133,""))</f>
        <v>0</v>
      </c>
    </row>
    <row r="135" spans="1:128" ht="18.95" customHeight="1">
      <c r="A135" s="60">
        <v>128</v>
      </c>
      <c r="B135" s="279" t="str">
        <f>IF(OR(DX135=0,DX135=""),"",IF(AND($E$3="1st"),'Marks Entry 1st'!I134,IF(AND($E$3="2nd"),'Marks Entry 2nd'!I134,"")))</f>
        <v/>
      </c>
      <c r="C135" s="61" t="str">
        <f>IF(OR(B135=0,B135=""),"",IF(AND($E$3="1st"),'Marks Entry 1st'!B134,IF(AND($E$3="2nd"),'Marks Entry 2nd'!B134,"")))</f>
        <v/>
      </c>
      <c r="D135" s="61" t="str">
        <f>IF(OR(B135=0,B135=""),"",IF(AND($E$3="1st"),'Marks Entry 1st'!C134,IF(AND($E$3="2nd"),'Marks Entry 2nd'!C134,"")))</f>
        <v/>
      </c>
      <c r="E135" s="62" t="str">
        <f>IF(OR(B135=0,B135=""),"",IF(AND($E$3="1st"),'Marks Entry 1st'!E134,IF(AND($E$3="2nd"),'Marks Entry 2nd'!E134,"")))</f>
        <v/>
      </c>
      <c r="F135" s="278" t="str">
        <f>IF(OR(B135=0,B135=""),"",IF(AND($E$3="1st"),'Marks Entry 1st'!D134,IF(AND($E$3="2nd"),'Marks Entry 2nd'!D134,"")))</f>
        <v/>
      </c>
      <c r="G135" s="56" t="str">
        <f>IF(OR(B135=0,B135=""),"",IF(AND($E$3="1st"),'Marks Entry 1st'!F134,IF(AND($E$3="2nd"),'Marks Entry 2nd'!F134,"")))</f>
        <v/>
      </c>
      <c r="H135" s="56" t="str">
        <f>IF(OR(B135=0,B135=""),"",IF(AND($E$3="1st"),'Marks Entry 1st'!G134,IF(AND($E$3="2nd"),'Marks Entry 2nd'!G134,"")))</f>
        <v/>
      </c>
      <c r="I135" s="56" t="str">
        <f>IF(OR(B135=0,B135=""),"",IF(AND($E$3="1st"),'Marks Entry 1st'!H134,IF(AND($E$3="2nd"),'Marks Entry 2nd'!H134,"")))</f>
        <v/>
      </c>
      <c r="J135" s="245" t="str">
        <f>IF(OR(B135=0,B135=""),"",IF(AND($E$3="1st"),'Marks Entry 1st'!J134,IF(AND($E$3="2nd"),'Marks Entry 2nd'!J134,"")))</f>
        <v/>
      </c>
      <c r="K135" s="245" t="str">
        <f>IF(OR(B135=0,B135=""),"",IF(AND($E$3="1st"),'Marks Entry 1st'!K134,IF(AND($E$3="2nd"),'Marks Entry 2nd'!K134,"")))</f>
        <v/>
      </c>
      <c r="L135" s="113"/>
      <c r="M135" s="113"/>
      <c r="N135" s="113"/>
      <c r="O135" s="53"/>
      <c r="P135" s="113" t="str">
        <f>IF(OR(B135=0,B135=""),"",IF(AND($E$3="1st"),'Marks Entry 1st'!O134,IF(AND($E$3="2nd"),'Marks Entry 2nd'!O134,"")))</f>
        <v/>
      </c>
      <c r="Q135" s="113" t="str">
        <f>IF(OR(B135=0,B135=""),"",IF(AND($E$3="1st"),'Marks Entry 1st'!P134,IF(AND($E$3="2nd"),'Marks Entry 2nd'!P134,"")))</f>
        <v/>
      </c>
      <c r="R135" s="57" t="str">
        <f t="shared" si="64"/>
        <v/>
      </c>
      <c r="S135" s="53">
        <f t="shared" si="65"/>
        <v>0</v>
      </c>
      <c r="T135" s="59" t="str">
        <f>IF(OR(B135=0,B135=""),"",IF(AND($E$3="1st"),'Marks Entry 1st'!Q134,IF(AND($E$3="2nd"),'Marks Entry 2nd'!Q134,"")))</f>
        <v/>
      </c>
      <c r="U135" s="59" t="str">
        <f>IF(OR(B135=0,B135=""),"",IF(AND($E$3="1st"),'Marks Entry 1st'!R134,IF(AND($E$3="2nd"),'Marks Entry 2nd'!R134,"")))</f>
        <v/>
      </c>
      <c r="V135" s="58" t="str">
        <f t="shared" si="66"/>
        <v/>
      </c>
      <c r="W135" s="53" t="str">
        <f t="shared" si="67"/>
        <v/>
      </c>
      <c r="X135" s="94">
        <f t="shared" si="68"/>
        <v>0</v>
      </c>
      <c r="Y135" s="94" t="str">
        <f t="shared" si="69"/>
        <v/>
      </c>
      <c r="Z135" s="94" t="str">
        <f t="shared" si="70"/>
        <v/>
      </c>
      <c r="AA135" s="94" t="str">
        <f t="shared" si="71"/>
        <v/>
      </c>
      <c r="AB135" s="94" t="str">
        <f t="shared" si="72"/>
        <v/>
      </c>
      <c r="AC135" s="98" t="str">
        <f t="shared" si="73"/>
        <v/>
      </c>
      <c r="AD135" s="113"/>
      <c r="AE135" s="113"/>
      <c r="AF135" s="113"/>
      <c r="AG135" s="53"/>
      <c r="AH135" s="113" t="str">
        <f>IF(OR(B135=0,B135=""),"",IF(AND($E$3="1st"),'Marks Entry 1st'!V134,IF(AND($E$3="2nd"),'Marks Entry 2nd'!V134,"")))</f>
        <v/>
      </c>
      <c r="AI135" s="113" t="str">
        <f>IF(OR(B135=0,B135=""),"",IF(AND($E$3="1st"),'Marks Entry 1st'!W134,IF(AND($E$3="2nd"),'Marks Entry 2nd'!W134,"")))</f>
        <v/>
      </c>
      <c r="AJ135" s="57" t="str">
        <f t="shared" si="74"/>
        <v/>
      </c>
      <c r="AK135" s="53">
        <f t="shared" si="75"/>
        <v>0</v>
      </c>
      <c r="AL135" s="59" t="str">
        <f>IF(OR(B135=0,B135=""),"",IF(AND($E$3="1st"),'Marks Entry 1st'!X134,IF(AND($E$3="2nd"),'Marks Entry 2nd'!X134,"")))</f>
        <v/>
      </c>
      <c r="AM135" s="59" t="str">
        <f>IF(OR(B135=0,B135=""),"",IF(AND($E$3="1st"),'Marks Entry 1st'!Y134,IF(AND($E$3="2nd"),'Marks Entry 2nd'!Y134,"")))</f>
        <v/>
      </c>
      <c r="AN135" s="58" t="str">
        <f t="shared" si="76"/>
        <v/>
      </c>
      <c r="AO135" s="53" t="str">
        <f t="shared" si="77"/>
        <v/>
      </c>
      <c r="AP135" s="94">
        <f t="shared" si="78"/>
        <v>0</v>
      </c>
      <c r="AQ135" s="94" t="str">
        <f t="shared" si="79"/>
        <v/>
      </c>
      <c r="AR135" s="94" t="str">
        <f t="shared" si="80"/>
        <v/>
      </c>
      <c r="AS135" s="94" t="str">
        <f t="shared" si="81"/>
        <v/>
      </c>
      <c r="AT135" s="94" t="str">
        <f t="shared" si="82"/>
        <v/>
      </c>
      <c r="AU135" s="98" t="str">
        <f t="shared" si="83"/>
        <v/>
      </c>
      <c r="AV135" s="113"/>
      <c r="AW135" s="113"/>
      <c r="AX135" s="113"/>
      <c r="AY135" s="53"/>
      <c r="AZ135" s="113" t="str">
        <f>IF(OR(B135=0,B135=""),"",IF(AND($E$3="1st"),'Marks Entry 1st'!AC134,IF(AND($E$3="2nd"),'Marks Entry 2nd'!AC134,"")))</f>
        <v/>
      </c>
      <c r="BA135" s="113" t="str">
        <f>IF(OR(B135=0,B135=""),"",IF(AND($E$3="1st"),'Marks Entry 1st'!AD134,IF(AND($E$3="2nd"),'Marks Entry 2nd'!AD134,"")))</f>
        <v/>
      </c>
      <c r="BB135" s="57" t="str">
        <f t="shared" si="84"/>
        <v/>
      </c>
      <c r="BC135" s="53">
        <f t="shared" si="85"/>
        <v>0</v>
      </c>
      <c r="BD135" s="59" t="str">
        <f>IF(OR(B135=0,B135=""),"",IF(AND($E$3="1st"),'Marks Entry 1st'!AE134,IF(AND($E$3="2nd"),'Marks Entry 2nd'!AE134,"")))</f>
        <v/>
      </c>
      <c r="BE135" s="59" t="str">
        <f>IF(OR(B135=0,B135=""),"",IF(AND($E$3="1st"),'Marks Entry 1st'!AF134,IF(AND($E$3="2nd"),'Marks Entry 2nd'!AF134,"")))</f>
        <v/>
      </c>
      <c r="BF135" s="58" t="str">
        <f t="shared" si="86"/>
        <v/>
      </c>
      <c r="BG135" s="53" t="str">
        <f t="shared" si="87"/>
        <v/>
      </c>
      <c r="BH135" s="94">
        <f t="shared" si="88"/>
        <v>0</v>
      </c>
      <c r="BI135" s="94" t="str">
        <f t="shared" si="89"/>
        <v/>
      </c>
      <c r="BJ135" s="94" t="str">
        <f t="shared" si="90"/>
        <v/>
      </c>
      <c r="BK135" s="94" t="str">
        <f t="shared" si="91"/>
        <v/>
      </c>
      <c r="BL135" s="94" t="str">
        <f t="shared" si="92"/>
        <v/>
      </c>
      <c r="BM135" s="98" t="str">
        <f t="shared" si="93"/>
        <v/>
      </c>
      <c r="BN135" s="113"/>
      <c r="BO135" s="113"/>
      <c r="BP135" s="113"/>
      <c r="BQ135" s="53"/>
      <c r="BR135" s="113" t="str">
        <f>IF(OR(B135=0,B135=""),"",IF(AND('Marks Entry 1st'!AJ134="",'Marks Entry 2nd'!AJ134=""),"",IF(AND($E$3="1st"),'Marks Entry 1st'!AJ134,IF(AND($E$3="2nd"),'Marks Entry 2nd'!AJ134,""))))</f>
        <v/>
      </c>
      <c r="BS135" s="113" t="str">
        <f>IF(OR(B135=0,B135=""),"",IF(AND('Marks Entry 1st'!AK134="",'Marks Entry 2nd'!AK134=""),"",IF(AND($E$3="1st"),'Marks Entry 1st'!AK134,IF(AND($E$3="2nd"),'Marks Entry 2nd'!AK134,""))))</f>
        <v/>
      </c>
      <c r="BT135" s="57" t="str">
        <f t="shared" si="94"/>
        <v/>
      </c>
      <c r="BU135" s="53">
        <f t="shared" si="95"/>
        <v>0</v>
      </c>
      <c r="BV135" s="59" t="str">
        <f>IF(OR(B135=0,B135=""),"",IF(AND('Marks Entry 1st'!AL134="",'Marks Entry 2nd'!AL134=""),"",IF(AND($E$3="1st"),'Marks Entry 1st'!AL134,IF(AND($E$3="2nd"),'Marks Entry 2nd'!AL134,""))))</f>
        <v/>
      </c>
      <c r="BW135" s="59" t="str">
        <f>IF(OR(B135=0,B135=""),"",IF(AND('Marks Entry 1st'!AM134="",'Marks Entry 2nd'!AM134=""),"",IF(AND($E$3="1st"),'Marks Entry 1st'!AM134,IF(AND($E$3="2nd"),'Marks Entry 2nd'!AM134,""))))</f>
        <v/>
      </c>
      <c r="BX135" s="58" t="str">
        <f t="shared" si="96"/>
        <v/>
      </c>
      <c r="BY135" s="53" t="str">
        <f t="shared" si="97"/>
        <v/>
      </c>
      <c r="BZ135" s="94">
        <f t="shared" si="98"/>
        <v>0</v>
      </c>
      <c r="CA135" s="94" t="str">
        <f t="shared" si="99"/>
        <v/>
      </c>
      <c r="CB135" s="94" t="str">
        <f t="shared" si="100"/>
        <v/>
      </c>
      <c r="CC135" s="94" t="str">
        <f t="shared" si="101"/>
        <v/>
      </c>
      <c r="CD135" s="94" t="str">
        <f t="shared" si="102"/>
        <v/>
      </c>
      <c r="CE135" s="98" t="str">
        <f t="shared" si="103"/>
        <v/>
      </c>
      <c r="CF135" s="246" t="str">
        <f>IF(OR(B135=0,B135=""),"",IF(AND($E$3="1st"),'Marks Entry 1st'!AN134,IF(AND($E$3="2nd"),'Marks Entry 2nd'!AN134,"")))</f>
        <v/>
      </c>
      <c r="CG135" s="246" t="str">
        <f>IF(OR(B135=0,B135=""),"",IF(AND($E$3="1st"),'Marks Entry 1st'!AO134,IF(AND($E$3="2nd"),'Marks Entry 2nd'!AO134,"")))</f>
        <v/>
      </c>
      <c r="CH135" s="114" t="str">
        <f t="shared" si="104"/>
        <v/>
      </c>
      <c r="CI135" s="115">
        <f t="shared" si="105"/>
        <v>0</v>
      </c>
      <c r="CJ135" s="115" t="str">
        <f t="shared" si="106"/>
        <v/>
      </c>
      <c r="CK135" s="115" t="str">
        <f t="shared" si="107"/>
        <v/>
      </c>
      <c r="CL135" s="97" t="str">
        <f t="shared" si="108"/>
        <v/>
      </c>
      <c r="CM135" s="246" t="str">
        <f>IF(OR(B135=0,B135=""),"",IF(AND($E$3="1st"),'Marks Entry 1st'!AP134,IF(AND($E$3="2nd"),'Marks Entry 2nd'!AP134,"")))</f>
        <v/>
      </c>
      <c r="CN135" s="246" t="str">
        <f>IF(OR(B135=0,B135=""),"",IF(AND($E$3="1st"),'Marks Entry 1st'!AQ134,IF(AND($E$3="2nd"),'Marks Entry 2nd'!AQ134,"")))</f>
        <v/>
      </c>
      <c r="CO135" s="114" t="str">
        <f t="shared" si="109"/>
        <v/>
      </c>
      <c r="CP135" s="115">
        <f t="shared" si="110"/>
        <v>0</v>
      </c>
      <c r="CQ135" s="115" t="str">
        <f t="shared" si="111"/>
        <v/>
      </c>
      <c r="CR135" s="115" t="str">
        <f t="shared" si="112"/>
        <v/>
      </c>
      <c r="CS135" s="97" t="str">
        <f t="shared" si="113"/>
        <v/>
      </c>
      <c r="CT135" s="246" t="str">
        <f>IF(OR(B135=0,B135=""),"",IF(AND($E$3="1st"),'Marks Entry 1st'!AR134,IF(AND($E$3="2nd"),'Marks Entry 2nd'!AR134,"")))</f>
        <v/>
      </c>
      <c r="CU135" s="246" t="str">
        <f>IF(OR(B135=0,B135=""),"",IF(AND($E$3="1st"),'Marks Entry 1st'!AS134,IF(AND($E$3="2nd"),'Marks Entry 2nd'!AS134,"")))</f>
        <v/>
      </c>
      <c r="CV135" s="114" t="str">
        <f t="shared" si="114"/>
        <v/>
      </c>
      <c r="CW135" s="115">
        <f t="shared" si="115"/>
        <v>0</v>
      </c>
      <c r="CX135" s="115" t="str">
        <f t="shared" si="116"/>
        <v/>
      </c>
      <c r="CY135" s="115" t="str">
        <f t="shared" si="117"/>
        <v/>
      </c>
      <c r="CZ135" s="97" t="str">
        <f t="shared" si="118"/>
        <v/>
      </c>
      <c r="DA135" s="246" t="str">
        <f>IF(OR(B135=0,B135=""),"",IF(AND('Marks Entry 1st'!AT134="",'Marks Entry 2nd'!AT134=""),"",IF(AND($E$3="1st"),'Marks Entry 1st'!AT134,IF(AND($E$3="2nd"),'Marks Entry 2nd'!AT134,""))))</f>
        <v/>
      </c>
      <c r="DB135" s="246" t="str">
        <f>IF(OR(B135=0,B135=""),"",IF(AND('Marks Entry 1st'!AU134="",'Marks Entry 2nd'!AU134=""),"",IF(AND($E$3="1st"),'Marks Entry 1st'!AU134,IF(AND($E$3="2nd"),'Marks Entry 2nd'!AU134,""))))</f>
        <v/>
      </c>
      <c r="DC135" s="377" t="str">
        <f t="shared" si="119"/>
        <v/>
      </c>
      <c r="DD135" s="98" t="str">
        <f t="shared" si="120"/>
        <v/>
      </c>
      <c r="DE135" s="246" t="str">
        <f>IF(OR(B135=0,B135=""),"",IF(AND('Marks Entry 1st'!AV134="",'Marks Entry 2nd'!AV134=""),"",IF(AND($E$3="1st"),'Marks Entry 1st'!AV134,IF(AND($E$3="2nd"),'Marks Entry 2nd'!AV134,""))))</f>
        <v/>
      </c>
      <c r="DF135" s="246" t="str">
        <f>IF(OR(B135=0,B135=""),"",IF(AND('Marks Entry 1st'!AW134="",'Marks Entry 2nd'!AW134=""),"",IF(AND($E$3="1st"),'Marks Entry 1st'!AW134,IF(AND($E$3="2nd"),'Marks Entry 2nd'!AW134,""))))</f>
        <v/>
      </c>
      <c r="DG135" s="377" t="str">
        <f t="shared" si="121"/>
        <v/>
      </c>
      <c r="DH135" s="98" t="str">
        <f t="shared" si="122"/>
        <v/>
      </c>
      <c r="DI135" s="68" t="str">
        <f t="shared" si="127"/>
        <v/>
      </c>
      <c r="DJ135" s="379" t="str">
        <f t="shared" si="123"/>
        <v/>
      </c>
      <c r="DK135" s="72" t="str">
        <f t="shared" si="124"/>
        <v/>
      </c>
      <c r="DL135" s="73" t="str">
        <f t="shared" si="125"/>
        <v/>
      </c>
      <c r="DM135" s="413" t="str">
        <f>IF(B135="NSO","NSO",IF(OR(D135="",G135="",F135="",B135="",DI135=0),"",IF('Master sheet'!$D$11="Hindi","कक्षोंन्नति","Promoted")))</f>
        <v/>
      </c>
      <c r="DN135" s="43" t="str">
        <f>IF(OR(B135=0,B135=""),"",IF(AND($E$3="1st"),'Marks Entry 1st'!AX134,IF(AND($E$3="2nd"),'Marks Entry 2nd'!AX134,"")))</f>
        <v/>
      </c>
      <c r="DO135" s="43" t="str">
        <f>IF(OR(B135=0,B135=""),"",IF(AND($E$3="1st"),'Marks Entry 1st'!AY134,IF(AND($E$3="2nd"),'Marks Entry 2nd'!AY134,"")))</f>
        <v/>
      </c>
      <c r="DP135" s="230" t="str">
        <f t="shared" si="126"/>
        <v/>
      </c>
      <c r="DQ135" s="44"/>
      <c r="DX135" s="46">
        <f>IF(AND($E$3="1st"),'Marks Entry 1st'!I134,IF(AND($E$3="2nd"),'Marks Entry 2nd'!I134,""))</f>
        <v>0</v>
      </c>
    </row>
    <row r="136" spans="1:128" ht="18.95" customHeight="1">
      <c r="A136" s="60">
        <v>129</v>
      </c>
      <c r="B136" s="279" t="str">
        <f>IF(OR(DX136=0,DX136=""),"",IF(AND($E$3="1st"),'Marks Entry 1st'!I135,IF(AND($E$3="2nd"),'Marks Entry 2nd'!I135,"")))</f>
        <v/>
      </c>
      <c r="C136" s="61" t="str">
        <f>IF(OR(B136=0,B136=""),"",IF(AND($E$3="1st"),'Marks Entry 1st'!B135,IF(AND($E$3="2nd"),'Marks Entry 2nd'!B135,"")))</f>
        <v/>
      </c>
      <c r="D136" s="61" t="str">
        <f>IF(OR(B136=0,B136=""),"",IF(AND($E$3="1st"),'Marks Entry 1st'!C135,IF(AND($E$3="2nd"),'Marks Entry 2nd'!C135,"")))</f>
        <v/>
      </c>
      <c r="E136" s="62" t="str">
        <f>IF(OR(B136=0,B136=""),"",IF(AND($E$3="1st"),'Marks Entry 1st'!E135,IF(AND($E$3="2nd"),'Marks Entry 2nd'!E135,"")))</f>
        <v/>
      </c>
      <c r="F136" s="278" t="str">
        <f>IF(OR(B136=0,B136=""),"",IF(AND($E$3="1st"),'Marks Entry 1st'!D135,IF(AND($E$3="2nd"),'Marks Entry 2nd'!D135,"")))</f>
        <v/>
      </c>
      <c r="G136" s="56" t="str">
        <f>IF(OR(B136=0,B136=""),"",IF(AND($E$3="1st"),'Marks Entry 1st'!F135,IF(AND($E$3="2nd"),'Marks Entry 2nd'!F135,"")))</f>
        <v/>
      </c>
      <c r="H136" s="56" t="str">
        <f>IF(OR(B136=0,B136=""),"",IF(AND($E$3="1st"),'Marks Entry 1st'!G135,IF(AND($E$3="2nd"),'Marks Entry 2nd'!G135,"")))</f>
        <v/>
      </c>
      <c r="I136" s="56" t="str">
        <f>IF(OR(B136=0,B136=""),"",IF(AND($E$3="1st"),'Marks Entry 1st'!H135,IF(AND($E$3="2nd"),'Marks Entry 2nd'!H135,"")))</f>
        <v/>
      </c>
      <c r="J136" s="245" t="str">
        <f>IF(OR(B136=0,B136=""),"",IF(AND($E$3="1st"),'Marks Entry 1st'!J135,IF(AND($E$3="2nd"),'Marks Entry 2nd'!J135,"")))</f>
        <v/>
      </c>
      <c r="K136" s="245" t="str">
        <f>IF(OR(B136=0,B136=""),"",IF(AND($E$3="1st"),'Marks Entry 1st'!K135,IF(AND($E$3="2nd"),'Marks Entry 2nd'!K135,"")))</f>
        <v/>
      </c>
      <c r="L136" s="113"/>
      <c r="M136" s="113"/>
      <c r="N136" s="113"/>
      <c r="O136" s="53"/>
      <c r="P136" s="113" t="str">
        <f>IF(OR(B136=0,B136=""),"",IF(AND($E$3="1st"),'Marks Entry 1st'!O135,IF(AND($E$3="2nd"),'Marks Entry 2nd'!O135,"")))</f>
        <v/>
      </c>
      <c r="Q136" s="113" t="str">
        <f>IF(OR(B136=0,B136=""),"",IF(AND($E$3="1st"),'Marks Entry 1st'!P135,IF(AND($E$3="2nd"),'Marks Entry 2nd'!P135,"")))</f>
        <v/>
      </c>
      <c r="R136" s="57" t="str">
        <f t="shared" si="64"/>
        <v/>
      </c>
      <c r="S136" s="53">
        <f t="shared" si="65"/>
        <v>0</v>
      </c>
      <c r="T136" s="59" t="str">
        <f>IF(OR(B136=0,B136=""),"",IF(AND($E$3="1st"),'Marks Entry 1st'!Q135,IF(AND($E$3="2nd"),'Marks Entry 2nd'!Q135,"")))</f>
        <v/>
      </c>
      <c r="U136" s="59" t="str">
        <f>IF(OR(B136=0,B136=""),"",IF(AND($E$3="1st"),'Marks Entry 1st'!R135,IF(AND($E$3="2nd"),'Marks Entry 2nd'!R135,"")))</f>
        <v/>
      </c>
      <c r="V136" s="58" t="str">
        <f t="shared" si="66"/>
        <v/>
      </c>
      <c r="W136" s="53" t="str">
        <f t="shared" si="67"/>
        <v/>
      </c>
      <c r="X136" s="94">
        <f t="shared" si="68"/>
        <v>0</v>
      </c>
      <c r="Y136" s="94" t="str">
        <f t="shared" si="69"/>
        <v/>
      </c>
      <c r="Z136" s="94" t="str">
        <f t="shared" si="70"/>
        <v/>
      </c>
      <c r="AA136" s="94" t="str">
        <f t="shared" si="71"/>
        <v/>
      </c>
      <c r="AB136" s="94" t="str">
        <f t="shared" si="72"/>
        <v/>
      </c>
      <c r="AC136" s="98" t="str">
        <f t="shared" si="73"/>
        <v/>
      </c>
      <c r="AD136" s="113"/>
      <c r="AE136" s="113"/>
      <c r="AF136" s="113"/>
      <c r="AG136" s="53"/>
      <c r="AH136" s="113" t="str">
        <f>IF(OR(B136=0,B136=""),"",IF(AND($E$3="1st"),'Marks Entry 1st'!V135,IF(AND($E$3="2nd"),'Marks Entry 2nd'!V135,"")))</f>
        <v/>
      </c>
      <c r="AI136" s="113" t="str">
        <f>IF(OR(B136=0,B136=""),"",IF(AND($E$3="1st"),'Marks Entry 1st'!W135,IF(AND($E$3="2nd"),'Marks Entry 2nd'!W135,"")))</f>
        <v/>
      </c>
      <c r="AJ136" s="57" t="str">
        <f t="shared" si="74"/>
        <v/>
      </c>
      <c r="AK136" s="53">
        <f t="shared" si="75"/>
        <v>0</v>
      </c>
      <c r="AL136" s="59" t="str">
        <f>IF(OR(B136=0,B136=""),"",IF(AND($E$3="1st"),'Marks Entry 1st'!X135,IF(AND($E$3="2nd"),'Marks Entry 2nd'!X135,"")))</f>
        <v/>
      </c>
      <c r="AM136" s="59" t="str">
        <f>IF(OR(B136=0,B136=""),"",IF(AND($E$3="1st"),'Marks Entry 1st'!Y135,IF(AND($E$3="2nd"),'Marks Entry 2nd'!Y135,"")))</f>
        <v/>
      </c>
      <c r="AN136" s="58" t="str">
        <f t="shared" si="76"/>
        <v/>
      </c>
      <c r="AO136" s="53" t="str">
        <f t="shared" si="77"/>
        <v/>
      </c>
      <c r="AP136" s="94">
        <f t="shared" si="78"/>
        <v>0</v>
      </c>
      <c r="AQ136" s="94" t="str">
        <f t="shared" si="79"/>
        <v/>
      </c>
      <c r="AR136" s="94" t="str">
        <f t="shared" si="80"/>
        <v/>
      </c>
      <c r="AS136" s="94" t="str">
        <f t="shared" si="81"/>
        <v/>
      </c>
      <c r="AT136" s="94" t="str">
        <f t="shared" si="82"/>
        <v/>
      </c>
      <c r="AU136" s="98" t="str">
        <f t="shared" si="83"/>
        <v/>
      </c>
      <c r="AV136" s="113"/>
      <c r="AW136" s="113"/>
      <c r="AX136" s="113"/>
      <c r="AY136" s="53"/>
      <c r="AZ136" s="113" t="str">
        <f>IF(OR(B136=0,B136=""),"",IF(AND($E$3="1st"),'Marks Entry 1st'!AC135,IF(AND($E$3="2nd"),'Marks Entry 2nd'!AC135,"")))</f>
        <v/>
      </c>
      <c r="BA136" s="113" t="str">
        <f>IF(OR(B136=0,B136=""),"",IF(AND($E$3="1st"),'Marks Entry 1st'!AD135,IF(AND($E$3="2nd"),'Marks Entry 2nd'!AD135,"")))</f>
        <v/>
      </c>
      <c r="BB136" s="57" t="str">
        <f t="shared" si="84"/>
        <v/>
      </c>
      <c r="BC136" s="53">
        <f t="shared" si="85"/>
        <v>0</v>
      </c>
      <c r="BD136" s="59" t="str">
        <f>IF(OR(B136=0,B136=""),"",IF(AND($E$3="1st"),'Marks Entry 1st'!AE135,IF(AND($E$3="2nd"),'Marks Entry 2nd'!AE135,"")))</f>
        <v/>
      </c>
      <c r="BE136" s="59" t="str">
        <f>IF(OR(B136=0,B136=""),"",IF(AND($E$3="1st"),'Marks Entry 1st'!AF135,IF(AND($E$3="2nd"),'Marks Entry 2nd'!AF135,"")))</f>
        <v/>
      </c>
      <c r="BF136" s="58" t="str">
        <f t="shared" si="86"/>
        <v/>
      </c>
      <c r="BG136" s="53" t="str">
        <f t="shared" si="87"/>
        <v/>
      </c>
      <c r="BH136" s="94">
        <f t="shared" si="88"/>
        <v>0</v>
      </c>
      <c r="BI136" s="94" t="str">
        <f t="shared" si="89"/>
        <v/>
      </c>
      <c r="BJ136" s="94" t="str">
        <f t="shared" si="90"/>
        <v/>
      </c>
      <c r="BK136" s="94" t="str">
        <f t="shared" si="91"/>
        <v/>
      </c>
      <c r="BL136" s="94" t="str">
        <f t="shared" si="92"/>
        <v/>
      </c>
      <c r="BM136" s="98" t="str">
        <f t="shared" si="93"/>
        <v/>
      </c>
      <c r="BN136" s="113"/>
      <c r="BO136" s="113"/>
      <c r="BP136" s="113"/>
      <c r="BQ136" s="53"/>
      <c r="BR136" s="113" t="str">
        <f>IF(OR(B136=0,B136=""),"",IF(AND('Marks Entry 1st'!AJ135="",'Marks Entry 2nd'!AJ135=""),"",IF(AND($E$3="1st"),'Marks Entry 1st'!AJ135,IF(AND($E$3="2nd"),'Marks Entry 2nd'!AJ135,""))))</f>
        <v/>
      </c>
      <c r="BS136" s="113" t="str">
        <f>IF(OR(B136=0,B136=""),"",IF(AND('Marks Entry 1st'!AK135="",'Marks Entry 2nd'!AK135=""),"",IF(AND($E$3="1st"),'Marks Entry 1st'!AK135,IF(AND($E$3="2nd"),'Marks Entry 2nd'!AK135,""))))</f>
        <v/>
      </c>
      <c r="BT136" s="57" t="str">
        <f t="shared" si="94"/>
        <v/>
      </c>
      <c r="BU136" s="53">
        <f t="shared" si="95"/>
        <v>0</v>
      </c>
      <c r="BV136" s="59" t="str">
        <f>IF(OR(B136=0,B136=""),"",IF(AND('Marks Entry 1st'!AL135="",'Marks Entry 2nd'!AL135=""),"",IF(AND($E$3="1st"),'Marks Entry 1st'!AL135,IF(AND($E$3="2nd"),'Marks Entry 2nd'!AL135,""))))</f>
        <v/>
      </c>
      <c r="BW136" s="59" t="str">
        <f>IF(OR(B136=0,B136=""),"",IF(AND('Marks Entry 1st'!AM135="",'Marks Entry 2nd'!AM135=""),"",IF(AND($E$3="1st"),'Marks Entry 1st'!AM135,IF(AND($E$3="2nd"),'Marks Entry 2nd'!AM135,""))))</f>
        <v/>
      </c>
      <c r="BX136" s="58" t="str">
        <f t="shared" si="96"/>
        <v/>
      </c>
      <c r="BY136" s="53" t="str">
        <f t="shared" si="97"/>
        <v/>
      </c>
      <c r="BZ136" s="94">
        <f t="shared" si="98"/>
        <v>0</v>
      </c>
      <c r="CA136" s="94" t="str">
        <f t="shared" si="99"/>
        <v/>
      </c>
      <c r="CB136" s="94" t="str">
        <f t="shared" si="100"/>
        <v/>
      </c>
      <c r="CC136" s="94" t="str">
        <f t="shared" si="101"/>
        <v/>
      </c>
      <c r="CD136" s="94" t="str">
        <f t="shared" si="102"/>
        <v/>
      </c>
      <c r="CE136" s="98" t="str">
        <f t="shared" si="103"/>
        <v/>
      </c>
      <c r="CF136" s="246" t="str">
        <f>IF(OR(B136=0,B136=""),"",IF(AND($E$3="1st"),'Marks Entry 1st'!AN135,IF(AND($E$3="2nd"),'Marks Entry 2nd'!AN135,"")))</f>
        <v/>
      </c>
      <c r="CG136" s="246" t="str">
        <f>IF(OR(B136=0,B136=""),"",IF(AND($E$3="1st"),'Marks Entry 1st'!AO135,IF(AND($E$3="2nd"),'Marks Entry 2nd'!AO135,"")))</f>
        <v/>
      </c>
      <c r="CH136" s="114" t="str">
        <f t="shared" si="104"/>
        <v/>
      </c>
      <c r="CI136" s="115">
        <f t="shared" si="105"/>
        <v>0</v>
      </c>
      <c r="CJ136" s="115" t="str">
        <f t="shared" si="106"/>
        <v/>
      </c>
      <c r="CK136" s="115" t="str">
        <f t="shared" si="107"/>
        <v/>
      </c>
      <c r="CL136" s="97" t="str">
        <f t="shared" si="108"/>
        <v/>
      </c>
      <c r="CM136" s="246" t="str">
        <f>IF(OR(B136=0,B136=""),"",IF(AND($E$3="1st"),'Marks Entry 1st'!AP135,IF(AND($E$3="2nd"),'Marks Entry 2nd'!AP135,"")))</f>
        <v/>
      </c>
      <c r="CN136" s="246" t="str">
        <f>IF(OR(B136=0,B136=""),"",IF(AND($E$3="1st"),'Marks Entry 1st'!AQ135,IF(AND($E$3="2nd"),'Marks Entry 2nd'!AQ135,"")))</f>
        <v/>
      </c>
      <c r="CO136" s="114" t="str">
        <f t="shared" si="109"/>
        <v/>
      </c>
      <c r="CP136" s="115">
        <f t="shared" si="110"/>
        <v>0</v>
      </c>
      <c r="CQ136" s="115" t="str">
        <f t="shared" si="111"/>
        <v/>
      </c>
      <c r="CR136" s="115" t="str">
        <f t="shared" si="112"/>
        <v/>
      </c>
      <c r="CS136" s="97" t="str">
        <f t="shared" si="113"/>
        <v/>
      </c>
      <c r="CT136" s="246" t="str">
        <f>IF(OR(B136=0,B136=""),"",IF(AND($E$3="1st"),'Marks Entry 1st'!AR135,IF(AND($E$3="2nd"),'Marks Entry 2nd'!AR135,"")))</f>
        <v/>
      </c>
      <c r="CU136" s="246" t="str">
        <f>IF(OR(B136=0,B136=""),"",IF(AND($E$3="1st"),'Marks Entry 1st'!AS135,IF(AND($E$3="2nd"),'Marks Entry 2nd'!AS135,"")))</f>
        <v/>
      </c>
      <c r="CV136" s="114" t="str">
        <f t="shared" si="114"/>
        <v/>
      </c>
      <c r="CW136" s="115">
        <f t="shared" si="115"/>
        <v>0</v>
      </c>
      <c r="CX136" s="115" t="str">
        <f t="shared" si="116"/>
        <v/>
      </c>
      <c r="CY136" s="115" t="str">
        <f t="shared" si="117"/>
        <v/>
      </c>
      <c r="CZ136" s="97" t="str">
        <f t="shared" si="118"/>
        <v/>
      </c>
      <c r="DA136" s="246" t="str">
        <f>IF(OR(B136=0,B136=""),"",IF(AND('Marks Entry 1st'!AT135="",'Marks Entry 2nd'!AT135=""),"",IF(AND($E$3="1st"),'Marks Entry 1st'!AT135,IF(AND($E$3="2nd"),'Marks Entry 2nd'!AT135,""))))</f>
        <v/>
      </c>
      <c r="DB136" s="246" t="str">
        <f>IF(OR(B136=0,B136=""),"",IF(AND('Marks Entry 1st'!AU135="",'Marks Entry 2nd'!AU135=""),"",IF(AND($E$3="1st"),'Marks Entry 1st'!AU135,IF(AND($E$3="2nd"),'Marks Entry 2nd'!AU135,""))))</f>
        <v/>
      </c>
      <c r="DC136" s="377" t="str">
        <f t="shared" si="119"/>
        <v/>
      </c>
      <c r="DD136" s="98" t="str">
        <f t="shared" si="120"/>
        <v/>
      </c>
      <c r="DE136" s="246" t="str">
        <f>IF(OR(B136=0,B136=""),"",IF(AND('Marks Entry 1st'!AV135="",'Marks Entry 2nd'!AV135=""),"",IF(AND($E$3="1st"),'Marks Entry 1st'!AV135,IF(AND($E$3="2nd"),'Marks Entry 2nd'!AV135,""))))</f>
        <v/>
      </c>
      <c r="DF136" s="246" t="str">
        <f>IF(OR(B136=0,B136=""),"",IF(AND('Marks Entry 1st'!AW135="",'Marks Entry 2nd'!AW135=""),"",IF(AND($E$3="1st"),'Marks Entry 1st'!AW135,IF(AND($E$3="2nd"),'Marks Entry 2nd'!AW135,""))))</f>
        <v/>
      </c>
      <c r="DG136" s="377" t="str">
        <f t="shared" si="121"/>
        <v/>
      </c>
      <c r="DH136" s="98" t="str">
        <f t="shared" si="122"/>
        <v/>
      </c>
      <c r="DI136" s="68" t="str">
        <f t="shared" si="127"/>
        <v/>
      </c>
      <c r="DJ136" s="379" t="str">
        <f t="shared" si="123"/>
        <v/>
      </c>
      <c r="DK136" s="72" t="str">
        <f t="shared" si="124"/>
        <v/>
      </c>
      <c r="DL136" s="73" t="str">
        <f t="shared" si="125"/>
        <v/>
      </c>
      <c r="DM136" s="413" t="str">
        <f>IF(B136="NSO","NSO",IF(OR(D136="",G136="",F136="",B136="",DI136=0),"",IF('Master sheet'!$D$11="Hindi","कक्षोंन्नति","Promoted")))</f>
        <v/>
      </c>
      <c r="DN136" s="43" t="str">
        <f>IF(OR(B136=0,B136=""),"",IF(AND($E$3="1st"),'Marks Entry 1st'!AX135,IF(AND($E$3="2nd"),'Marks Entry 2nd'!AX135,"")))</f>
        <v/>
      </c>
      <c r="DO136" s="43" t="str">
        <f>IF(OR(B136=0,B136=""),"",IF(AND($E$3="1st"),'Marks Entry 1st'!AY135,IF(AND($E$3="2nd"),'Marks Entry 2nd'!AY135,"")))</f>
        <v/>
      </c>
      <c r="DP136" s="230" t="str">
        <f t="shared" si="126"/>
        <v/>
      </c>
      <c r="DQ136" s="44"/>
      <c r="DX136" s="46">
        <f>IF(AND($E$3="1st"),'Marks Entry 1st'!I135,IF(AND($E$3="2nd"),'Marks Entry 2nd'!I135,""))</f>
        <v>0</v>
      </c>
    </row>
    <row r="137" spans="1:128" ht="18.95" customHeight="1">
      <c r="A137" s="60">
        <v>130</v>
      </c>
      <c r="B137" s="279" t="str">
        <f>IF(OR(DX137=0,DX137=""),"",IF(AND($E$3="1st"),'Marks Entry 1st'!I136,IF(AND($E$3="2nd"),'Marks Entry 2nd'!I136,"")))</f>
        <v/>
      </c>
      <c r="C137" s="61" t="str">
        <f>IF(OR(B137=0,B137=""),"",IF(AND($E$3="1st"),'Marks Entry 1st'!B136,IF(AND($E$3="2nd"),'Marks Entry 2nd'!B136,"")))</f>
        <v/>
      </c>
      <c r="D137" s="61" t="str">
        <f>IF(OR(B137=0,B137=""),"",IF(AND($E$3="1st"),'Marks Entry 1st'!C136,IF(AND($E$3="2nd"),'Marks Entry 2nd'!C136,"")))</f>
        <v/>
      </c>
      <c r="E137" s="62" t="str">
        <f>IF(OR(B137=0,B137=""),"",IF(AND($E$3="1st"),'Marks Entry 1st'!E136,IF(AND($E$3="2nd"),'Marks Entry 2nd'!E136,"")))</f>
        <v/>
      </c>
      <c r="F137" s="278" t="str">
        <f>IF(OR(B137=0,B137=""),"",IF(AND($E$3="1st"),'Marks Entry 1st'!D136,IF(AND($E$3="2nd"),'Marks Entry 2nd'!D136,"")))</f>
        <v/>
      </c>
      <c r="G137" s="56" t="str">
        <f>IF(OR(B137=0,B137=""),"",IF(AND($E$3="1st"),'Marks Entry 1st'!F136,IF(AND($E$3="2nd"),'Marks Entry 2nd'!F136,"")))</f>
        <v/>
      </c>
      <c r="H137" s="56" t="str">
        <f>IF(OR(B137=0,B137=""),"",IF(AND($E$3="1st"),'Marks Entry 1st'!G136,IF(AND($E$3="2nd"),'Marks Entry 2nd'!G136,"")))</f>
        <v/>
      </c>
      <c r="I137" s="56" t="str">
        <f>IF(OR(B137=0,B137=""),"",IF(AND($E$3="1st"),'Marks Entry 1st'!H136,IF(AND($E$3="2nd"),'Marks Entry 2nd'!H136,"")))</f>
        <v/>
      </c>
      <c r="J137" s="245" t="str">
        <f>IF(OR(B137=0,B137=""),"",IF(AND($E$3="1st"),'Marks Entry 1st'!J136,IF(AND($E$3="2nd"),'Marks Entry 2nd'!J136,"")))</f>
        <v/>
      </c>
      <c r="K137" s="245" t="str">
        <f>IF(OR(B137=0,B137=""),"",IF(AND($E$3="1st"),'Marks Entry 1st'!K136,IF(AND($E$3="2nd"),'Marks Entry 2nd'!K136,"")))</f>
        <v/>
      </c>
      <c r="L137" s="113"/>
      <c r="M137" s="113"/>
      <c r="N137" s="113"/>
      <c r="O137" s="53"/>
      <c r="P137" s="113" t="str">
        <f>IF(OR(B137=0,B137=""),"",IF(AND($E$3="1st"),'Marks Entry 1st'!O136,IF(AND($E$3="2nd"),'Marks Entry 2nd'!O136,"")))</f>
        <v/>
      </c>
      <c r="Q137" s="113" t="str">
        <f>IF(OR(B137=0,B137=""),"",IF(AND($E$3="1st"),'Marks Entry 1st'!P136,IF(AND($E$3="2nd"),'Marks Entry 2nd'!P136,"")))</f>
        <v/>
      </c>
      <c r="R137" s="57" t="str">
        <f t="shared" ref="R137:R200" si="128">IF(AND(P137="",Q137=""),"",IF(AND(P137="NA",Q137="NA"),"NA",IF(AND(P137="AB",Q137="AB"),"AB",SUM(P137:Q137))))</f>
        <v/>
      </c>
      <c r="S137" s="53">
        <f t="shared" ref="S137:S200" si="129">IF(AND(O137="NA",R137="NA"),"NA",IF(AND(O137="AB",R137="AB"),"AB",SUM(O137,R137)))</f>
        <v>0</v>
      </c>
      <c r="T137" s="59" t="str">
        <f>IF(OR(B137=0,B137=""),"",IF(AND($E$3="1st"),'Marks Entry 1st'!Q136,IF(AND($E$3="2nd"),'Marks Entry 2nd'!Q136,"")))</f>
        <v/>
      </c>
      <c r="U137" s="59" t="str">
        <f>IF(OR(B137=0,B137=""),"",IF(AND($E$3="1st"),'Marks Entry 1st'!R136,IF(AND($E$3="2nd"),'Marks Entry 2nd'!R136,"")))</f>
        <v/>
      </c>
      <c r="V137" s="58" t="str">
        <f t="shared" ref="V137:V200" si="130">IF(AND(T137="",U137=""),"",IF(AND(T137="AB",U137="AB"),"AB",SUM(T137:U137)))</f>
        <v/>
      </c>
      <c r="W137" s="53" t="str">
        <f t="shared" ref="W137:W200" si="131">IF(V137="","",IF(AND(S137="AB",V137="AB"),"AB",SUM(S137,V137)))</f>
        <v/>
      </c>
      <c r="X137" s="94">
        <f t="shared" ref="X137:X200" si="132">COUNTIF(L137:N137,"NA")*10+(COUNTIF(L137:N137,"ML")*10)+(COUNTIF(P137,"ML")*50)+(COUNTIF(Q137,"ML")*20)+(COUNTIF(T137,"ML")*70)+(COUNTIF(U137,"ML")*30)</f>
        <v>0</v>
      </c>
      <c r="Y137" s="94" t="str">
        <f t="shared" ref="Y137:Y200" si="133">IF(OR(B137="NSO",B137=0,B137=""),"",IF(AND(P137="",T137=""),"",IF(AND(P137="",Q137=""),70-X137,IF(AND(T137="",U137=""),100-X137,200-X137))))</f>
        <v/>
      </c>
      <c r="Z137" s="94" t="str">
        <f t="shared" ref="Z137:Z200" si="134">IF(AND(OR(L137="ab",L137="ml"),OR(M137="ab",M137="ml"),OR(P137="ab",P137="ml")),"AB",IF(AND(OR(L137="ab",L137="ml"),OR(P137="ab",P137="ml"),OR(T137="ab",T137="ml")),"AB",IF(AND(OR(M137="ab",M137="ml"),OR(N137="ab",N137="ml"),OR(P137="ab",P137="ml")),"AB",IF(AND(OR(M137="ab",M137="ml"),OR(N137="ab",N137="ml"),OR(T137="ab",T137="ml")),"AB",""))))</f>
        <v/>
      </c>
      <c r="AA137" s="94" t="str">
        <f t="shared" ref="AA137:AA200" si="135">IF(OR(B137="NSO",B137="",T137=""),"",IF(OR(Z137="AB",T137="ab"),"AB",IF(T137="ML","RE",IF(AND(W137&gt;=36%*Y137,T137&gt;=14),"P",IF(AND(W137&gt;=34%*Y137,T137&gt;=14),"G2",IF(AND(W137&gt;=31%*Y137,T137&gt;=14),"G1",IF(AND(W137&gt;=25%*Y137,T137&gt;=14),"S","F")))))))</f>
        <v/>
      </c>
      <c r="AB137" s="94" t="str">
        <f t="shared" ref="AB137:AB200" si="136">IF(OR(AA137="",AA137=0,AA137="S",AA137="RE",AA137="F",AA137="AB"),"",IF(W137&gt;=75%*Y137,"D",IF(W137&gt;=60%*Y137,"I",IF(W137&gt;=48%*Y137,"II",IF(W137&gt;=36%*Y137,"III","")))))</f>
        <v/>
      </c>
      <c r="AC137" s="98" t="str">
        <f t="shared" ref="AC137:AC200" si="137">IF(W137="","",IF(OR(AA137="",AA137=0,AA137="RE",AA137="AB"),"",IF(W137&gt;85%*Y137,"A",IF(W137&gt;70%*Y137,"B",IF(W137&gt;=50%*Y137,"C",IF(W137&gt;=30%*Y137,"D","E"))))))</f>
        <v/>
      </c>
      <c r="AD137" s="113"/>
      <c r="AE137" s="113"/>
      <c r="AF137" s="113"/>
      <c r="AG137" s="53"/>
      <c r="AH137" s="113" t="str">
        <f>IF(OR(B137=0,B137=""),"",IF(AND($E$3="1st"),'Marks Entry 1st'!V136,IF(AND($E$3="2nd"),'Marks Entry 2nd'!V136,"")))</f>
        <v/>
      </c>
      <c r="AI137" s="113" t="str">
        <f>IF(OR(B137=0,B137=""),"",IF(AND($E$3="1st"),'Marks Entry 1st'!W136,IF(AND($E$3="2nd"),'Marks Entry 2nd'!W136,"")))</f>
        <v/>
      </c>
      <c r="AJ137" s="57" t="str">
        <f t="shared" ref="AJ137:AJ200" si="138">IF(AND(AH137="",AI137=""),"",IF(AND(AH137="NA",AI137="NA"),"NA",IF(AND(AH137="AB",AI137="AB"),"AB",SUM(AH137:AI137))))</f>
        <v/>
      </c>
      <c r="AK137" s="53">
        <f t="shared" ref="AK137:AK200" si="139">IF(AND(AG137="NA",AJ137="NA"),"NA",IF(AND(AG137="AB",AJ137="AB"),"AB",SUM(AG137,AJ137)))</f>
        <v>0</v>
      </c>
      <c r="AL137" s="59" t="str">
        <f>IF(OR(B137=0,B137=""),"",IF(AND($E$3="1st"),'Marks Entry 1st'!X136,IF(AND($E$3="2nd"),'Marks Entry 2nd'!X136,"")))</f>
        <v/>
      </c>
      <c r="AM137" s="59" t="str">
        <f>IF(OR(B137=0,B137=""),"",IF(AND($E$3="1st"),'Marks Entry 1st'!Y136,IF(AND($E$3="2nd"),'Marks Entry 2nd'!Y136,"")))</f>
        <v/>
      </c>
      <c r="AN137" s="58" t="str">
        <f t="shared" ref="AN137:AN200" si="140">IF(AND(AL137="",AM137=""),"",IF(AND(AL137="AB",AM137="AB"),"AB",SUM(AL137:AM137)))</f>
        <v/>
      </c>
      <c r="AO137" s="53" t="str">
        <f t="shared" ref="AO137:AO200" si="141">IF(AN137="","",IF(AND(AK137="AB",AN137="AB"),"AB",SUM(AK137,AN137)))</f>
        <v/>
      </c>
      <c r="AP137" s="94">
        <f t="shared" ref="AP137:AP200" si="142">COUNTIF(AD137:AF137,"NA")*10+(COUNTIF(AD137:AF137,"ML")*10)+(COUNTIF(AH137,"ML")*50)+(COUNTIF(AI137,"ML")*20)+(COUNTIF(AL137,"ML")*70)+(COUNTIF(AM137,"ML")*30)</f>
        <v>0</v>
      </c>
      <c r="AQ137" s="94" t="str">
        <f t="shared" ref="AQ137:AQ200" si="143">IF(OR(B137="NSO",B137=0,B137=""),"",IF(AND(AH137="",AL137=""),"",IF(AND(AH137="",AI137=""),500-AP137,IF(AND(AL137="",AM137=""),50-AP137,100-AP137))))</f>
        <v/>
      </c>
      <c r="AR137" s="94" t="str">
        <f t="shared" ref="AR137:AR200" si="144">IF(AND(OR(AD137="ab",AD137="ml"),OR(AE137="ab",AE137="ml"),OR(AH137="ab",AH137="ml")),"AB",IF(AND(OR(AD137="ab",AD137="ml"),OR(AH137="ab",AH137="ml"),OR(AL137="ab",AL137="ml")),"AB",IF(AND(OR(AE137="ab",AE137="ml"),OR(AF137="ab",AF137="ml"),OR(AH137="ab",AH137="ml")),"AB",IF(AND(OR(AE137="ab",AE137="ml"),OR(AF137="ab",AF137="ml"),OR(AL137="ab",AL137="ml")),"AB",""))))</f>
        <v/>
      </c>
      <c r="AS137" s="94" t="str">
        <f t="shared" ref="AS137:AS200" si="145">IF(OR(B137="NSO",B137="",AL137=""),"",IF(OR(AR137="AB",AL137="ab"),"AB",IF(AL137="ML","RE",IF(AND(AO137&gt;=36%*AQ137,AL137&gt;=$AL$7*20%),"P",IF(AND(AO137&gt;=34%*AQ137,AL137&gt;=$AL$7*20%),"G2",IF(AND(AO137&gt;=31%*AQ137,AL137&gt;=$AL$7*20%),"G1",IF(AND(AO137&gt;=25%*AQ137,AL137&gt;=$AL$7*20%),"S","F")))))))</f>
        <v/>
      </c>
      <c r="AT137" s="94" t="str">
        <f t="shared" ref="AT137:AT200" si="146">IF(OR(AS137="",AS137=0,AS137="S",AS137="RE",AS137="F",AS137="AB"),"",IF(AO137&gt;=75%*AQ137,"D",IF(AO137&gt;=60%*AQ137,"I",IF(AO137&gt;=48%*AQ137,"II",IF(AO137&gt;=36%*AQ137,"III","")))))</f>
        <v/>
      </c>
      <c r="AU137" s="98" t="str">
        <f t="shared" ref="AU137:AU200" si="147">IF(AO137="","",IF(OR(AS137="",AS137=0,AS137="RE",AS137="AB"),"",IF(AO137&gt;85%*AQ137,"A",IF(AO137&gt;70%*AQ137,"B",IF(AO137&gt;=50%*AQ137,"C",IF(AO137&gt;=30%*AQ137,"D","E"))))))</f>
        <v/>
      </c>
      <c r="AV137" s="113"/>
      <c r="AW137" s="113"/>
      <c r="AX137" s="113"/>
      <c r="AY137" s="53"/>
      <c r="AZ137" s="113" t="str">
        <f>IF(OR(B137=0,B137=""),"",IF(AND($E$3="1st"),'Marks Entry 1st'!AC136,IF(AND($E$3="2nd"),'Marks Entry 2nd'!AC136,"")))</f>
        <v/>
      </c>
      <c r="BA137" s="113" t="str">
        <f>IF(OR(B137=0,B137=""),"",IF(AND($E$3="1st"),'Marks Entry 1st'!AD136,IF(AND($E$3="2nd"),'Marks Entry 2nd'!AD136,"")))</f>
        <v/>
      </c>
      <c r="BB137" s="57" t="str">
        <f t="shared" ref="BB137:BB200" si="148">IF(AND(AZ137="",BA137=""),"",IF(AND(AZ137="NA",BA137="NA"),"NA",IF(AND(AZ137="AB",BA137="AB"),"AB",SUM(AZ137:BA137))))</f>
        <v/>
      </c>
      <c r="BC137" s="53">
        <f t="shared" ref="BC137:BC200" si="149">IF(AND(AY137="NA",BB137="NA"),"NA",IF(AND(AY137="AB",BB137="AB"),"AB",SUM(AY137,BB137)))</f>
        <v>0</v>
      </c>
      <c r="BD137" s="59" t="str">
        <f>IF(OR(B137=0,B137=""),"",IF(AND($E$3="1st"),'Marks Entry 1st'!AE136,IF(AND($E$3="2nd"),'Marks Entry 2nd'!AE136,"")))</f>
        <v/>
      </c>
      <c r="BE137" s="59" t="str">
        <f>IF(OR(B137=0,B137=""),"",IF(AND($E$3="1st"),'Marks Entry 1st'!AF136,IF(AND($E$3="2nd"),'Marks Entry 2nd'!AF136,"")))</f>
        <v/>
      </c>
      <c r="BF137" s="58" t="str">
        <f t="shared" ref="BF137:BF200" si="150">IF(AND(BD137="",BE137=""),"",IF(AND(BD137="AB",BE137="AB"),"AB",SUM(BD137:BE137)))</f>
        <v/>
      </c>
      <c r="BG137" s="53" t="str">
        <f t="shared" ref="BG137:BG200" si="151">IF(BF137="","",IF(AND(BC137="AB",BF137="AB"),"AB",SUM(BC137,BF137)))</f>
        <v/>
      </c>
      <c r="BH137" s="94">
        <f t="shared" ref="BH137:BH200" si="152">COUNTIF(AV137:AX137,"NA")*10+(COUNTIF(AV137:AX137,"ML")*10)+(COUNTIF(AZ137,"ML")*50)+(COUNTIF(BA137,"ML")*20)+(COUNTIF(BD137,"ML")*70)+(COUNTIF(BE137,"ML")*30)</f>
        <v>0</v>
      </c>
      <c r="BI137" s="94" t="str">
        <f t="shared" ref="BI137:BI200" si="153">IF(OR(B137="NSO",B137=0,B137=""),"",IF(AND(AZ137="",BD137=""),"",IF(AND(AZ137="",BA137=""),70-BH137,IF(AND(BD137="",BE137=""),100-BH137,200-BH137))))</f>
        <v/>
      </c>
      <c r="BJ137" s="94" t="str">
        <f t="shared" ref="BJ137:BJ200" si="154">IF(AND(OR(AV137="ab",AV137="ml"),OR(AW137="ab",AW137="ml"),OR(AZ137="ab",AZ137="ml")),"AB",IF(AND(OR(AV137="ab",AV137="ml"),OR(AZ137="ab",AZ137="ml"),OR(BD137="ab",BD137="ml")),"AB",IF(AND(OR(AW137="ab",AW137="ml"),OR(AX137="ab",AX137="ml"),OR(AZ137="ab",AZ137="ml")),"AB",IF(AND(OR(AW137="ab",AW137="ml"),OR(AX137="ab",AX137="ml"),OR(BD137="ab",BD137="ml")),"AB",""))))</f>
        <v/>
      </c>
      <c r="BK137" s="94" t="str">
        <f t="shared" ref="BK137:BK200" si="155">IF(OR(B137="NSO",B137="",BD137=""),"",IF(OR(BJ137="AB",BD137="ab"),"AB",IF(BD137="ML","RE",IF(AND(BG137&gt;=36%*BI137,BD137&gt;=14),"P",IF(AND(BG137&gt;=34%*BI137,BD137&gt;=14),"G2",IF(AND(BG137&gt;=31%*BI137,BD137&gt;=14),"G1",IF(AND(BG137&gt;=25%*BI137,BD137&gt;=14),"S","F")))))))</f>
        <v/>
      </c>
      <c r="BL137" s="94" t="str">
        <f t="shared" ref="BL137:BL200" si="156">IF(OR(BK137="",BK137=0,BK137="S",BK137="RE",BK137="F",BK137="AB"),"",IF(BG137&gt;=75%*BI137,"D",IF(BG137&gt;=60%*BI137,"I",IF(BG137&gt;=48%*BI137,"II",IF(BG137&gt;=36%*BI137,"III","")))))</f>
        <v/>
      </c>
      <c r="BM137" s="98" t="str">
        <f t="shared" ref="BM137:BM200" si="157">IF(BG137="","",IF(OR(BK137="",BK137=0,BK137="RE",BK137="AB"),"",IF(BG137&gt;85%*BI137,"A",IF(BG137&gt;70%*BI137,"B",IF(BG137&gt;=50%*BI137,"C",IF(BG137&gt;=30%*BI137,"D","E"))))))</f>
        <v/>
      </c>
      <c r="BN137" s="113"/>
      <c r="BO137" s="113"/>
      <c r="BP137" s="113"/>
      <c r="BQ137" s="53"/>
      <c r="BR137" s="113" t="str">
        <f>IF(OR(B137=0,B137=""),"",IF(AND('Marks Entry 1st'!AJ136="",'Marks Entry 2nd'!AJ136=""),"",IF(AND($E$3="1st"),'Marks Entry 1st'!AJ136,IF(AND($E$3="2nd"),'Marks Entry 2nd'!AJ136,""))))</f>
        <v/>
      </c>
      <c r="BS137" s="113" t="str">
        <f>IF(OR(B137=0,B137=""),"",IF(AND('Marks Entry 1st'!AK136="",'Marks Entry 2nd'!AK136=""),"",IF(AND($E$3="1st"),'Marks Entry 1st'!AK136,IF(AND($E$3="2nd"),'Marks Entry 2nd'!AK136,""))))</f>
        <v/>
      </c>
      <c r="BT137" s="57" t="str">
        <f t="shared" ref="BT137:BT200" si="158">IF(AND(BR137="",BS137=""),"",IF(AND(BR137="NA",BS137="NA"),"NA",IF(AND(BR137="AB",BS137="AB"),"AB",SUM(BR137:BS137))))</f>
        <v/>
      </c>
      <c r="BU137" s="53">
        <f t="shared" ref="BU137:BU200" si="159">IF(AND(BQ137="NA",BT137="NA"),"NA",IF(AND(BQ137="AB",BT137="AB"),"AB",SUM(BQ137,BT137)))</f>
        <v>0</v>
      </c>
      <c r="BV137" s="59" t="str">
        <f>IF(OR(B137=0,B137=""),"",IF(AND('Marks Entry 1st'!AL136="",'Marks Entry 2nd'!AL136=""),"",IF(AND($E$3="1st"),'Marks Entry 1st'!AL136,IF(AND($E$3="2nd"),'Marks Entry 2nd'!AL136,""))))</f>
        <v/>
      </c>
      <c r="BW137" s="59" t="str">
        <f>IF(OR(B137=0,B137=""),"",IF(AND('Marks Entry 1st'!AM136="",'Marks Entry 2nd'!AM136=""),"",IF(AND($E$3="1st"),'Marks Entry 1st'!AM136,IF(AND($E$3="2nd"),'Marks Entry 2nd'!AM136,""))))</f>
        <v/>
      </c>
      <c r="BX137" s="58" t="str">
        <f t="shared" ref="BX137:BX200" si="160">IF(AND(BV137="",BW137=""),"",IF(AND(BV137="AB",BW137="AB"),"AB",SUM(BV137:BW137)))</f>
        <v/>
      </c>
      <c r="BY137" s="53" t="str">
        <f t="shared" ref="BY137:BY200" si="161">IF(BX137="","",IF(AND(BU137="AB",BX137="AB"),"AB",SUM(BU137,BX137)))</f>
        <v/>
      </c>
      <c r="BZ137" s="94">
        <f t="shared" ref="BZ137:BZ200" si="162">COUNTIF(BN137:BP137,"NA")*10+(COUNTIF(BN137:BP137,"ML")*10)+(COUNTIF(BR137,"ML")*50)+(COUNTIF(BS137,"ML")*20)+(COUNTIF(BV137,"ML")*70)+(COUNTIF(BW137,"ML")*30)</f>
        <v>0</v>
      </c>
      <c r="CA137" s="94" t="str">
        <f t="shared" ref="CA137:CA200" si="163">IF(OR(B137="NSO",B137=0,B137=""),"",IF(AND(BR137="",BV137=""),"",IF(AND(BR137="",BS137=""),50-BZ137,IF(AND(BV137="",BW137=""),50-BZ137,100-BZ137))))</f>
        <v/>
      </c>
      <c r="CB137" s="94" t="str">
        <f t="shared" ref="CB137:CB200" si="164">IF(AND(OR(BN137="ab",BN137="ml"),OR(BO137="ab",BO137="ml"),OR(BR137="ab",BR137="ml")),"AB",IF(AND(OR(BN137="ab",BN137="ml"),OR(BR137="ab",BR137="ml"),OR(BV137="ab",BV137="ml")),"AB",IF(AND(OR(BO137="ab",BO137="ml"),OR(BP137="ab",BP137="ml"),OR(BR137="ab",BR137="ml")),"AB",IF(AND(OR(BO137="ab",BO137="ml"),OR(BP137="ab",BP137="ml"),OR(BV137="ab",BV137="ml")),"AB",""))))</f>
        <v/>
      </c>
      <c r="CC137" s="94" t="str">
        <f t="shared" ref="CC137:CC200" si="165">IF(OR(B137="NSO",B137="",BV137=""),"",IF(OR(CB137="AB",BV137="ab"),"AB",IF(BV137="ML","RE",IF(AND(BY137&gt;=36%*CA137,BV137&gt;=14),"P",IF(AND(BY137&gt;=34%*CA137,BV137&gt;=14),"G2",IF(AND(BY137&gt;=31%*CA137,BV137&gt;=14),"G1",IF(AND(BY137&gt;=25%*CA137,BV137&gt;=14),"S","F")))))))</f>
        <v/>
      </c>
      <c r="CD137" s="94" t="str">
        <f t="shared" ref="CD137:CD200" si="166">IF(OR(CC137="",CC137=0,CC137="S",CC137="RE",CC137="F",CC137="AB"),"",IF(BY137&gt;=75%*CA137,"D",IF(BY137&gt;=60%*CA137,"I",IF(BY137&gt;=48%*CA137,"II",IF(BY137&gt;=36%*CA137,"III","")))))</f>
        <v/>
      </c>
      <c r="CE137" s="98" t="str">
        <f t="shared" ref="CE137:CE200" si="167">IF(BY137="","",IF(OR(CC137="",CC137=0,CC137="RE",CC137="AB"),"",IF(BY137&gt;85%*CA137,"A",IF(BY137&gt;70%*CA137,"B",IF(BY137&gt;=50%*CA137,"C",IF(BY137&gt;=30%*CA137,"D","E"))))))</f>
        <v/>
      </c>
      <c r="CF137" s="246" t="str">
        <f>IF(OR(B137=0,B137=""),"",IF(AND($E$3="1st"),'Marks Entry 1st'!AN136,IF(AND($E$3="2nd"),'Marks Entry 2nd'!AN136,"")))</f>
        <v/>
      </c>
      <c r="CG137" s="246" t="str">
        <f>IF(OR(B137=0,B137=""),"",IF(AND($E$3="1st"),'Marks Entry 1st'!AO136,IF(AND($E$3="2nd"),'Marks Entry 2nd'!AO136,"")))</f>
        <v/>
      </c>
      <c r="CH137" s="114" t="str">
        <f t="shared" ref="CH137:CH200" si="168">IF(AND(CF137="",CG137=""),"",IF(AND(CF137="AB",CG137="AB"),"AB",SUM(CF137:CG137)))</f>
        <v/>
      </c>
      <c r="CI137" s="115">
        <f t="shared" ref="CI137:CI200" si="169">COUNTIF(CF137,"ML")*$CF$7+COUNTIF(CG137,"ML")*$CG$7</f>
        <v>0</v>
      </c>
      <c r="CJ137" s="115" t="str">
        <f t="shared" ref="CJ137:CJ200" si="170">IF(OR(B137="NSO",B137="",CH137="",CH137=0),"",IF(AND(CF137="",CG137=""),"",IF(AND(CF137=""),$CF$7-CI137,IF(CG137="",($CF$7+$CG$7)-CI137,$CH$7-CI137))))</f>
        <v/>
      </c>
      <c r="CK137" s="115" t="str">
        <f t="shared" ref="CK137:CK200" si="171">IF(OR(B137="NSO",B137="",CH137="",CH137=0),"",IF(OR(CF137="AB",CG137="AB"),"AB",IF(CH137&gt;=36%*CJ137,"P","S")))</f>
        <v/>
      </c>
      <c r="CL137" s="97" t="str">
        <f t="shared" ref="CL137:CL200" si="172">IF(CH137="","",IF(OR(CK137="",CK137=0,CK137="S",CK137="RE",CK137="F",CK137="AB"),"",IF(CH137&gt;90%*CJ137,"A+",IF(CH137&gt;75%*CJ137,"A",IF(CH137&gt;60%*CJ137,"B",IF(CH137&gt;40%*CJ137,"C","D"))))))</f>
        <v/>
      </c>
      <c r="CM137" s="246" t="str">
        <f>IF(OR(B137=0,B137=""),"",IF(AND($E$3="1st"),'Marks Entry 1st'!AP136,IF(AND($E$3="2nd"),'Marks Entry 2nd'!AP136,"")))</f>
        <v/>
      </c>
      <c r="CN137" s="246" t="str">
        <f>IF(OR(B137=0,B137=""),"",IF(AND($E$3="1st"),'Marks Entry 1st'!AQ136,IF(AND($E$3="2nd"),'Marks Entry 2nd'!AQ136,"")))</f>
        <v/>
      </c>
      <c r="CO137" s="114" t="str">
        <f t="shared" ref="CO137:CO200" si="173">IF(AND(CM137="",CN137=""),"",IF(AND(CM137="AB",CN137="AB"),"AB",SUM(CM137:CN137)))</f>
        <v/>
      </c>
      <c r="CP137" s="115">
        <f t="shared" ref="CP137:CP200" si="174">COUNTIF(CM137,"ML")*$CM$7+COUNTIF(CN137,"ML")*$CN$7</f>
        <v>0</v>
      </c>
      <c r="CQ137" s="115" t="str">
        <f t="shared" ref="CQ137:CQ200" si="175">IF(OR(B137="NSO",B137="",CO137="",CO137=0),"",IF(AND(CM137="",CN137=""),"",IF(AND(CM137=""),$CM$7-CP137,IF(CN137="",($CM$7+$CN$7)-CP137,$CO$7-CP137))))</f>
        <v/>
      </c>
      <c r="CR137" s="115" t="str">
        <f t="shared" ref="CR137:CR200" si="176">IF(OR(B137="NSO",B137="",CO137="",CO137=0),"",IF(OR(CM137="AB",CN137="AB"),"AB",IF(CO137&gt;=36%*CQ137,"P","S")))</f>
        <v/>
      </c>
      <c r="CS137" s="97" t="str">
        <f t="shared" ref="CS137:CS200" si="177">IF(CO137="","",IF(OR(CR137="",CR137=0,CR137="S",CR137="RE",CR137="F",CR137="AB"),"",IF(CO137&gt;90%*CQ137,"A+",IF(CO137&gt;75%*CQ137,"A",IF(CO137&gt;60%*CQ137,"B",IF(CO137&gt;40%*CQ137,"C","D"))))))</f>
        <v/>
      </c>
      <c r="CT137" s="246" t="str">
        <f>IF(OR(B137=0,B137=""),"",IF(AND($E$3="1st"),'Marks Entry 1st'!AR136,IF(AND($E$3="2nd"),'Marks Entry 2nd'!AR136,"")))</f>
        <v/>
      </c>
      <c r="CU137" s="246" t="str">
        <f>IF(OR(B137=0,B137=""),"",IF(AND($E$3="1st"),'Marks Entry 1st'!AS136,IF(AND($E$3="2nd"),'Marks Entry 2nd'!AS136,"")))</f>
        <v/>
      </c>
      <c r="CV137" s="114" t="str">
        <f t="shared" ref="CV137:CV200" si="178">IF(AND(CT137="",CU137=""),"",IF(AND(CT137="AB",CU137="AB"),"AB",SUM(CT137:CU137)))</f>
        <v/>
      </c>
      <c r="CW137" s="115">
        <f t="shared" ref="CW137:CW200" si="179">COUNTIF(CT137,"ML")*$CT$7+COUNTIF(CU137,"ML")*$CU$7</f>
        <v>0</v>
      </c>
      <c r="CX137" s="115" t="str">
        <f t="shared" ref="CX137:CX200" si="180">IF(OR(B137="NSO",B137="",CV137="",CV137=0),"",IF(AND(CT137="",CU137=""),"",IF(AND(CT137=""),$CT$7-CW137,IF(CU137="",($CT$7+$CU$7)-CW137,$CV$7-CW137))))</f>
        <v/>
      </c>
      <c r="CY137" s="115" t="str">
        <f t="shared" ref="CY137:CY200" si="181">IF(OR(B137="NSO",B137="",CV137="",CV137=0),"",IF(OR(CT137="AB",CU137="AB"),"AB",IF(CV137&gt;=36%*CX137,"P","S")))</f>
        <v/>
      </c>
      <c r="CZ137" s="97" t="str">
        <f t="shared" ref="CZ137:CZ200" si="182">IF(CV137="","",IF(OR(CY137="",CY137=0,CY137="S",CY137="RE",CY137="F",CY137="AB"),"",IF(CV137&gt;90%*CX137,"A+",IF(CV137&gt;75%*CX137,"A",IF(CV137&gt;60%*CX137,"B",IF(CV137&gt;40%*CX137,"C","D"))))))</f>
        <v/>
      </c>
      <c r="DA137" s="246" t="str">
        <f>IF(OR(B137=0,B137=""),"",IF(AND('Marks Entry 1st'!AT136="",'Marks Entry 2nd'!AT136=""),"",IF(AND($E$3="1st"),'Marks Entry 1st'!AT136,IF(AND($E$3="2nd"),'Marks Entry 2nd'!AT136,""))))</f>
        <v/>
      </c>
      <c r="DB137" s="246" t="str">
        <f>IF(OR(B137=0,B137=""),"",IF(AND('Marks Entry 1st'!AU136="",'Marks Entry 2nd'!AU136=""),"",IF(AND($E$3="1st"),'Marks Entry 1st'!AU136,IF(AND($E$3="2nd"),'Marks Entry 2nd'!AU136,""))))</f>
        <v/>
      </c>
      <c r="DC137" s="377" t="str">
        <f t="shared" ref="DC137:DC200" si="183">IF(AND(DA137="",DB137=""),"",SUM(DA137:DB137))</f>
        <v/>
      </c>
      <c r="DD137" s="98" t="str">
        <f t="shared" ref="DD137:DD200" si="184">IF(DC137="","",IF(OR(DC137="",DC137=0,DC137="RE",DC137="AB"),"",IF(DC137&gt;85%*$DC$7,"A",IF(DC137&gt;70%*$DC$7,"B",IF(DC137&gt;=50%*$DC$7,"C",IF(DC137&gt;=30%*$DC$7,"D","E"))))))</f>
        <v/>
      </c>
      <c r="DE137" s="246" t="str">
        <f>IF(OR(B137=0,B137=""),"",IF(AND('Marks Entry 1st'!AV136="",'Marks Entry 2nd'!AV136=""),"",IF(AND($E$3="1st"),'Marks Entry 1st'!AV136,IF(AND($E$3="2nd"),'Marks Entry 2nd'!AV136,""))))</f>
        <v/>
      </c>
      <c r="DF137" s="246" t="str">
        <f>IF(OR(B137=0,B137=""),"",IF(AND('Marks Entry 1st'!AW136="",'Marks Entry 2nd'!AW136=""),"",IF(AND($E$3="1st"),'Marks Entry 1st'!AW136,IF(AND($E$3="2nd"),'Marks Entry 2nd'!AW136,""))))</f>
        <v/>
      </c>
      <c r="DG137" s="377" t="str">
        <f t="shared" ref="DG137:DG200" si="185">IF(AND(DE137="",DF137=""),"",SUM(DE137:DF137))</f>
        <v/>
      </c>
      <c r="DH137" s="98" t="str">
        <f t="shared" ref="DH137:DH200" si="186">IF(DG137="","",IF(OR(DG137="",DG137=0,DG137="RE",DG137="AB"),"",IF(DG137&gt;85%*$DG$7,"A",IF(DG137&gt;70%*$DG$7,"B",IF(DG137&gt;=50%*$DG$7,"C",IF(DG137&gt;=30%*$DG$7,"D","E"))))))</f>
        <v/>
      </c>
      <c r="DI137" s="68" t="str">
        <f t="shared" si="127"/>
        <v/>
      </c>
      <c r="DJ137" s="379" t="str">
        <f t="shared" ref="DJ137:DJ200" si="187">IF(OR(DI137="",DI137=0),"",DI137*100/(Y137+AQ137+BI137))</f>
        <v/>
      </c>
      <c r="DK137" s="72" t="str">
        <f t="shared" ref="DK137:DK200" si="188">IF(OR(DJ137="",B137="NSO"),"",IF(AND(DJ137&gt;=60),"I",IF(AND(DJ137&gt;=48),"II",IF(AND(DJ137&gt;=36),"III",""))))</f>
        <v/>
      </c>
      <c r="DL137" s="73" t="str">
        <f t="shared" ref="DL137:DL200" si="189">IF(OR(DJ137="",B137="NSO",DI137=0),"",SUMPRODUCT((DJ137&lt;$DJ$8:$DJ$207)/COUNTIF($DJ$8:$DJ$207,$DJ$8:$DJ$207)))</f>
        <v/>
      </c>
      <c r="DM137" s="413" t="str">
        <f>IF(B137="NSO","NSO",IF(OR(D137="",G137="",F137="",B137="",DI137=0),"",IF('Master sheet'!$D$11="Hindi","कक्षोंन्नति","Promoted")))</f>
        <v/>
      </c>
      <c r="DN137" s="43" t="str">
        <f>IF(OR(B137=0,B137=""),"",IF(AND($E$3="1st"),'Marks Entry 1st'!AX136,IF(AND($E$3="2nd"),'Marks Entry 2nd'!AX136,"")))</f>
        <v/>
      </c>
      <c r="DO137" s="43" t="str">
        <f>IF(OR(B137=0,B137=""),"",IF(AND($E$3="1st"),'Marks Entry 1st'!AY136,IF(AND($E$3="2nd"),'Marks Entry 2nd'!AY136,"")))</f>
        <v/>
      </c>
      <c r="DP137" s="230" t="str">
        <f t="shared" ref="DP137:DP200" si="190">IF(OR(B137="",G137="",DI137="",B137="NSO"),"",IF(DI137&gt;85%*(Y137+AQ137+BI137),"A",IF(DI137&gt;70%*(Y137+AQ137+BI137),"B",IF(DI137&gt;50%*(Y137+AQ137+BI137),"C",IF(DI137&gt;30%*(Y137+AQ137+BI137),"D","E")))))</f>
        <v/>
      </c>
      <c r="DQ137" s="44"/>
      <c r="DX137" s="46">
        <f>IF(AND($E$3="1st"),'Marks Entry 1st'!I136,IF(AND($E$3="2nd"),'Marks Entry 2nd'!I136,""))</f>
        <v>0</v>
      </c>
    </row>
    <row r="138" spans="1:128" ht="18.95" customHeight="1">
      <c r="A138" s="60">
        <v>131</v>
      </c>
      <c r="B138" s="279" t="str">
        <f>IF(OR(DX138=0,DX138=""),"",IF(AND($E$3="1st"),'Marks Entry 1st'!I137,IF(AND($E$3="2nd"),'Marks Entry 2nd'!I137,"")))</f>
        <v/>
      </c>
      <c r="C138" s="61" t="str">
        <f>IF(OR(B138=0,B138=""),"",IF(AND($E$3="1st"),'Marks Entry 1st'!B137,IF(AND($E$3="2nd"),'Marks Entry 2nd'!B137,"")))</f>
        <v/>
      </c>
      <c r="D138" s="61" t="str">
        <f>IF(OR(B138=0,B138=""),"",IF(AND($E$3="1st"),'Marks Entry 1st'!C137,IF(AND($E$3="2nd"),'Marks Entry 2nd'!C137,"")))</f>
        <v/>
      </c>
      <c r="E138" s="62" t="str">
        <f>IF(OR(B138=0,B138=""),"",IF(AND($E$3="1st"),'Marks Entry 1st'!E137,IF(AND($E$3="2nd"),'Marks Entry 2nd'!E137,"")))</f>
        <v/>
      </c>
      <c r="F138" s="278" t="str">
        <f>IF(OR(B138=0,B138=""),"",IF(AND($E$3="1st"),'Marks Entry 1st'!D137,IF(AND($E$3="2nd"),'Marks Entry 2nd'!D137,"")))</f>
        <v/>
      </c>
      <c r="G138" s="56" t="str">
        <f>IF(OR(B138=0,B138=""),"",IF(AND($E$3="1st"),'Marks Entry 1st'!F137,IF(AND($E$3="2nd"),'Marks Entry 2nd'!F137,"")))</f>
        <v/>
      </c>
      <c r="H138" s="56" t="str">
        <f>IF(OR(B138=0,B138=""),"",IF(AND($E$3="1st"),'Marks Entry 1st'!G137,IF(AND($E$3="2nd"),'Marks Entry 2nd'!G137,"")))</f>
        <v/>
      </c>
      <c r="I138" s="56" t="str">
        <f>IF(OR(B138=0,B138=""),"",IF(AND($E$3="1st"),'Marks Entry 1st'!H137,IF(AND($E$3="2nd"),'Marks Entry 2nd'!H137,"")))</f>
        <v/>
      </c>
      <c r="J138" s="245" t="str">
        <f>IF(OR(B138=0,B138=""),"",IF(AND($E$3="1st"),'Marks Entry 1st'!J137,IF(AND($E$3="2nd"),'Marks Entry 2nd'!J137,"")))</f>
        <v/>
      </c>
      <c r="K138" s="245" t="str">
        <f>IF(OR(B138=0,B138=""),"",IF(AND($E$3="1st"),'Marks Entry 1st'!K137,IF(AND($E$3="2nd"),'Marks Entry 2nd'!K137,"")))</f>
        <v/>
      </c>
      <c r="L138" s="113"/>
      <c r="M138" s="113"/>
      <c r="N138" s="113"/>
      <c r="O138" s="53"/>
      <c r="P138" s="113" t="str">
        <f>IF(OR(B138=0,B138=""),"",IF(AND($E$3="1st"),'Marks Entry 1st'!O137,IF(AND($E$3="2nd"),'Marks Entry 2nd'!O137,"")))</f>
        <v/>
      </c>
      <c r="Q138" s="113" t="str">
        <f>IF(OR(B138=0,B138=""),"",IF(AND($E$3="1st"),'Marks Entry 1st'!P137,IF(AND($E$3="2nd"),'Marks Entry 2nd'!P137,"")))</f>
        <v/>
      </c>
      <c r="R138" s="57" t="str">
        <f t="shared" si="128"/>
        <v/>
      </c>
      <c r="S138" s="53">
        <f t="shared" si="129"/>
        <v>0</v>
      </c>
      <c r="T138" s="59" t="str">
        <f>IF(OR(B138=0,B138=""),"",IF(AND($E$3="1st"),'Marks Entry 1st'!Q137,IF(AND($E$3="2nd"),'Marks Entry 2nd'!Q137,"")))</f>
        <v/>
      </c>
      <c r="U138" s="59" t="str">
        <f>IF(OR(B138=0,B138=""),"",IF(AND($E$3="1st"),'Marks Entry 1st'!R137,IF(AND($E$3="2nd"),'Marks Entry 2nd'!R137,"")))</f>
        <v/>
      </c>
      <c r="V138" s="58" t="str">
        <f t="shared" si="130"/>
        <v/>
      </c>
      <c r="W138" s="53" t="str">
        <f t="shared" si="131"/>
        <v/>
      </c>
      <c r="X138" s="94">
        <f t="shared" si="132"/>
        <v>0</v>
      </c>
      <c r="Y138" s="94" t="str">
        <f t="shared" si="133"/>
        <v/>
      </c>
      <c r="Z138" s="94" t="str">
        <f t="shared" si="134"/>
        <v/>
      </c>
      <c r="AA138" s="94" t="str">
        <f t="shared" si="135"/>
        <v/>
      </c>
      <c r="AB138" s="94" t="str">
        <f t="shared" si="136"/>
        <v/>
      </c>
      <c r="AC138" s="98" t="str">
        <f t="shared" si="137"/>
        <v/>
      </c>
      <c r="AD138" s="113"/>
      <c r="AE138" s="113"/>
      <c r="AF138" s="113"/>
      <c r="AG138" s="53"/>
      <c r="AH138" s="113" t="str">
        <f>IF(OR(B138=0,B138=""),"",IF(AND($E$3="1st"),'Marks Entry 1st'!V137,IF(AND($E$3="2nd"),'Marks Entry 2nd'!V137,"")))</f>
        <v/>
      </c>
      <c r="AI138" s="113" t="str">
        <f>IF(OR(B138=0,B138=""),"",IF(AND($E$3="1st"),'Marks Entry 1st'!W137,IF(AND($E$3="2nd"),'Marks Entry 2nd'!W137,"")))</f>
        <v/>
      </c>
      <c r="AJ138" s="57" t="str">
        <f t="shared" si="138"/>
        <v/>
      </c>
      <c r="AK138" s="53">
        <f t="shared" si="139"/>
        <v>0</v>
      </c>
      <c r="AL138" s="59" t="str">
        <f>IF(OR(B138=0,B138=""),"",IF(AND($E$3="1st"),'Marks Entry 1st'!X137,IF(AND($E$3="2nd"),'Marks Entry 2nd'!X137,"")))</f>
        <v/>
      </c>
      <c r="AM138" s="59" t="str">
        <f>IF(OR(B138=0,B138=""),"",IF(AND($E$3="1st"),'Marks Entry 1st'!Y137,IF(AND($E$3="2nd"),'Marks Entry 2nd'!Y137,"")))</f>
        <v/>
      </c>
      <c r="AN138" s="58" t="str">
        <f t="shared" si="140"/>
        <v/>
      </c>
      <c r="AO138" s="53" t="str">
        <f t="shared" si="141"/>
        <v/>
      </c>
      <c r="AP138" s="94">
        <f t="shared" si="142"/>
        <v>0</v>
      </c>
      <c r="AQ138" s="94" t="str">
        <f t="shared" si="143"/>
        <v/>
      </c>
      <c r="AR138" s="94" t="str">
        <f t="shared" si="144"/>
        <v/>
      </c>
      <c r="AS138" s="94" t="str">
        <f t="shared" si="145"/>
        <v/>
      </c>
      <c r="AT138" s="94" t="str">
        <f t="shared" si="146"/>
        <v/>
      </c>
      <c r="AU138" s="98" t="str">
        <f t="shared" si="147"/>
        <v/>
      </c>
      <c r="AV138" s="113"/>
      <c r="AW138" s="113"/>
      <c r="AX138" s="113"/>
      <c r="AY138" s="53"/>
      <c r="AZ138" s="113" t="str">
        <f>IF(OR(B138=0,B138=""),"",IF(AND($E$3="1st"),'Marks Entry 1st'!AC137,IF(AND($E$3="2nd"),'Marks Entry 2nd'!AC137,"")))</f>
        <v/>
      </c>
      <c r="BA138" s="113" t="str">
        <f>IF(OR(B138=0,B138=""),"",IF(AND($E$3="1st"),'Marks Entry 1st'!AD137,IF(AND($E$3="2nd"),'Marks Entry 2nd'!AD137,"")))</f>
        <v/>
      </c>
      <c r="BB138" s="57" t="str">
        <f t="shared" si="148"/>
        <v/>
      </c>
      <c r="BC138" s="53">
        <f t="shared" si="149"/>
        <v>0</v>
      </c>
      <c r="BD138" s="59" t="str">
        <f>IF(OR(B138=0,B138=""),"",IF(AND($E$3="1st"),'Marks Entry 1st'!AE137,IF(AND($E$3="2nd"),'Marks Entry 2nd'!AE137,"")))</f>
        <v/>
      </c>
      <c r="BE138" s="59" t="str">
        <f>IF(OR(B138=0,B138=""),"",IF(AND($E$3="1st"),'Marks Entry 1st'!AF137,IF(AND($E$3="2nd"),'Marks Entry 2nd'!AF137,"")))</f>
        <v/>
      </c>
      <c r="BF138" s="58" t="str">
        <f t="shared" si="150"/>
        <v/>
      </c>
      <c r="BG138" s="53" t="str">
        <f t="shared" si="151"/>
        <v/>
      </c>
      <c r="BH138" s="94">
        <f t="shared" si="152"/>
        <v>0</v>
      </c>
      <c r="BI138" s="94" t="str">
        <f t="shared" si="153"/>
        <v/>
      </c>
      <c r="BJ138" s="94" t="str">
        <f t="shared" si="154"/>
        <v/>
      </c>
      <c r="BK138" s="94" t="str">
        <f t="shared" si="155"/>
        <v/>
      </c>
      <c r="BL138" s="94" t="str">
        <f t="shared" si="156"/>
        <v/>
      </c>
      <c r="BM138" s="98" t="str">
        <f t="shared" si="157"/>
        <v/>
      </c>
      <c r="BN138" s="113"/>
      <c r="BO138" s="113"/>
      <c r="BP138" s="113"/>
      <c r="BQ138" s="53"/>
      <c r="BR138" s="113" t="str">
        <f>IF(OR(B138=0,B138=""),"",IF(AND('Marks Entry 1st'!AJ137="",'Marks Entry 2nd'!AJ137=""),"",IF(AND($E$3="1st"),'Marks Entry 1st'!AJ137,IF(AND($E$3="2nd"),'Marks Entry 2nd'!AJ137,""))))</f>
        <v/>
      </c>
      <c r="BS138" s="113" t="str">
        <f>IF(OR(B138=0,B138=""),"",IF(AND('Marks Entry 1st'!AK137="",'Marks Entry 2nd'!AK137=""),"",IF(AND($E$3="1st"),'Marks Entry 1st'!AK137,IF(AND($E$3="2nd"),'Marks Entry 2nd'!AK137,""))))</f>
        <v/>
      </c>
      <c r="BT138" s="57" t="str">
        <f t="shared" si="158"/>
        <v/>
      </c>
      <c r="BU138" s="53">
        <f t="shared" si="159"/>
        <v>0</v>
      </c>
      <c r="BV138" s="59" t="str">
        <f>IF(OR(B138=0,B138=""),"",IF(AND('Marks Entry 1st'!AL137="",'Marks Entry 2nd'!AL137=""),"",IF(AND($E$3="1st"),'Marks Entry 1st'!AL137,IF(AND($E$3="2nd"),'Marks Entry 2nd'!AL137,""))))</f>
        <v/>
      </c>
      <c r="BW138" s="59" t="str">
        <f>IF(OR(B138=0,B138=""),"",IF(AND('Marks Entry 1st'!AM137="",'Marks Entry 2nd'!AM137=""),"",IF(AND($E$3="1st"),'Marks Entry 1st'!AM137,IF(AND($E$3="2nd"),'Marks Entry 2nd'!AM137,""))))</f>
        <v/>
      </c>
      <c r="BX138" s="58" t="str">
        <f t="shared" si="160"/>
        <v/>
      </c>
      <c r="BY138" s="53" t="str">
        <f t="shared" si="161"/>
        <v/>
      </c>
      <c r="BZ138" s="94">
        <f t="shared" si="162"/>
        <v>0</v>
      </c>
      <c r="CA138" s="94" t="str">
        <f t="shared" si="163"/>
        <v/>
      </c>
      <c r="CB138" s="94" t="str">
        <f t="shared" si="164"/>
        <v/>
      </c>
      <c r="CC138" s="94" t="str">
        <f t="shared" si="165"/>
        <v/>
      </c>
      <c r="CD138" s="94" t="str">
        <f t="shared" si="166"/>
        <v/>
      </c>
      <c r="CE138" s="98" t="str">
        <f t="shared" si="167"/>
        <v/>
      </c>
      <c r="CF138" s="246" t="str">
        <f>IF(OR(B138=0,B138=""),"",IF(AND($E$3="1st"),'Marks Entry 1st'!AN137,IF(AND($E$3="2nd"),'Marks Entry 2nd'!AN137,"")))</f>
        <v/>
      </c>
      <c r="CG138" s="246" t="str">
        <f>IF(OR(B138=0,B138=""),"",IF(AND($E$3="1st"),'Marks Entry 1st'!AO137,IF(AND($E$3="2nd"),'Marks Entry 2nd'!AO137,"")))</f>
        <v/>
      </c>
      <c r="CH138" s="114" t="str">
        <f t="shared" si="168"/>
        <v/>
      </c>
      <c r="CI138" s="115">
        <f t="shared" si="169"/>
        <v>0</v>
      </c>
      <c r="CJ138" s="115" t="str">
        <f t="shared" si="170"/>
        <v/>
      </c>
      <c r="CK138" s="115" t="str">
        <f t="shared" si="171"/>
        <v/>
      </c>
      <c r="CL138" s="97" t="str">
        <f t="shared" si="172"/>
        <v/>
      </c>
      <c r="CM138" s="246" t="str">
        <f>IF(OR(B138=0,B138=""),"",IF(AND($E$3="1st"),'Marks Entry 1st'!AP137,IF(AND($E$3="2nd"),'Marks Entry 2nd'!AP137,"")))</f>
        <v/>
      </c>
      <c r="CN138" s="246" t="str">
        <f>IF(OR(B138=0,B138=""),"",IF(AND($E$3="1st"),'Marks Entry 1st'!AQ137,IF(AND($E$3="2nd"),'Marks Entry 2nd'!AQ137,"")))</f>
        <v/>
      </c>
      <c r="CO138" s="114" t="str">
        <f t="shared" si="173"/>
        <v/>
      </c>
      <c r="CP138" s="115">
        <f t="shared" si="174"/>
        <v>0</v>
      </c>
      <c r="CQ138" s="115" t="str">
        <f t="shared" si="175"/>
        <v/>
      </c>
      <c r="CR138" s="115" t="str">
        <f t="shared" si="176"/>
        <v/>
      </c>
      <c r="CS138" s="97" t="str">
        <f t="shared" si="177"/>
        <v/>
      </c>
      <c r="CT138" s="246" t="str">
        <f>IF(OR(B138=0,B138=""),"",IF(AND($E$3="1st"),'Marks Entry 1st'!AR137,IF(AND($E$3="2nd"),'Marks Entry 2nd'!AR137,"")))</f>
        <v/>
      </c>
      <c r="CU138" s="246" t="str">
        <f>IF(OR(B138=0,B138=""),"",IF(AND($E$3="1st"),'Marks Entry 1st'!AS137,IF(AND($E$3="2nd"),'Marks Entry 2nd'!AS137,"")))</f>
        <v/>
      </c>
      <c r="CV138" s="114" t="str">
        <f t="shared" si="178"/>
        <v/>
      </c>
      <c r="CW138" s="115">
        <f t="shared" si="179"/>
        <v>0</v>
      </c>
      <c r="CX138" s="115" t="str">
        <f t="shared" si="180"/>
        <v/>
      </c>
      <c r="CY138" s="115" t="str">
        <f t="shared" si="181"/>
        <v/>
      </c>
      <c r="CZ138" s="97" t="str">
        <f t="shared" si="182"/>
        <v/>
      </c>
      <c r="DA138" s="246" t="str">
        <f>IF(OR(B138=0,B138=""),"",IF(AND('Marks Entry 1st'!AT137="",'Marks Entry 2nd'!AT137=""),"",IF(AND($E$3="1st"),'Marks Entry 1st'!AT137,IF(AND($E$3="2nd"),'Marks Entry 2nd'!AT137,""))))</f>
        <v/>
      </c>
      <c r="DB138" s="246" t="str">
        <f>IF(OR(B138=0,B138=""),"",IF(AND('Marks Entry 1st'!AU137="",'Marks Entry 2nd'!AU137=""),"",IF(AND($E$3="1st"),'Marks Entry 1st'!AU137,IF(AND($E$3="2nd"),'Marks Entry 2nd'!AU137,""))))</f>
        <v/>
      </c>
      <c r="DC138" s="377" t="str">
        <f t="shared" si="183"/>
        <v/>
      </c>
      <c r="DD138" s="98" t="str">
        <f t="shared" si="184"/>
        <v/>
      </c>
      <c r="DE138" s="246" t="str">
        <f>IF(OR(B138=0,B138=""),"",IF(AND('Marks Entry 1st'!AV137="",'Marks Entry 2nd'!AV137=""),"",IF(AND($E$3="1st"),'Marks Entry 1st'!AV137,IF(AND($E$3="2nd"),'Marks Entry 2nd'!AV137,""))))</f>
        <v/>
      </c>
      <c r="DF138" s="246" t="str">
        <f>IF(OR(B138=0,B138=""),"",IF(AND('Marks Entry 1st'!AW137="",'Marks Entry 2nd'!AW137=""),"",IF(AND($E$3="1st"),'Marks Entry 1st'!AW137,IF(AND($E$3="2nd"),'Marks Entry 2nd'!AW137,""))))</f>
        <v/>
      </c>
      <c r="DG138" s="377" t="str">
        <f t="shared" si="185"/>
        <v/>
      </c>
      <c r="DH138" s="98" t="str">
        <f t="shared" si="186"/>
        <v/>
      </c>
      <c r="DI138" s="68" t="str">
        <f t="shared" ref="DI138:DI201" si="191">IF($E$3="","",IF(OR(B138="",G138="",C138=""),"",SUM(W138,AO138,BG138)))</f>
        <v/>
      </c>
      <c r="DJ138" s="379" t="str">
        <f t="shared" si="187"/>
        <v/>
      </c>
      <c r="DK138" s="72" t="str">
        <f t="shared" si="188"/>
        <v/>
      </c>
      <c r="DL138" s="73" t="str">
        <f t="shared" si="189"/>
        <v/>
      </c>
      <c r="DM138" s="413" t="str">
        <f>IF(B138="NSO","NSO",IF(OR(D138="",G138="",F138="",B138="",DI138=0),"",IF('Master sheet'!$D$11="Hindi","कक्षोंन्नति","Promoted")))</f>
        <v/>
      </c>
      <c r="DN138" s="43" t="str">
        <f>IF(OR(B138=0,B138=""),"",IF(AND($E$3="1st"),'Marks Entry 1st'!AX137,IF(AND($E$3="2nd"),'Marks Entry 2nd'!AX137,"")))</f>
        <v/>
      </c>
      <c r="DO138" s="43" t="str">
        <f>IF(OR(B138=0,B138=""),"",IF(AND($E$3="1st"),'Marks Entry 1st'!AY137,IF(AND($E$3="2nd"),'Marks Entry 2nd'!AY137,"")))</f>
        <v/>
      </c>
      <c r="DP138" s="230" t="str">
        <f t="shared" si="190"/>
        <v/>
      </c>
      <c r="DQ138" s="44"/>
      <c r="DX138" s="46">
        <f>IF(AND($E$3="1st"),'Marks Entry 1st'!I137,IF(AND($E$3="2nd"),'Marks Entry 2nd'!I137,""))</f>
        <v>0</v>
      </c>
    </row>
    <row r="139" spans="1:128" ht="18.95" customHeight="1">
      <c r="A139" s="60">
        <v>132</v>
      </c>
      <c r="B139" s="279" t="str">
        <f>IF(OR(DX139=0,DX139=""),"",IF(AND($E$3="1st"),'Marks Entry 1st'!I138,IF(AND($E$3="2nd"),'Marks Entry 2nd'!I138,"")))</f>
        <v/>
      </c>
      <c r="C139" s="61" t="str">
        <f>IF(OR(B139=0,B139=""),"",IF(AND($E$3="1st"),'Marks Entry 1st'!B138,IF(AND($E$3="2nd"),'Marks Entry 2nd'!B138,"")))</f>
        <v/>
      </c>
      <c r="D139" s="61" t="str">
        <f>IF(OR(B139=0,B139=""),"",IF(AND($E$3="1st"),'Marks Entry 1st'!C138,IF(AND($E$3="2nd"),'Marks Entry 2nd'!C138,"")))</f>
        <v/>
      </c>
      <c r="E139" s="62" t="str">
        <f>IF(OR(B139=0,B139=""),"",IF(AND($E$3="1st"),'Marks Entry 1st'!E138,IF(AND($E$3="2nd"),'Marks Entry 2nd'!E138,"")))</f>
        <v/>
      </c>
      <c r="F139" s="278" t="str">
        <f>IF(OR(B139=0,B139=""),"",IF(AND($E$3="1st"),'Marks Entry 1st'!D138,IF(AND($E$3="2nd"),'Marks Entry 2nd'!D138,"")))</f>
        <v/>
      </c>
      <c r="G139" s="56" t="str">
        <f>IF(OR(B139=0,B139=""),"",IF(AND($E$3="1st"),'Marks Entry 1st'!F138,IF(AND($E$3="2nd"),'Marks Entry 2nd'!F138,"")))</f>
        <v/>
      </c>
      <c r="H139" s="56" t="str">
        <f>IF(OR(B139=0,B139=""),"",IF(AND($E$3="1st"),'Marks Entry 1st'!G138,IF(AND($E$3="2nd"),'Marks Entry 2nd'!G138,"")))</f>
        <v/>
      </c>
      <c r="I139" s="56" t="str">
        <f>IF(OR(B139=0,B139=""),"",IF(AND($E$3="1st"),'Marks Entry 1st'!H138,IF(AND($E$3="2nd"),'Marks Entry 2nd'!H138,"")))</f>
        <v/>
      </c>
      <c r="J139" s="245" t="str">
        <f>IF(OR(B139=0,B139=""),"",IF(AND($E$3="1st"),'Marks Entry 1st'!J138,IF(AND($E$3="2nd"),'Marks Entry 2nd'!J138,"")))</f>
        <v/>
      </c>
      <c r="K139" s="245" t="str">
        <f>IF(OR(B139=0,B139=""),"",IF(AND($E$3="1st"),'Marks Entry 1st'!K138,IF(AND($E$3="2nd"),'Marks Entry 2nd'!K138,"")))</f>
        <v/>
      </c>
      <c r="L139" s="113"/>
      <c r="M139" s="113"/>
      <c r="N139" s="113"/>
      <c r="O139" s="53"/>
      <c r="P139" s="113" t="str">
        <f>IF(OR(B139=0,B139=""),"",IF(AND($E$3="1st"),'Marks Entry 1st'!O138,IF(AND($E$3="2nd"),'Marks Entry 2nd'!O138,"")))</f>
        <v/>
      </c>
      <c r="Q139" s="113" t="str">
        <f>IF(OR(B139=0,B139=""),"",IF(AND($E$3="1st"),'Marks Entry 1st'!P138,IF(AND($E$3="2nd"),'Marks Entry 2nd'!P138,"")))</f>
        <v/>
      </c>
      <c r="R139" s="57" t="str">
        <f t="shared" si="128"/>
        <v/>
      </c>
      <c r="S139" s="53">
        <f t="shared" si="129"/>
        <v>0</v>
      </c>
      <c r="T139" s="59" t="str">
        <f>IF(OR(B139=0,B139=""),"",IF(AND($E$3="1st"),'Marks Entry 1st'!Q138,IF(AND($E$3="2nd"),'Marks Entry 2nd'!Q138,"")))</f>
        <v/>
      </c>
      <c r="U139" s="59" t="str">
        <f>IF(OR(B139=0,B139=""),"",IF(AND($E$3="1st"),'Marks Entry 1st'!R138,IF(AND($E$3="2nd"),'Marks Entry 2nd'!R138,"")))</f>
        <v/>
      </c>
      <c r="V139" s="58" t="str">
        <f t="shared" si="130"/>
        <v/>
      </c>
      <c r="W139" s="53" t="str">
        <f t="shared" si="131"/>
        <v/>
      </c>
      <c r="X139" s="94">
        <f t="shared" si="132"/>
        <v>0</v>
      </c>
      <c r="Y139" s="94" t="str">
        <f t="shared" si="133"/>
        <v/>
      </c>
      <c r="Z139" s="94" t="str">
        <f t="shared" si="134"/>
        <v/>
      </c>
      <c r="AA139" s="94" t="str">
        <f t="shared" si="135"/>
        <v/>
      </c>
      <c r="AB139" s="94" t="str">
        <f t="shared" si="136"/>
        <v/>
      </c>
      <c r="AC139" s="98" t="str">
        <f t="shared" si="137"/>
        <v/>
      </c>
      <c r="AD139" s="113"/>
      <c r="AE139" s="113"/>
      <c r="AF139" s="113"/>
      <c r="AG139" s="53"/>
      <c r="AH139" s="113" t="str">
        <f>IF(OR(B139=0,B139=""),"",IF(AND($E$3="1st"),'Marks Entry 1st'!V138,IF(AND($E$3="2nd"),'Marks Entry 2nd'!V138,"")))</f>
        <v/>
      </c>
      <c r="AI139" s="113" t="str">
        <f>IF(OR(B139=0,B139=""),"",IF(AND($E$3="1st"),'Marks Entry 1st'!W138,IF(AND($E$3="2nd"),'Marks Entry 2nd'!W138,"")))</f>
        <v/>
      </c>
      <c r="AJ139" s="57" t="str">
        <f t="shared" si="138"/>
        <v/>
      </c>
      <c r="AK139" s="53">
        <f t="shared" si="139"/>
        <v>0</v>
      </c>
      <c r="AL139" s="59" t="str">
        <f>IF(OR(B139=0,B139=""),"",IF(AND($E$3="1st"),'Marks Entry 1st'!X138,IF(AND($E$3="2nd"),'Marks Entry 2nd'!X138,"")))</f>
        <v/>
      </c>
      <c r="AM139" s="59" t="str">
        <f>IF(OR(B139=0,B139=""),"",IF(AND($E$3="1st"),'Marks Entry 1st'!Y138,IF(AND($E$3="2nd"),'Marks Entry 2nd'!Y138,"")))</f>
        <v/>
      </c>
      <c r="AN139" s="58" t="str">
        <f t="shared" si="140"/>
        <v/>
      </c>
      <c r="AO139" s="53" t="str">
        <f t="shared" si="141"/>
        <v/>
      </c>
      <c r="AP139" s="94">
        <f t="shared" si="142"/>
        <v>0</v>
      </c>
      <c r="AQ139" s="94" t="str">
        <f t="shared" si="143"/>
        <v/>
      </c>
      <c r="AR139" s="94" t="str">
        <f t="shared" si="144"/>
        <v/>
      </c>
      <c r="AS139" s="94" t="str">
        <f t="shared" si="145"/>
        <v/>
      </c>
      <c r="AT139" s="94" t="str">
        <f t="shared" si="146"/>
        <v/>
      </c>
      <c r="AU139" s="98" t="str">
        <f t="shared" si="147"/>
        <v/>
      </c>
      <c r="AV139" s="113"/>
      <c r="AW139" s="113"/>
      <c r="AX139" s="113"/>
      <c r="AY139" s="53"/>
      <c r="AZ139" s="113" t="str">
        <f>IF(OR(B139=0,B139=""),"",IF(AND($E$3="1st"),'Marks Entry 1st'!AC138,IF(AND($E$3="2nd"),'Marks Entry 2nd'!AC138,"")))</f>
        <v/>
      </c>
      <c r="BA139" s="113" t="str">
        <f>IF(OR(B139=0,B139=""),"",IF(AND($E$3="1st"),'Marks Entry 1st'!AD138,IF(AND($E$3="2nd"),'Marks Entry 2nd'!AD138,"")))</f>
        <v/>
      </c>
      <c r="BB139" s="57" t="str">
        <f t="shared" si="148"/>
        <v/>
      </c>
      <c r="BC139" s="53">
        <f t="shared" si="149"/>
        <v>0</v>
      </c>
      <c r="BD139" s="59" t="str">
        <f>IF(OR(B139=0,B139=""),"",IF(AND($E$3="1st"),'Marks Entry 1st'!AE138,IF(AND($E$3="2nd"),'Marks Entry 2nd'!AE138,"")))</f>
        <v/>
      </c>
      <c r="BE139" s="59" t="str">
        <f>IF(OR(B139=0,B139=""),"",IF(AND($E$3="1st"),'Marks Entry 1st'!AF138,IF(AND($E$3="2nd"),'Marks Entry 2nd'!AF138,"")))</f>
        <v/>
      </c>
      <c r="BF139" s="58" t="str">
        <f t="shared" si="150"/>
        <v/>
      </c>
      <c r="BG139" s="53" t="str">
        <f t="shared" si="151"/>
        <v/>
      </c>
      <c r="BH139" s="94">
        <f t="shared" si="152"/>
        <v>0</v>
      </c>
      <c r="BI139" s="94" t="str">
        <f t="shared" si="153"/>
        <v/>
      </c>
      <c r="BJ139" s="94" t="str">
        <f t="shared" si="154"/>
        <v/>
      </c>
      <c r="BK139" s="94" t="str">
        <f t="shared" si="155"/>
        <v/>
      </c>
      <c r="BL139" s="94" t="str">
        <f t="shared" si="156"/>
        <v/>
      </c>
      <c r="BM139" s="98" t="str">
        <f t="shared" si="157"/>
        <v/>
      </c>
      <c r="BN139" s="113"/>
      <c r="BO139" s="113"/>
      <c r="BP139" s="113"/>
      <c r="BQ139" s="53"/>
      <c r="BR139" s="113" t="str">
        <f>IF(OR(B139=0,B139=""),"",IF(AND('Marks Entry 1st'!AJ138="",'Marks Entry 2nd'!AJ138=""),"",IF(AND($E$3="1st"),'Marks Entry 1st'!AJ138,IF(AND($E$3="2nd"),'Marks Entry 2nd'!AJ138,""))))</f>
        <v/>
      </c>
      <c r="BS139" s="113" t="str">
        <f>IF(OR(B139=0,B139=""),"",IF(AND('Marks Entry 1st'!AK138="",'Marks Entry 2nd'!AK138=""),"",IF(AND($E$3="1st"),'Marks Entry 1st'!AK138,IF(AND($E$3="2nd"),'Marks Entry 2nd'!AK138,""))))</f>
        <v/>
      </c>
      <c r="BT139" s="57" t="str">
        <f t="shared" si="158"/>
        <v/>
      </c>
      <c r="BU139" s="53">
        <f t="shared" si="159"/>
        <v>0</v>
      </c>
      <c r="BV139" s="59" t="str">
        <f>IF(OR(B139=0,B139=""),"",IF(AND('Marks Entry 1st'!AL138="",'Marks Entry 2nd'!AL138=""),"",IF(AND($E$3="1st"),'Marks Entry 1st'!AL138,IF(AND($E$3="2nd"),'Marks Entry 2nd'!AL138,""))))</f>
        <v/>
      </c>
      <c r="BW139" s="59" t="str">
        <f>IF(OR(B139=0,B139=""),"",IF(AND('Marks Entry 1st'!AM138="",'Marks Entry 2nd'!AM138=""),"",IF(AND($E$3="1st"),'Marks Entry 1st'!AM138,IF(AND($E$3="2nd"),'Marks Entry 2nd'!AM138,""))))</f>
        <v/>
      </c>
      <c r="BX139" s="58" t="str">
        <f t="shared" si="160"/>
        <v/>
      </c>
      <c r="BY139" s="53" t="str">
        <f t="shared" si="161"/>
        <v/>
      </c>
      <c r="BZ139" s="94">
        <f t="shared" si="162"/>
        <v>0</v>
      </c>
      <c r="CA139" s="94" t="str">
        <f t="shared" si="163"/>
        <v/>
      </c>
      <c r="CB139" s="94" t="str">
        <f t="shared" si="164"/>
        <v/>
      </c>
      <c r="CC139" s="94" t="str">
        <f t="shared" si="165"/>
        <v/>
      </c>
      <c r="CD139" s="94" t="str">
        <f t="shared" si="166"/>
        <v/>
      </c>
      <c r="CE139" s="98" t="str">
        <f t="shared" si="167"/>
        <v/>
      </c>
      <c r="CF139" s="246" t="str">
        <f>IF(OR(B139=0,B139=""),"",IF(AND($E$3="1st"),'Marks Entry 1st'!AN138,IF(AND($E$3="2nd"),'Marks Entry 2nd'!AN138,"")))</f>
        <v/>
      </c>
      <c r="CG139" s="246" t="str">
        <f>IF(OR(B139=0,B139=""),"",IF(AND($E$3="1st"),'Marks Entry 1st'!AO138,IF(AND($E$3="2nd"),'Marks Entry 2nd'!AO138,"")))</f>
        <v/>
      </c>
      <c r="CH139" s="114" t="str">
        <f t="shared" si="168"/>
        <v/>
      </c>
      <c r="CI139" s="115">
        <f t="shared" si="169"/>
        <v>0</v>
      </c>
      <c r="CJ139" s="115" t="str">
        <f t="shared" si="170"/>
        <v/>
      </c>
      <c r="CK139" s="115" t="str">
        <f t="shared" si="171"/>
        <v/>
      </c>
      <c r="CL139" s="97" t="str">
        <f t="shared" si="172"/>
        <v/>
      </c>
      <c r="CM139" s="246" t="str">
        <f>IF(OR(B139=0,B139=""),"",IF(AND($E$3="1st"),'Marks Entry 1st'!AP138,IF(AND($E$3="2nd"),'Marks Entry 2nd'!AP138,"")))</f>
        <v/>
      </c>
      <c r="CN139" s="246" t="str">
        <f>IF(OR(B139=0,B139=""),"",IF(AND($E$3="1st"),'Marks Entry 1st'!AQ138,IF(AND($E$3="2nd"),'Marks Entry 2nd'!AQ138,"")))</f>
        <v/>
      </c>
      <c r="CO139" s="114" t="str">
        <f t="shared" si="173"/>
        <v/>
      </c>
      <c r="CP139" s="115">
        <f t="shared" si="174"/>
        <v>0</v>
      </c>
      <c r="CQ139" s="115" t="str">
        <f t="shared" si="175"/>
        <v/>
      </c>
      <c r="CR139" s="115" t="str">
        <f t="shared" si="176"/>
        <v/>
      </c>
      <c r="CS139" s="97" t="str">
        <f t="shared" si="177"/>
        <v/>
      </c>
      <c r="CT139" s="246" t="str">
        <f>IF(OR(B139=0,B139=""),"",IF(AND($E$3="1st"),'Marks Entry 1st'!AR138,IF(AND($E$3="2nd"),'Marks Entry 2nd'!AR138,"")))</f>
        <v/>
      </c>
      <c r="CU139" s="246" t="str">
        <f>IF(OR(B139=0,B139=""),"",IF(AND($E$3="1st"),'Marks Entry 1st'!AS138,IF(AND($E$3="2nd"),'Marks Entry 2nd'!AS138,"")))</f>
        <v/>
      </c>
      <c r="CV139" s="114" t="str">
        <f t="shared" si="178"/>
        <v/>
      </c>
      <c r="CW139" s="115">
        <f t="shared" si="179"/>
        <v>0</v>
      </c>
      <c r="CX139" s="115" t="str">
        <f t="shared" si="180"/>
        <v/>
      </c>
      <c r="CY139" s="115" t="str">
        <f t="shared" si="181"/>
        <v/>
      </c>
      <c r="CZ139" s="97" t="str">
        <f t="shared" si="182"/>
        <v/>
      </c>
      <c r="DA139" s="246" t="str">
        <f>IF(OR(B139=0,B139=""),"",IF(AND('Marks Entry 1st'!AT138="",'Marks Entry 2nd'!AT138=""),"",IF(AND($E$3="1st"),'Marks Entry 1st'!AT138,IF(AND($E$3="2nd"),'Marks Entry 2nd'!AT138,""))))</f>
        <v/>
      </c>
      <c r="DB139" s="246" t="str">
        <f>IF(OR(B139=0,B139=""),"",IF(AND('Marks Entry 1st'!AU138="",'Marks Entry 2nd'!AU138=""),"",IF(AND($E$3="1st"),'Marks Entry 1st'!AU138,IF(AND($E$3="2nd"),'Marks Entry 2nd'!AU138,""))))</f>
        <v/>
      </c>
      <c r="DC139" s="377" t="str">
        <f t="shared" si="183"/>
        <v/>
      </c>
      <c r="DD139" s="98" t="str">
        <f t="shared" si="184"/>
        <v/>
      </c>
      <c r="DE139" s="246" t="str">
        <f>IF(OR(B139=0,B139=""),"",IF(AND('Marks Entry 1st'!AV138="",'Marks Entry 2nd'!AV138=""),"",IF(AND($E$3="1st"),'Marks Entry 1st'!AV138,IF(AND($E$3="2nd"),'Marks Entry 2nd'!AV138,""))))</f>
        <v/>
      </c>
      <c r="DF139" s="246" t="str">
        <f>IF(OR(B139=0,B139=""),"",IF(AND('Marks Entry 1st'!AW138="",'Marks Entry 2nd'!AW138=""),"",IF(AND($E$3="1st"),'Marks Entry 1st'!AW138,IF(AND($E$3="2nd"),'Marks Entry 2nd'!AW138,""))))</f>
        <v/>
      </c>
      <c r="DG139" s="377" t="str">
        <f t="shared" si="185"/>
        <v/>
      </c>
      <c r="DH139" s="98" t="str">
        <f t="shared" si="186"/>
        <v/>
      </c>
      <c r="DI139" s="68" t="str">
        <f t="shared" si="191"/>
        <v/>
      </c>
      <c r="DJ139" s="379" t="str">
        <f t="shared" si="187"/>
        <v/>
      </c>
      <c r="DK139" s="72" t="str">
        <f t="shared" si="188"/>
        <v/>
      </c>
      <c r="DL139" s="73" t="str">
        <f t="shared" si="189"/>
        <v/>
      </c>
      <c r="DM139" s="413" t="str">
        <f>IF(B139="NSO","NSO",IF(OR(D139="",G139="",F139="",B139="",DI139=0),"",IF('Master sheet'!$D$11="Hindi","कक्षोंन्नति","Promoted")))</f>
        <v/>
      </c>
      <c r="DN139" s="43" t="str">
        <f>IF(OR(B139=0,B139=""),"",IF(AND($E$3="1st"),'Marks Entry 1st'!AX138,IF(AND($E$3="2nd"),'Marks Entry 2nd'!AX138,"")))</f>
        <v/>
      </c>
      <c r="DO139" s="43" t="str">
        <f>IF(OR(B139=0,B139=""),"",IF(AND($E$3="1st"),'Marks Entry 1st'!AY138,IF(AND($E$3="2nd"),'Marks Entry 2nd'!AY138,"")))</f>
        <v/>
      </c>
      <c r="DP139" s="230" t="str">
        <f t="shared" si="190"/>
        <v/>
      </c>
      <c r="DQ139" s="44"/>
      <c r="DX139" s="46">
        <f>IF(AND($E$3="1st"),'Marks Entry 1st'!I138,IF(AND($E$3="2nd"),'Marks Entry 2nd'!I138,""))</f>
        <v>0</v>
      </c>
    </row>
    <row r="140" spans="1:128" ht="18.95" customHeight="1">
      <c r="A140" s="60">
        <v>133</v>
      </c>
      <c r="B140" s="279" t="str">
        <f>IF(OR(DX140=0,DX140=""),"",IF(AND($E$3="1st"),'Marks Entry 1st'!I139,IF(AND($E$3="2nd"),'Marks Entry 2nd'!I139,"")))</f>
        <v/>
      </c>
      <c r="C140" s="61" t="str">
        <f>IF(OR(B140=0,B140=""),"",IF(AND($E$3="1st"),'Marks Entry 1st'!B139,IF(AND($E$3="2nd"),'Marks Entry 2nd'!B139,"")))</f>
        <v/>
      </c>
      <c r="D140" s="61" t="str">
        <f>IF(OR(B140=0,B140=""),"",IF(AND($E$3="1st"),'Marks Entry 1st'!C139,IF(AND($E$3="2nd"),'Marks Entry 2nd'!C139,"")))</f>
        <v/>
      </c>
      <c r="E140" s="62" t="str">
        <f>IF(OR(B140=0,B140=""),"",IF(AND($E$3="1st"),'Marks Entry 1st'!E139,IF(AND($E$3="2nd"),'Marks Entry 2nd'!E139,"")))</f>
        <v/>
      </c>
      <c r="F140" s="278" t="str">
        <f>IF(OR(B140=0,B140=""),"",IF(AND($E$3="1st"),'Marks Entry 1st'!D139,IF(AND($E$3="2nd"),'Marks Entry 2nd'!D139,"")))</f>
        <v/>
      </c>
      <c r="G140" s="56" t="str">
        <f>IF(OR(B140=0,B140=""),"",IF(AND($E$3="1st"),'Marks Entry 1st'!F139,IF(AND($E$3="2nd"),'Marks Entry 2nd'!F139,"")))</f>
        <v/>
      </c>
      <c r="H140" s="56" t="str">
        <f>IF(OR(B140=0,B140=""),"",IF(AND($E$3="1st"),'Marks Entry 1st'!G139,IF(AND($E$3="2nd"),'Marks Entry 2nd'!G139,"")))</f>
        <v/>
      </c>
      <c r="I140" s="56" t="str">
        <f>IF(OR(B140=0,B140=""),"",IF(AND($E$3="1st"),'Marks Entry 1st'!H139,IF(AND($E$3="2nd"),'Marks Entry 2nd'!H139,"")))</f>
        <v/>
      </c>
      <c r="J140" s="245" t="str">
        <f>IF(OR(B140=0,B140=""),"",IF(AND($E$3="1st"),'Marks Entry 1st'!J139,IF(AND($E$3="2nd"),'Marks Entry 2nd'!J139,"")))</f>
        <v/>
      </c>
      <c r="K140" s="245" t="str">
        <f>IF(OR(B140=0,B140=""),"",IF(AND($E$3="1st"),'Marks Entry 1st'!K139,IF(AND($E$3="2nd"),'Marks Entry 2nd'!K139,"")))</f>
        <v/>
      </c>
      <c r="L140" s="113"/>
      <c r="M140" s="113"/>
      <c r="N140" s="113"/>
      <c r="O140" s="53"/>
      <c r="P140" s="113" t="str">
        <f>IF(OR(B140=0,B140=""),"",IF(AND($E$3="1st"),'Marks Entry 1st'!O139,IF(AND($E$3="2nd"),'Marks Entry 2nd'!O139,"")))</f>
        <v/>
      </c>
      <c r="Q140" s="113" t="str">
        <f>IF(OR(B140=0,B140=""),"",IF(AND($E$3="1st"),'Marks Entry 1st'!P139,IF(AND($E$3="2nd"),'Marks Entry 2nd'!P139,"")))</f>
        <v/>
      </c>
      <c r="R140" s="57" t="str">
        <f t="shared" si="128"/>
        <v/>
      </c>
      <c r="S140" s="53">
        <f t="shared" si="129"/>
        <v>0</v>
      </c>
      <c r="T140" s="59" t="str">
        <f>IF(OR(B140=0,B140=""),"",IF(AND($E$3="1st"),'Marks Entry 1st'!Q139,IF(AND($E$3="2nd"),'Marks Entry 2nd'!Q139,"")))</f>
        <v/>
      </c>
      <c r="U140" s="59" t="str">
        <f>IF(OR(B140=0,B140=""),"",IF(AND($E$3="1st"),'Marks Entry 1st'!R139,IF(AND($E$3="2nd"),'Marks Entry 2nd'!R139,"")))</f>
        <v/>
      </c>
      <c r="V140" s="58" t="str">
        <f t="shared" si="130"/>
        <v/>
      </c>
      <c r="W140" s="53" t="str">
        <f t="shared" si="131"/>
        <v/>
      </c>
      <c r="X140" s="94">
        <f t="shared" si="132"/>
        <v>0</v>
      </c>
      <c r="Y140" s="94" t="str">
        <f t="shared" si="133"/>
        <v/>
      </c>
      <c r="Z140" s="94" t="str">
        <f t="shared" si="134"/>
        <v/>
      </c>
      <c r="AA140" s="94" t="str">
        <f t="shared" si="135"/>
        <v/>
      </c>
      <c r="AB140" s="94" t="str">
        <f t="shared" si="136"/>
        <v/>
      </c>
      <c r="AC140" s="98" t="str">
        <f t="shared" si="137"/>
        <v/>
      </c>
      <c r="AD140" s="113"/>
      <c r="AE140" s="113"/>
      <c r="AF140" s="113"/>
      <c r="AG140" s="53"/>
      <c r="AH140" s="113" t="str">
        <f>IF(OR(B140=0,B140=""),"",IF(AND($E$3="1st"),'Marks Entry 1st'!V139,IF(AND($E$3="2nd"),'Marks Entry 2nd'!V139,"")))</f>
        <v/>
      </c>
      <c r="AI140" s="113" t="str">
        <f>IF(OR(B140=0,B140=""),"",IF(AND($E$3="1st"),'Marks Entry 1st'!W139,IF(AND($E$3="2nd"),'Marks Entry 2nd'!W139,"")))</f>
        <v/>
      </c>
      <c r="AJ140" s="57" t="str">
        <f t="shared" si="138"/>
        <v/>
      </c>
      <c r="AK140" s="53">
        <f t="shared" si="139"/>
        <v>0</v>
      </c>
      <c r="AL140" s="59" t="str">
        <f>IF(OR(B140=0,B140=""),"",IF(AND($E$3="1st"),'Marks Entry 1st'!X139,IF(AND($E$3="2nd"),'Marks Entry 2nd'!X139,"")))</f>
        <v/>
      </c>
      <c r="AM140" s="59" t="str">
        <f>IF(OR(B140=0,B140=""),"",IF(AND($E$3="1st"),'Marks Entry 1st'!Y139,IF(AND($E$3="2nd"),'Marks Entry 2nd'!Y139,"")))</f>
        <v/>
      </c>
      <c r="AN140" s="58" t="str">
        <f t="shared" si="140"/>
        <v/>
      </c>
      <c r="AO140" s="53" t="str">
        <f t="shared" si="141"/>
        <v/>
      </c>
      <c r="AP140" s="94">
        <f t="shared" si="142"/>
        <v>0</v>
      </c>
      <c r="AQ140" s="94" t="str">
        <f t="shared" si="143"/>
        <v/>
      </c>
      <c r="AR140" s="94" t="str">
        <f t="shared" si="144"/>
        <v/>
      </c>
      <c r="AS140" s="94" t="str">
        <f t="shared" si="145"/>
        <v/>
      </c>
      <c r="AT140" s="94" t="str">
        <f t="shared" si="146"/>
        <v/>
      </c>
      <c r="AU140" s="98" t="str">
        <f t="shared" si="147"/>
        <v/>
      </c>
      <c r="AV140" s="113"/>
      <c r="AW140" s="113"/>
      <c r="AX140" s="113"/>
      <c r="AY140" s="53"/>
      <c r="AZ140" s="113" t="str">
        <f>IF(OR(B140=0,B140=""),"",IF(AND($E$3="1st"),'Marks Entry 1st'!AC139,IF(AND($E$3="2nd"),'Marks Entry 2nd'!AC139,"")))</f>
        <v/>
      </c>
      <c r="BA140" s="113" t="str">
        <f>IF(OR(B140=0,B140=""),"",IF(AND($E$3="1st"),'Marks Entry 1st'!AD139,IF(AND($E$3="2nd"),'Marks Entry 2nd'!AD139,"")))</f>
        <v/>
      </c>
      <c r="BB140" s="57" t="str">
        <f t="shared" si="148"/>
        <v/>
      </c>
      <c r="BC140" s="53">
        <f t="shared" si="149"/>
        <v>0</v>
      </c>
      <c r="BD140" s="59" t="str">
        <f>IF(OR(B140=0,B140=""),"",IF(AND($E$3="1st"),'Marks Entry 1st'!AE139,IF(AND($E$3="2nd"),'Marks Entry 2nd'!AE139,"")))</f>
        <v/>
      </c>
      <c r="BE140" s="59" t="str">
        <f>IF(OR(B140=0,B140=""),"",IF(AND($E$3="1st"),'Marks Entry 1st'!AF139,IF(AND($E$3="2nd"),'Marks Entry 2nd'!AF139,"")))</f>
        <v/>
      </c>
      <c r="BF140" s="58" t="str">
        <f t="shared" si="150"/>
        <v/>
      </c>
      <c r="BG140" s="53" t="str">
        <f t="shared" si="151"/>
        <v/>
      </c>
      <c r="BH140" s="94">
        <f t="shared" si="152"/>
        <v>0</v>
      </c>
      <c r="BI140" s="94" t="str">
        <f t="shared" si="153"/>
        <v/>
      </c>
      <c r="BJ140" s="94" t="str">
        <f t="shared" si="154"/>
        <v/>
      </c>
      <c r="BK140" s="94" t="str">
        <f t="shared" si="155"/>
        <v/>
      </c>
      <c r="BL140" s="94" t="str">
        <f t="shared" si="156"/>
        <v/>
      </c>
      <c r="BM140" s="98" t="str">
        <f t="shared" si="157"/>
        <v/>
      </c>
      <c r="BN140" s="113"/>
      <c r="BO140" s="113"/>
      <c r="BP140" s="113"/>
      <c r="BQ140" s="53"/>
      <c r="BR140" s="113" t="str">
        <f>IF(OR(B140=0,B140=""),"",IF(AND('Marks Entry 1st'!AJ139="",'Marks Entry 2nd'!AJ139=""),"",IF(AND($E$3="1st"),'Marks Entry 1st'!AJ139,IF(AND($E$3="2nd"),'Marks Entry 2nd'!AJ139,""))))</f>
        <v/>
      </c>
      <c r="BS140" s="113" t="str">
        <f>IF(OR(B140=0,B140=""),"",IF(AND('Marks Entry 1st'!AK139="",'Marks Entry 2nd'!AK139=""),"",IF(AND($E$3="1st"),'Marks Entry 1st'!AK139,IF(AND($E$3="2nd"),'Marks Entry 2nd'!AK139,""))))</f>
        <v/>
      </c>
      <c r="BT140" s="57" t="str">
        <f t="shared" si="158"/>
        <v/>
      </c>
      <c r="BU140" s="53">
        <f t="shared" si="159"/>
        <v>0</v>
      </c>
      <c r="BV140" s="59" t="str">
        <f>IF(OR(B140=0,B140=""),"",IF(AND('Marks Entry 1st'!AL139="",'Marks Entry 2nd'!AL139=""),"",IF(AND($E$3="1st"),'Marks Entry 1st'!AL139,IF(AND($E$3="2nd"),'Marks Entry 2nd'!AL139,""))))</f>
        <v/>
      </c>
      <c r="BW140" s="59" t="str">
        <f>IF(OR(B140=0,B140=""),"",IF(AND('Marks Entry 1st'!AM139="",'Marks Entry 2nd'!AM139=""),"",IF(AND($E$3="1st"),'Marks Entry 1st'!AM139,IF(AND($E$3="2nd"),'Marks Entry 2nd'!AM139,""))))</f>
        <v/>
      </c>
      <c r="BX140" s="58" t="str">
        <f t="shared" si="160"/>
        <v/>
      </c>
      <c r="BY140" s="53" t="str">
        <f t="shared" si="161"/>
        <v/>
      </c>
      <c r="BZ140" s="94">
        <f t="shared" si="162"/>
        <v>0</v>
      </c>
      <c r="CA140" s="94" t="str">
        <f t="shared" si="163"/>
        <v/>
      </c>
      <c r="CB140" s="94" t="str">
        <f t="shared" si="164"/>
        <v/>
      </c>
      <c r="CC140" s="94" t="str">
        <f t="shared" si="165"/>
        <v/>
      </c>
      <c r="CD140" s="94" t="str">
        <f t="shared" si="166"/>
        <v/>
      </c>
      <c r="CE140" s="98" t="str">
        <f t="shared" si="167"/>
        <v/>
      </c>
      <c r="CF140" s="246" t="str">
        <f>IF(OR(B140=0,B140=""),"",IF(AND($E$3="1st"),'Marks Entry 1st'!AN139,IF(AND($E$3="2nd"),'Marks Entry 2nd'!AN139,"")))</f>
        <v/>
      </c>
      <c r="CG140" s="246" t="str">
        <f>IF(OR(B140=0,B140=""),"",IF(AND($E$3="1st"),'Marks Entry 1st'!AO139,IF(AND($E$3="2nd"),'Marks Entry 2nd'!AO139,"")))</f>
        <v/>
      </c>
      <c r="CH140" s="114" t="str">
        <f t="shared" si="168"/>
        <v/>
      </c>
      <c r="CI140" s="115">
        <f t="shared" si="169"/>
        <v>0</v>
      </c>
      <c r="CJ140" s="115" t="str">
        <f t="shared" si="170"/>
        <v/>
      </c>
      <c r="CK140" s="115" t="str">
        <f t="shared" si="171"/>
        <v/>
      </c>
      <c r="CL140" s="97" t="str">
        <f t="shared" si="172"/>
        <v/>
      </c>
      <c r="CM140" s="246" t="str">
        <f>IF(OR(B140=0,B140=""),"",IF(AND($E$3="1st"),'Marks Entry 1st'!AP139,IF(AND($E$3="2nd"),'Marks Entry 2nd'!AP139,"")))</f>
        <v/>
      </c>
      <c r="CN140" s="246" t="str">
        <f>IF(OR(B140=0,B140=""),"",IF(AND($E$3="1st"),'Marks Entry 1st'!AQ139,IF(AND($E$3="2nd"),'Marks Entry 2nd'!AQ139,"")))</f>
        <v/>
      </c>
      <c r="CO140" s="114" t="str">
        <f t="shared" si="173"/>
        <v/>
      </c>
      <c r="CP140" s="115">
        <f t="shared" si="174"/>
        <v>0</v>
      </c>
      <c r="CQ140" s="115" t="str">
        <f t="shared" si="175"/>
        <v/>
      </c>
      <c r="CR140" s="115" t="str">
        <f t="shared" si="176"/>
        <v/>
      </c>
      <c r="CS140" s="97" t="str">
        <f t="shared" si="177"/>
        <v/>
      </c>
      <c r="CT140" s="246" t="str">
        <f>IF(OR(B140=0,B140=""),"",IF(AND($E$3="1st"),'Marks Entry 1st'!AR139,IF(AND($E$3="2nd"),'Marks Entry 2nd'!AR139,"")))</f>
        <v/>
      </c>
      <c r="CU140" s="246" t="str">
        <f>IF(OR(B140=0,B140=""),"",IF(AND($E$3="1st"),'Marks Entry 1st'!AS139,IF(AND($E$3="2nd"),'Marks Entry 2nd'!AS139,"")))</f>
        <v/>
      </c>
      <c r="CV140" s="114" t="str">
        <f t="shared" si="178"/>
        <v/>
      </c>
      <c r="CW140" s="115">
        <f t="shared" si="179"/>
        <v>0</v>
      </c>
      <c r="CX140" s="115" t="str">
        <f t="shared" si="180"/>
        <v/>
      </c>
      <c r="CY140" s="115" t="str">
        <f t="shared" si="181"/>
        <v/>
      </c>
      <c r="CZ140" s="97" t="str">
        <f t="shared" si="182"/>
        <v/>
      </c>
      <c r="DA140" s="246" t="str">
        <f>IF(OR(B140=0,B140=""),"",IF(AND('Marks Entry 1st'!AT139="",'Marks Entry 2nd'!AT139=""),"",IF(AND($E$3="1st"),'Marks Entry 1st'!AT139,IF(AND($E$3="2nd"),'Marks Entry 2nd'!AT139,""))))</f>
        <v/>
      </c>
      <c r="DB140" s="246" t="str">
        <f>IF(OR(B140=0,B140=""),"",IF(AND('Marks Entry 1st'!AU139="",'Marks Entry 2nd'!AU139=""),"",IF(AND($E$3="1st"),'Marks Entry 1st'!AU139,IF(AND($E$3="2nd"),'Marks Entry 2nd'!AU139,""))))</f>
        <v/>
      </c>
      <c r="DC140" s="377" t="str">
        <f t="shared" si="183"/>
        <v/>
      </c>
      <c r="DD140" s="98" t="str">
        <f t="shared" si="184"/>
        <v/>
      </c>
      <c r="DE140" s="246" t="str">
        <f>IF(OR(B140=0,B140=""),"",IF(AND('Marks Entry 1st'!AV139="",'Marks Entry 2nd'!AV139=""),"",IF(AND($E$3="1st"),'Marks Entry 1st'!AV139,IF(AND($E$3="2nd"),'Marks Entry 2nd'!AV139,""))))</f>
        <v/>
      </c>
      <c r="DF140" s="246" t="str">
        <f>IF(OR(B140=0,B140=""),"",IF(AND('Marks Entry 1st'!AW139="",'Marks Entry 2nd'!AW139=""),"",IF(AND($E$3="1st"),'Marks Entry 1st'!AW139,IF(AND($E$3="2nd"),'Marks Entry 2nd'!AW139,""))))</f>
        <v/>
      </c>
      <c r="DG140" s="377" t="str">
        <f t="shared" si="185"/>
        <v/>
      </c>
      <c r="DH140" s="98" t="str">
        <f t="shared" si="186"/>
        <v/>
      </c>
      <c r="DI140" s="68" t="str">
        <f t="shared" si="191"/>
        <v/>
      </c>
      <c r="DJ140" s="379" t="str">
        <f t="shared" si="187"/>
        <v/>
      </c>
      <c r="DK140" s="72" t="str">
        <f t="shared" si="188"/>
        <v/>
      </c>
      <c r="DL140" s="73" t="str">
        <f t="shared" si="189"/>
        <v/>
      </c>
      <c r="DM140" s="413" t="str">
        <f>IF(B140="NSO","NSO",IF(OR(D140="",G140="",F140="",B140="",DI140=0),"",IF('Master sheet'!$D$11="Hindi","कक्षोंन्नति","Promoted")))</f>
        <v/>
      </c>
      <c r="DN140" s="43" t="str">
        <f>IF(OR(B140=0,B140=""),"",IF(AND($E$3="1st"),'Marks Entry 1st'!AX139,IF(AND($E$3="2nd"),'Marks Entry 2nd'!AX139,"")))</f>
        <v/>
      </c>
      <c r="DO140" s="43" t="str">
        <f>IF(OR(B140=0,B140=""),"",IF(AND($E$3="1st"),'Marks Entry 1st'!AY139,IF(AND($E$3="2nd"),'Marks Entry 2nd'!AY139,"")))</f>
        <v/>
      </c>
      <c r="DP140" s="230" t="str">
        <f t="shared" si="190"/>
        <v/>
      </c>
      <c r="DQ140" s="44"/>
      <c r="DX140" s="46">
        <f>IF(AND($E$3="1st"),'Marks Entry 1st'!I139,IF(AND($E$3="2nd"),'Marks Entry 2nd'!I139,""))</f>
        <v>0</v>
      </c>
    </row>
    <row r="141" spans="1:128" ht="18.95" customHeight="1">
      <c r="A141" s="60">
        <v>134</v>
      </c>
      <c r="B141" s="279" t="str">
        <f>IF(OR(DX141=0,DX141=""),"",IF(AND($E$3="1st"),'Marks Entry 1st'!I140,IF(AND($E$3="2nd"),'Marks Entry 2nd'!I140,"")))</f>
        <v/>
      </c>
      <c r="C141" s="61" t="str">
        <f>IF(OR(B141=0,B141=""),"",IF(AND($E$3="1st"),'Marks Entry 1st'!B140,IF(AND($E$3="2nd"),'Marks Entry 2nd'!B140,"")))</f>
        <v/>
      </c>
      <c r="D141" s="61" t="str">
        <f>IF(OR(B141=0,B141=""),"",IF(AND($E$3="1st"),'Marks Entry 1st'!C140,IF(AND($E$3="2nd"),'Marks Entry 2nd'!C140,"")))</f>
        <v/>
      </c>
      <c r="E141" s="62" t="str">
        <f>IF(OR(B141=0,B141=""),"",IF(AND($E$3="1st"),'Marks Entry 1st'!E140,IF(AND($E$3="2nd"),'Marks Entry 2nd'!E140,"")))</f>
        <v/>
      </c>
      <c r="F141" s="278" t="str">
        <f>IF(OR(B141=0,B141=""),"",IF(AND($E$3="1st"),'Marks Entry 1st'!D140,IF(AND($E$3="2nd"),'Marks Entry 2nd'!D140,"")))</f>
        <v/>
      </c>
      <c r="G141" s="56" t="str">
        <f>IF(OR(B141=0,B141=""),"",IF(AND($E$3="1st"),'Marks Entry 1st'!F140,IF(AND($E$3="2nd"),'Marks Entry 2nd'!F140,"")))</f>
        <v/>
      </c>
      <c r="H141" s="56" t="str">
        <f>IF(OR(B141=0,B141=""),"",IF(AND($E$3="1st"),'Marks Entry 1st'!G140,IF(AND($E$3="2nd"),'Marks Entry 2nd'!G140,"")))</f>
        <v/>
      </c>
      <c r="I141" s="56" t="str">
        <f>IF(OR(B141=0,B141=""),"",IF(AND($E$3="1st"),'Marks Entry 1st'!H140,IF(AND($E$3="2nd"),'Marks Entry 2nd'!H140,"")))</f>
        <v/>
      </c>
      <c r="J141" s="245" t="str">
        <f>IF(OR(B141=0,B141=""),"",IF(AND($E$3="1st"),'Marks Entry 1st'!J140,IF(AND($E$3="2nd"),'Marks Entry 2nd'!J140,"")))</f>
        <v/>
      </c>
      <c r="K141" s="245" t="str">
        <f>IF(OR(B141=0,B141=""),"",IF(AND($E$3="1st"),'Marks Entry 1st'!K140,IF(AND($E$3="2nd"),'Marks Entry 2nd'!K140,"")))</f>
        <v/>
      </c>
      <c r="L141" s="113"/>
      <c r="M141" s="113"/>
      <c r="N141" s="113"/>
      <c r="O141" s="53"/>
      <c r="P141" s="113" t="str">
        <f>IF(OR(B141=0,B141=""),"",IF(AND($E$3="1st"),'Marks Entry 1st'!O140,IF(AND($E$3="2nd"),'Marks Entry 2nd'!O140,"")))</f>
        <v/>
      </c>
      <c r="Q141" s="113" t="str">
        <f>IF(OR(B141=0,B141=""),"",IF(AND($E$3="1st"),'Marks Entry 1st'!P140,IF(AND($E$3="2nd"),'Marks Entry 2nd'!P140,"")))</f>
        <v/>
      </c>
      <c r="R141" s="57" t="str">
        <f t="shared" si="128"/>
        <v/>
      </c>
      <c r="S141" s="53">
        <f t="shared" si="129"/>
        <v>0</v>
      </c>
      <c r="T141" s="59" t="str">
        <f>IF(OR(B141=0,B141=""),"",IF(AND($E$3="1st"),'Marks Entry 1st'!Q140,IF(AND($E$3="2nd"),'Marks Entry 2nd'!Q140,"")))</f>
        <v/>
      </c>
      <c r="U141" s="59" t="str">
        <f>IF(OR(B141=0,B141=""),"",IF(AND($E$3="1st"),'Marks Entry 1st'!R140,IF(AND($E$3="2nd"),'Marks Entry 2nd'!R140,"")))</f>
        <v/>
      </c>
      <c r="V141" s="58" t="str">
        <f t="shared" si="130"/>
        <v/>
      </c>
      <c r="W141" s="53" t="str">
        <f t="shared" si="131"/>
        <v/>
      </c>
      <c r="X141" s="94">
        <f t="shared" si="132"/>
        <v>0</v>
      </c>
      <c r="Y141" s="94" t="str">
        <f t="shared" si="133"/>
        <v/>
      </c>
      <c r="Z141" s="94" t="str">
        <f t="shared" si="134"/>
        <v/>
      </c>
      <c r="AA141" s="94" t="str">
        <f t="shared" si="135"/>
        <v/>
      </c>
      <c r="AB141" s="94" t="str">
        <f t="shared" si="136"/>
        <v/>
      </c>
      <c r="AC141" s="98" t="str">
        <f t="shared" si="137"/>
        <v/>
      </c>
      <c r="AD141" s="113"/>
      <c r="AE141" s="113"/>
      <c r="AF141" s="113"/>
      <c r="AG141" s="53"/>
      <c r="AH141" s="113" t="str">
        <f>IF(OR(B141=0,B141=""),"",IF(AND($E$3="1st"),'Marks Entry 1st'!V140,IF(AND($E$3="2nd"),'Marks Entry 2nd'!V140,"")))</f>
        <v/>
      </c>
      <c r="AI141" s="113" t="str">
        <f>IF(OR(B141=0,B141=""),"",IF(AND($E$3="1st"),'Marks Entry 1st'!W140,IF(AND($E$3="2nd"),'Marks Entry 2nd'!W140,"")))</f>
        <v/>
      </c>
      <c r="AJ141" s="57" t="str">
        <f t="shared" si="138"/>
        <v/>
      </c>
      <c r="AK141" s="53">
        <f t="shared" si="139"/>
        <v>0</v>
      </c>
      <c r="AL141" s="59" t="str">
        <f>IF(OR(B141=0,B141=""),"",IF(AND($E$3="1st"),'Marks Entry 1st'!X140,IF(AND($E$3="2nd"),'Marks Entry 2nd'!X140,"")))</f>
        <v/>
      </c>
      <c r="AM141" s="59" t="str">
        <f>IF(OR(B141=0,B141=""),"",IF(AND($E$3="1st"),'Marks Entry 1st'!Y140,IF(AND($E$3="2nd"),'Marks Entry 2nd'!Y140,"")))</f>
        <v/>
      </c>
      <c r="AN141" s="58" t="str">
        <f t="shared" si="140"/>
        <v/>
      </c>
      <c r="AO141" s="53" t="str">
        <f t="shared" si="141"/>
        <v/>
      </c>
      <c r="AP141" s="94">
        <f t="shared" si="142"/>
        <v>0</v>
      </c>
      <c r="AQ141" s="94" t="str">
        <f t="shared" si="143"/>
        <v/>
      </c>
      <c r="AR141" s="94" t="str">
        <f t="shared" si="144"/>
        <v/>
      </c>
      <c r="AS141" s="94" t="str">
        <f t="shared" si="145"/>
        <v/>
      </c>
      <c r="AT141" s="94" t="str">
        <f t="shared" si="146"/>
        <v/>
      </c>
      <c r="AU141" s="98" t="str">
        <f t="shared" si="147"/>
        <v/>
      </c>
      <c r="AV141" s="113"/>
      <c r="AW141" s="113"/>
      <c r="AX141" s="113"/>
      <c r="AY141" s="53"/>
      <c r="AZ141" s="113" t="str">
        <f>IF(OR(B141=0,B141=""),"",IF(AND($E$3="1st"),'Marks Entry 1st'!AC140,IF(AND($E$3="2nd"),'Marks Entry 2nd'!AC140,"")))</f>
        <v/>
      </c>
      <c r="BA141" s="113" t="str">
        <f>IF(OR(B141=0,B141=""),"",IF(AND($E$3="1st"),'Marks Entry 1st'!AD140,IF(AND($E$3="2nd"),'Marks Entry 2nd'!AD140,"")))</f>
        <v/>
      </c>
      <c r="BB141" s="57" t="str">
        <f t="shared" si="148"/>
        <v/>
      </c>
      <c r="BC141" s="53">
        <f t="shared" si="149"/>
        <v>0</v>
      </c>
      <c r="BD141" s="59" t="str">
        <f>IF(OR(B141=0,B141=""),"",IF(AND($E$3="1st"),'Marks Entry 1st'!AE140,IF(AND($E$3="2nd"),'Marks Entry 2nd'!AE140,"")))</f>
        <v/>
      </c>
      <c r="BE141" s="59" t="str">
        <f>IF(OR(B141=0,B141=""),"",IF(AND($E$3="1st"),'Marks Entry 1st'!AF140,IF(AND($E$3="2nd"),'Marks Entry 2nd'!AF140,"")))</f>
        <v/>
      </c>
      <c r="BF141" s="58" t="str">
        <f t="shared" si="150"/>
        <v/>
      </c>
      <c r="BG141" s="53" t="str">
        <f t="shared" si="151"/>
        <v/>
      </c>
      <c r="BH141" s="94">
        <f t="shared" si="152"/>
        <v>0</v>
      </c>
      <c r="BI141" s="94" t="str">
        <f t="shared" si="153"/>
        <v/>
      </c>
      <c r="BJ141" s="94" t="str">
        <f t="shared" si="154"/>
        <v/>
      </c>
      <c r="BK141" s="94" t="str">
        <f t="shared" si="155"/>
        <v/>
      </c>
      <c r="BL141" s="94" t="str">
        <f t="shared" si="156"/>
        <v/>
      </c>
      <c r="BM141" s="98" t="str">
        <f t="shared" si="157"/>
        <v/>
      </c>
      <c r="BN141" s="113"/>
      <c r="BO141" s="113"/>
      <c r="BP141" s="113"/>
      <c r="BQ141" s="53"/>
      <c r="BR141" s="113" t="str">
        <f>IF(OR(B141=0,B141=""),"",IF(AND('Marks Entry 1st'!AJ140="",'Marks Entry 2nd'!AJ140=""),"",IF(AND($E$3="1st"),'Marks Entry 1st'!AJ140,IF(AND($E$3="2nd"),'Marks Entry 2nd'!AJ140,""))))</f>
        <v/>
      </c>
      <c r="BS141" s="113" t="str">
        <f>IF(OR(B141=0,B141=""),"",IF(AND('Marks Entry 1st'!AK140="",'Marks Entry 2nd'!AK140=""),"",IF(AND($E$3="1st"),'Marks Entry 1st'!AK140,IF(AND($E$3="2nd"),'Marks Entry 2nd'!AK140,""))))</f>
        <v/>
      </c>
      <c r="BT141" s="57" t="str">
        <f t="shared" si="158"/>
        <v/>
      </c>
      <c r="BU141" s="53">
        <f t="shared" si="159"/>
        <v>0</v>
      </c>
      <c r="BV141" s="59" t="str">
        <f>IF(OR(B141=0,B141=""),"",IF(AND('Marks Entry 1st'!AL140="",'Marks Entry 2nd'!AL140=""),"",IF(AND($E$3="1st"),'Marks Entry 1st'!AL140,IF(AND($E$3="2nd"),'Marks Entry 2nd'!AL140,""))))</f>
        <v/>
      </c>
      <c r="BW141" s="59" t="str">
        <f>IF(OR(B141=0,B141=""),"",IF(AND('Marks Entry 1st'!AM140="",'Marks Entry 2nd'!AM140=""),"",IF(AND($E$3="1st"),'Marks Entry 1st'!AM140,IF(AND($E$3="2nd"),'Marks Entry 2nd'!AM140,""))))</f>
        <v/>
      </c>
      <c r="BX141" s="58" t="str">
        <f t="shared" si="160"/>
        <v/>
      </c>
      <c r="BY141" s="53" t="str">
        <f t="shared" si="161"/>
        <v/>
      </c>
      <c r="BZ141" s="94">
        <f t="shared" si="162"/>
        <v>0</v>
      </c>
      <c r="CA141" s="94" t="str">
        <f t="shared" si="163"/>
        <v/>
      </c>
      <c r="CB141" s="94" t="str">
        <f t="shared" si="164"/>
        <v/>
      </c>
      <c r="CC141" s="94" t="str">
        <f t="shared" si="165"/>
        <v/>
      </c>
      <c r="CD141" s="94" t="str">
        <f t="shared" si="166"/>
        <v/>
      </c>
      <c r="CE141" s="98" t="str">
        <f t="shared" si="167"/>
        <v/>
      </c>
      <c r="CF141" s="246" t="str">
        <f>IF(OR(B141=0,B141=""),"",IF(AND($E$3="1st"),'Marks Entry 1st'!AN140,IF(AND($E$3="2nd"),'Marks Entry 2nd'!AN140,"")))</f>
        <v/>
      </c>
      <c r="CG141" s="246" t="str">
        <f>IF(OR(B141=0,B141=""),"",IF(AND($E$3="1st"),'Marks Entry 1st'!AO140,IF(AND($E$3="2nd"),'Marks Entry 2nd'!AO140,"")))</f>
        <v/>
      </c>
      <c r="CH141" s="114" t="str">
        <f t="shared" si="168"/>
        <v/>
      </c>
      <c r="CI141" s="115">
        <f t="shared" si="169"/>
        <v>0</v>
      </c>
      <c r="CJ141" s="115" t="str">
        <f t="shared" si="170"/>
        <v/>
      </c>
      <c r="CK141" s="115" t="str">
        <f t="shared" si="171"/>
        <v/>
      </c>
      <c r="CL141" s="97" t="str">
        <f t="shared" si="172"/>
        <v/>
      </c>
      <c r="CM141" s="246" t="str">
        <f>IF(OR(B141=0,B141=""),"",IF(AND($E$3="1st"),'Marks Entry 1st'!AP140,IF(AND($E$3="2nd"),'Marks Entry 2nd'!AP140,"")))</f>
        <v/>
      </c>
      <c r="CN141" s="246" t="str">
        <f>IF(OR(B141=0,B141=""),"",IF(AND($E$3="1st"),'Marks Entry 1st'!AQ140,IF(AND($E$3="2nd"),'Marks Entry 2nd'!AQ140,"")))</f>
        <v/>
      </c>
      <c r="CO141" s="114" t="str">
        <f t="shared" si="173"/>
        <v/>
      </c>
      <c r="CP141" s="115">
        <f t="shared" si="174"/>
        <v>0</v>
      </c>
      <c r="CQ141" s="115" t="str">
        <f t="shared" si="175"/>
        <v/>
      </c>
      <c r="CR141" s="115" t="str">
        <f t="shared" si="176"/>
        <v/>
      </c>
      <c r="CS141" s="97" t="str">
        <f t="shared" si="177"/>
        <v/>
      </c>
      <c r="CT141" s="246" t="str">
        <f>IF(OR(B141=0,B141=""),"",IF(AND($E$3="1st"),'Marks Entry 1st'!AR140,IF(AND($E$3="2nd"),'Marks Entry 2nd'!AR140,"")))</f>
        <v/>
      </c>
      <c r="CU141" s="246" t="str">
        <f>IF(OR(B141=0,B141=""),"",IF(AND($E$3="1st"),'Marks Entry 1st'!AS140,IF(AND($E$3="2nd"),'Marks Entry 2nd'!AS140,"")))</f>
        <v/>
      </c>
      <c r="CV141" s="114" t="str">
        <f t="shared" si="178"/>
        <v/>
      </c>
      <c r="CW141" s="115">
        <f t="shared" si="179"/>
        <v>0</v>
      </c>
      <c r="CX141" s="115" t="str">
        <f t="shared" si="180"/>
        <v/>
      </c>
      <c r="CY141" s="115" t="str">
        <f t="shared" si="181"/>
        <v/>
      </c>
      <c r="CZ141" s="97" t="str">
        <f t="shared" si="182"/>
        <v/>
      </c>
      <c r="DA141" s="246" t="str">
        <f>IF(OR(B141=0,B141=""),"",IF(AND('Marks Entry 1st'!AT140="",'Marks Entry 2nd'!AT140=""),"",IF(AND($E$3="1st"),'Marks Entry 1st'!AT140,IF(AND($E$3="2nd"),'Marks Entry 2nd'!AT140,""))))</f>
        <v/>
      </c>
      <c r="DB141" s="246" t="str">
        <f>IF(OR(B141=0,B141=""),"",IF(AND('Marks Entry 1st'!AU140="",'Marks Entry 2nd'!AU140=""),"",IF(AND($E$3="1st"),'Marks Entry 1st'!AU140,IF(AND($E$3="2nd"),'Marks Entry 2nd'!AU140,""))))</f>
        <v/>
      </c>
      <c r="DC141" s="377" t="str">
        <f t="shared" si="183"/>
        <v/>
      </c>
      <c r="DD141" s="98" t="str">
        <f t="shared" si="184"/>
        <v/>
      </c>
      <c r="DE141" s="246" t="str">
        <f>IF(OR(B141=0,B141=""),"",IF(AND('Marks Entry 1st'!AV140="",'Marks Entry 2nd'!AV140=""),"",IF(AND($E$3="1st"),'Marks Entry 1st'!AV140,IF(AND($E$3="2nd"),'Marks Entry 2nd'!AV140,""))))</f>
        <v/>
      </c>
      <c r="DF141" s="246" t="str">
        <f>IF(OR(B141=0,B141=""),"",IF(AND('Marks Entry 1st'!AW140="",'Marks Entry 2nd'!AW140=""),"",IF(AND($E$3="1st"),'Marks Entry 1st'!AW140,IF(AND($E$3="2nd"),'Marks Entry 2nd'!AW140,""))))</f>
        <v/>
      </c>
      <c r="DG141" s="377" t="str">
        <f t="shared" si="185"/>
        <v/>
      </c>
      <c r="DH141" s="98" t="str">
        <f t="shared" si="186"/>
        <v/>
      </c>
      <c r="DI141" s="68" t="str">
        <f t="shared" si="191"/>
        <v/>
      </c>
      <c r="DJ141" s="379" t="str">
        <f t="shared" si="187"/>
        <v/>
      </c>
      <c r="DK141" s="72" t="str">
        <f t="shared" si="188"/>
        <v/>
      </c>
      <c r="DL141" s="73" t="str">
        <f t="shared" si="189"/>
        <v/>
      </c>
      <c r="DM141" s="413" t="str">
        <f>IF(B141="NSO","NSO",IF(OR(D141="",G141="",F141="",B141="",DI141=0),"",IF('Master sheet'!$D$11="Hindi","कक्षोंन्नति","Promoted")))</f>
        <v/>
      </c>
      <c r="DN141" s="43" t="str">
        <f>IF(OR(B141=0,B141=""),"",IF(AND($E$3="1st"),'Marks Entry 1st'!AX140,IF(AND($E$3="2nd"),'Marks Entry 2nd'!AX140,"")))</f>
        <v/>
      </c>
      <c r="DO141" s="43" t="str">
        <f>IF(OR(B141=0,B141=""),"",IF(AND($E$3="1st"),'Marks Entry 1st'!AY140,IF(AND($E$3="2nd"),'Marks Entry 2nd'!AY140,"")))</f>
        <v/>
      </c>
      <c r="DP141" s="230" t="str">
        <f t="shared" si="190"/>
        <v/>
      </c>
      <c r="DQ141" s="44"/>
      <c r="DX141" s="46">
        <f>IF(AND($E$3="1st"),'Marks Entry 1st'!I140,IF(AND($E$3="2nd"),'Marks Entry 2nd'!I140,""))</f>
        <v>0</v>
      </c>
    </row>
    <row r="142" spans="1:128" ht="18.95" customHeight="1">
      <c r="A142" s="60">
        <v>135</v>
      </c>
      <c r="B142" s="279" t="str">
        <f>IF(OR(DX142=0,DX142=""),"",IF(AND($E$3="1st"),'Marks Entry 1st'!I141,IF(AND($E$3="2nd"),'Marks Entry 2nd'!I141,"")))</f>
        <v/>
      </c>
      <c r="C142" s="61" t="str">
        <f>IF(OR(B142=0,B142=""),"",IF(AND($E$3="1st"),'Marks Entry 1st'!B141,IF(AND($E$3="2nd"),'Marks Entry 2nd'!B141,"")))</f>
        <v/>
      </c>
      <c r="D142" s="61" t="str">
        <f>IF(OR(B142=0,B142=""),"",IF(AND($E$3="1st"),'Marks Entry 1st'!C141,IF(AND($E$3="2nd"),'Marks Entry 2nd'!C141,"")))</f>
        <v/>
      </c>
      <c r="E142" s="62" t="str">
        <f>IF(OR(B142=0,B142=""),"",IF(AND($E$3="1st"),'Marks Entry 1st'!E141,IF(AND($E$3="2nd"),'Marks Entry 2nd'!E141,"")))</f>
        <v/>
      </c>
      <c r="F142" s="278" t="str">
        <f>IF(OR(B142=0,B142=""),"",IF(AND($E$3="1st"),'Marks Entry 1st'!D141,IF(AND($E$3="2nd"),'Marks Entry 2nd'!D141,"")))</f>
        <v/>
      </c>
      <c r="G142" s="56" t="str">
        <f>IF(OR(B142=0,B142=""),"",IF(AND($E$3="1st"),'Marks Entry 1st'!F141,IF(AND($E$3="2nd"),'Marks Entry 2nd'!F141,"")))</f>
        <v/>
      </c>
      <c r="H142" s="56" t="str">
        <f>IF(OR(B142=0,B142=""),"",IF(AND($E$3="1st"),'Marks Entry 1st'!G141,IF(AND($E$3="2nd"),'Marks Entry 2nd'!G141,"")))</f>
        <v/>
      </c>
      <c r="I142" s="56" t="str">
        <f>IF(OR(B142=0,B142=""),"",IF(AND($E$3="1st"),'Marks Entry 1st'!H141,IF(AND($E$3="2nd"),'Marks Entry 2nd'!H141,"")))</f>
        <v/>
      </c>
      <c r="J142" s="245" t="str">
        <f>IF(OR(B142=0,B142=""),"",IF(AND($E$3="1st"),'Marks Entry 1st'!J141,IF(AND($E$3="2nd"),'Marks Entry 2nd'!J141,"")))</f>
        <v/>
      </c>
      <c r="K142" s="245" t="str">
        <f>IF(OR(B142=0,B142=""),"",IF(AND($E$3="1st"),'Marks Entry 1st'!K141,IF(AND($E$3="2nd"),'Marks Entry 2nd'!K141,"")))</f>
        <v/>
      </c>
      <c r="L142" s="113"/>
      <c r="M142" s="113"/>
      <c r="N142" s="113"/>
      <c r="O142" s="53"/>
      <c r="P142" s="113" t="str">
        <f>IF(OR(B142=0,B142=""),"",IF(AND($E$3="1st"),'Marks Entry 1st'!O141,IF(AND($E$3="2nd"),'Marks Entry 2nd'!O141,"")))</f>
        <v/>
      </c>
      <c r="Q142" s="113" t="str">
        <f>IF(OR(B142=0,B142=""),"",IF(AND($E$3="1st"),'Marks Entry 1st'!P141,IF(AND($E$3="2nd"),'Marks Entry 2nd'!P141,"")))</f>
        <v/>
      </c>
      <c r="R142" s="57" t="str">
        <f t="shared" si="128"/>
        <v/>
      </c>
      <c r="S142" s="53">
        <f t="shared" si="129"/>
        <v>0</v>
      </c>
      <c r="T142" s="59" t="str">
        <f>IF(OR(B142=0,B142=""),"",IF(AND($E$3="1st"),'Marks Entry 1st'!Q141,IF(AND($E$3="2nd"),'Marks Entry 2nd'!Q141,"")))</f>
        <v/>
      </c>
      <c r="U142" s="59" t="str">
        <f>IF(OR(B142=0,B142=""),"",IF(AND($E$3="1st"),'Marks Entry 1st'!R141,IF(AND($E$3="2nd"),'Marks Entry 2nd'!R141,"")))</f>
        <v/>
      </c>
      <c r="V142" s="58" t="str">
        <f t="shared" si="130"/>
        <v/>
      </c>
      <c r="W142" s="53" t="str">
        <f t="shared" si="131"/>
        <v/>
      </c>
      <c r="X142" s="94">
        <f t="shared" si="132"/>
        <v>0</v>
      </c>
      <c r="Y142" s="94" t="str">
        <f t="shared" si="133"/>
        <v/>
      </c>
      <c r="Z142" s="94" t="str">
        <f t="shared" si="134"/>
        <v/>
      </c>
      <c r="AA142" s="94" t="str">
        <f t="shared" si="135"/>
        <v/>
      </c>
      <c r="AB142" s="94" t="str">
        <f t="shared" si="136"/>
        <v/>
      </c>
      <c r="AC142" s="98" t="str">
        <f t="shared" si="137"/>
        <v/>
      </c>
      <c r="AD142" s="113"/>
      <c r="AE142" s="113"/>
      <c r="AF142" s="113"/>
      <c r="AG142" s="53"/>
      <c r="AH142" s="113" t="str">
        <f>IF(OR(B142=0,B142=""),"",IF(AND($E$3="1st"),'Marks Entry 1st'!V141,IF(AND($E$3="2nd"),'Marks Entry 2nd'!V141,"")))</f>
        <v/>
      </c>
      <c r="AI142" s="113" t="str">
        <f>IF(OR(B142=0,B142=""),"",IF(AND($E$3="1st"),'Marks Entry 1st'!W141,IF(AND($E$3="2nd"),'Marks Entry 2nd'!W141,"")))</f>
        <v/>
      </c>
      <c r="AJ142" s="57" t="str">
        <f t="shared" si="138"/>
        <v/>
      </c>
      <c r="AK142" s="53">
        <f t="shared" si="139"/>
        <v>0</v>
      </c>
      <c r="AL142" s="59" t="str">
        <f>IF(OR(B142=0,B142=""),"",IF(AND($E$3="1st"),'Marks Entry 1st'!X141,IF(AND($E$3="2nd"),'Marks Entry 2nd'!X141,"")))</f>
        <v/>
      </c>
      <c r="AM142" s="59" t="str">
        <f>IF(OR(B142=0,B142=""),"",IF(AND($E$3="1st"),'Marks Entry 1st'!Y141,IF(AND($E$3="2nd"),'Marks Entry 2nd'!Y141,"")))</f>
        <v/>
      </c>
      <c r="AN142" s="58" t="str">
        <f t="shared" si="140"/>
        <v/>
      </c>
      <c r="AO142" s="53" t="str">
        <f t="shared" si="141"/>
        <v/>
      </c>
      <c r="AP142" s="94">
        <f t="shared" si="142"/>
        <v>0</v>
      </c>
      <c r="AQ142" s="94" t="str">
        <f t="shared" si="143"/>
        <v/>
      </c>
      <c r="AR142" s="94" t="str">
        <f t="shared" si="144"/>
        <v/>
      </c>
      <c r="AS142" s="94" t="str">
        <f t="shared" si="145"/>
        <v/>
      </c>
      <c r="AT142" s="94" t="str">
        <f t="shared" si="146"/>
        <v/>
      </c>
      <c r="AU142" s="98" t="str">
        <f t="shared" si="147"/>
        <v/>
      </c>
      <c r="AV142" s="113"/>
      <c r="AW142" s="113"/>
      <c r="AX142" s="113"/>
      <c r="AY142" s="53"/>
      <c r="AZ142" s="113" t="str">
        <f>IF(OR(B142=0,B142=""),"",IF(AND($E$3="1st"),'Marks Entry 1st'!AC141,IF(AND($E$3="2nd"),'Marks Entry 2nd'!AC141,"")))</f>
        <v/>
      </c>
      <c r="BA142" s="113" t="str">
        <f>IF(OR(B142=0,B142=""),"",IF(AND($E$3="1st"),'Marks Entry 1st'!AD141,IF(AND($E$3="2nd"),'Marks Entry 2nd'!AD141,"")))</f>
        <v/>
      </c>
      <c r="BB142" s="57" t="str">
        <f t="shared" si="148"/>
        <v/>
      </c>
      <c r="BC142" s="53">
        <f t="shared" si="149"/>
        <v>0</v>
      </c>
      <c r="BD142" s="59" t="str">
        <f>IF(OR(B142=0,B142=""),"",IF(AND($E$3="1st"),'Marks Entry 1st'!AE141,IF(AND($E$3="2nd"),'Marks Entry 2nd'!AE141,"")))</f>
        <v/>
      </c>
      <c r="BE142" s="59" t="str">
        <f>IF(OR(B142=0,B142=""),"",IF(AND($E$3="1st"),'Marks Entry 1st'!AF141,IF(AND($E$3="2nd"),'Marks Entry 2nd'!AF141,"")))</f>
        <v/>
      </c>
      <c r="BF142" s="58" t="str">
        <f t="shared" si="150"/>
        <v/>
      </c>
      <c r="BG142" s="53" t="str">
        <f t="shared" si="151"/>
        <v/>
      </c>
      <c r="BH142" s="94">
        <f t="shared" si="152"/>
        <v>0</v>
      </c>
      <c r="BI142" s="94" t="str">
        <f t="shared" si="153"/>
        <v/>
      </c>
      <c r="BJ142" s="94" t="str">
        <f t="shared" si="154"/>
        <v/>
      </c>
      <c r="BK142" s="94" t="str">
        <f t="shared" si="155"/>
        <v/>
      </c>
      <c r="BL142" s="94" t="str">
        <f t="shared" si="156"/>
        <v/>
      </c>
      <c r="BM142" s="98" t="str">
        <f t="shared" si="157"/>
        <v/>
      </c>
      <c r="BN142" s="113"/>
      <c r="BO142" s="113"/>
      <c r="BP142" s="113"/>
      <c r="BQ142" s="53"/>
      <c r="BR142" s="113" t="str">
        <f>IF(OR(B142=0,B142=""),"",IF(AND('Marks Entry 1st'!AJ141="",'Marks Entry 2nd'!AJ141=""),"",IF(AND($E$3="1st"),'Marks Entry 1st'!AJ141,IF(AND($E$3="2nd"),'Marks Entry 2nd'!AJ141,""))))</f>
        <v/>
      </c>
      <c r="BS142" s="113" t="str">
        <f>IF(OR(B142=0,B142=""),"",IF(AND('Marks Entry 1st'!AK141="",'Marks Entry 2nd'!AK141=""),"",IF(AND($E$3="1st"),'Marks Entry 1st'!AK141,IF(AND($E$3="2nd"),'Marks Entry 2nd'!AK141,""))))</f>
        <v/>
      </c>
      <c r="BT142" s="57" t="str">
        <f t="shared" si="158"/>
        <v/>
      </c>
      <c r="BU142" s="53">
        <f t="shared" si="159"/>
        <v>0</v>
      </c>
      <c r="BV142" s="59" t="str">
        <f>IF(OR(B142=0,B142=""),"",IF(AND('Marks Entry 1st'!AL141="",'Marks Entry 2nd'!AL141=""),"",IF(AND($E$3="1st"),'Marks Entry 1st'!AL141,IF(AND($E$3="2nd"),'Marks Entry 2nd'!AL141,""))))</f>
        <v/>
      </c>
      <c r="BW142" s="59" t="str">
        <f>IF(OR(B142=0,B142=""),"",IF(AND('Marks Entry 1st'!AM141="",'Marks Entry 2nd'!AM141=""),"",IF(AND($E$3="1st"),'Marks Entry 1st'!AM141,IF(AND($E$3="2nd"),'Marks Entry 2nd'!AM141,""))))</f>
        <v/>
      </c>
      <c r="BX142" s="58" t="str">
        <f t="shared" si="160"/>
        <v/>
      </c>
      <c r="BY142" s="53" t="str">
        <f t="shared" si="161"/>
        <v/>
      </c>
      <c r="BZ142" s="94">
        <f t="shared" si="162"/>
        <v>0</v>
      </c>
      <c r="CA142" s="94" t="str">
        <f t="shared" si="163"/>
        <v/>
      </c>
      <c r="CB142" s="94" t="str">
        <f t="shared" si="164"/>
        <v/>
      </c>
      <c r="CC142" s="94" t="str">
        <f t="shared" si="165"/>
        <v/>
      </c>
      <c r="CD142" s="94" t="str">
        <f t="shared" si="166"/>
        <v/>
      </c>
      <c r="CE142" s="98" t="str">
        <f t="shared" si="167"/>
        <v/>
      </c>
      <c r="CF142" s="246" t="str">
        <f>IF(OR(B142=0,B142=""),"",IF(AND($E$3="1st"),'Marks Entry 1st'!AN141,IF(AND($E$3="2nd"),'Marks Entry 2nd'!AN141,"")))</f>
        <v/>
      </c>
      <c r="CG142" s="246" t="str">
        <f>IF(OR(B142=0,B142=""),"",IF(AND($E$3="1st"),'Marks Entry 1st'!AO141,IF(AND($E$3="2nd"),'Marks Entry 2nd'!AO141,"")))</f>
        <v/>
      </c>
      <c r="CH142" s="114" t="str">
        <f t="shared" si="168"/>
        <v/>
      </c>
      <c r="CI142" s="115">
        <f t="shared" si="169"/>
        <v>0</v>
      </c>
      <c r="CJ142" s="115" t="str">
        <f t="shared" si="170"/>
        <v/>
      </c>
      <c r="CK142" s="115" t="str">
        <f t="shared" si="171"/>
        <v/>
      </c>
      <c r="CL142" s="97" t="str">
        <f t="shared" si="172"/>
        <v/>
      </c>
      <c r="CM142" s="246" t="str">
        <f>IF(OR(B142=0,B142=""),"",IF(AND($E$3="1st"),'Marks Entry 1st'!AP141,IF(AND($E$3="2nd"),'Marks Entry 2nd'!AP141,"")))</f>
        <v/>
      </c>
      <c r="CN142" s="246" t="str">
        <f>IF(OR(B142=0,B142=""),"",IF(AND($E$3="1st"),'Marks Entry 1st'!AQ141,IF(AND($E$3="2nd"),'Marks Entry 2nd'!AQ141,"")))</f>
        <v/>
      </c>
      <c r="CO142" s="114" t="str">
        <f t="shared" si="173"/>
        <v/>
      </c>
      <c r="CP142" s="115">
        <f t="shared" si="174"/>
        <v>0</v>
      </c>
      <c r="CQ142" s="115" t="str">
        <f t="shared" si="175"/>
        <v/>
      </c>
      <c r="CR142" s="115" t="str">
        <f t="shared" si="176"/>
        <v/>
      </c>
      <c r="CS142" s="97" t="str">
        <f t="shared" si="177"/>
        <v/>
      </c>
      <c r="CT142" s="246" t="str">
        <f>IF(OR(B142=0,B142=""),"",IF(AND($E$3="1st"),'Marks Entry 1st'!AR141,IF(AND($E$3="2nd"),'Marks Entry 2nd'!AR141,"")))</f>
        <v/>
      </c>
      <c r="CU142" s="246" t="str">
        <f>IF(OR(B142=0,B142=""),"",IF(AND($E$3="1st"),'Marks Entry 1st'!AS141,IF(AND($E$3="2nd"),'Marks Entry 2nd'!AS141,"")))</f>
        <v/>
      </c>
      <c r="CV142" s="114" t="str">
        <f t="shared" si="178"/>
        <v/>
      </c>
      <c r="CW142" s="115">
        <f t="shared" si="179"/>
        <v>0</v>
      </c>
      <c r="CX142" s="115" t="str">
        <f t="shared" si="180"/>
        <v/>
      </c>
      <c r="CY142" s="115" t="str">
        <f t="shared" si="181"/>
        <v/>
      </c>
      <c r="CZ142" s="97" t="str">
        <f t="shared" si="182"/>
        <v/>
      </c>
      <c r="DA142" s="246" t="str">
        <f>IF(OR(B142=0,B142=""),"",IF(AND('Marks Entry 1st'!AT141="",'Marks Entry 2nd'!AT141=""),"",IF(AND($E$3="1st"),'Marks Entry 1st'!AT141,IF(AND($E$3="2nd"),'Marks Entry 2nd'!AT141,""))))</f>
        <v/>
      </c>
      <c r="DB142" s="246" t="str">
        <f>IF(OR(B142=0,B142=""),"",IF(AND('Marks Entry 1st'!AU141="",'Marks Entry 2nd'!AU141=""),"",IF(AND($E$3="1st"),'Marks Entry 1st'!AU141,IF(AND($E$3="2nd"),'Marks Entry 2nd'!AU141,""))))</f>
        <v/>
      </c>
      <c r="DC142" s="377" t="str">
        <f t="shared" si="183"/>
        <v/>
      </c>
      <c r="DD142" s="98" t="str">
        <f t="shared" si="184"/>
        <v/>
      </c>
      <c r="DE142" s="246" t="str">
        <f>IF(OR(B142=0,B142=""),"",IF(AND('Marks Entry 1st'!AV141="",'Marks Entry 2nd'!AV141=""),"",IF(AND($E$3="1st"),'Marks Entry 1st'!AV141,IF(AND($E$3="2nd"),'Marks Entry 2nd'!AV141,""))))</f>
        <v/>
      </c>
      <c r="DF142" s="246" t="str">
        <f>IF(OR(B142=0,B142=""),"",IF(AND('Marks Entry 1st'!AW141="",'Marks Entry 2nd'!AW141=""),"",IF(AND($E$3="1st"),'Marks Entry 1st'!AW141,IF(AND($E$3="2nd"),'Marks Entry 2nd'!AW141,""))))</f>
        <v/>
      </c>
      <c r="DG142" s="377" t="str">
        <f t="shared" si="185"/>
        <v/>
      </c>
      <c r="DH142" s="98" t="str">
        <f t="shared" si="186"/>
        <v/>
      </c>
      <c r="DI142" s="68" t="str">
        <f t="shared" si="191"/>
        <v/>
      </c>
      <c r="DJ142" s="379" t="str">
        <f t="shared" si="187"/>
        <v/>
      </c>
      <c r="DK142" s="72" t="str">
        <f t="shared" si="188"/>
        <v/>
      </c>
      <c r="DL142" s="73" t="str">
        <f t="shared" si="189"/>
        <v/>
      </c>
      <c r="DM142" s="413" t="str">
        <f>IF(B142="NSO","NSO",IF(OR(D142="",G142="",F142="",B142="",DI142=0),"",IF('Master sheet'!$D$11="Hindi","कक्षोंन्नति","Promoted")))</f>
        <v/>
      </c>
      <c r="DN142" s="43" t="str">
        <f>IF(OR(B142=0,B142=""),"",IF(AND($E$3="1st"),'Marks Entry 1st'!AX141,IF(AND($E$3="2nd"),'Marks Entry 2nd'!AX141,"")))</f>
        <v/>
      </c>
      <c r="DO142" s="43" t="str">
        <f>IF(OR(B142=0,B142=""),"",IF(AND($E$3="1st"),'Marks Entry 1st'!AY141,IF(AND($E$3="2nd"),'Marks Entry 2nd'!AY141,"")))</f>
        <v/>
      </c>
      <c r="DP142" s="230" t="str">
        <f t="shared" si="190"/>
        <v/>
      </c>
      <c r="DQ142" s="44"/>
      <c r="DX142" s="46">
        <f>IF(AND($E$3="1st"),'Marks Entry 1st'!I141,IF(AND($E$3="2nd"),'Marks Entry 2nd'!I141,""))</f>
        <v>0</v>
      </c>
    </row>
    <row r="143" spans="1:128" ht="18.95" customHeight="1">
      <c r="A143" s="60">
        <v>136</v>
      </c>
      <c r="B143" s="279" t="str">
        <f>IF(OR(DX143=0,DX143=""),"",IF(AND($E$3="1st"),'Marks Entry 1st'!I142,IF(AND($E$3="2nd"),'Marks Entry 2nd'!I142,"")))</f>
        <v/>
      </c>
      <c r="C143" s="61" t="str">
        <f>IF(OR(B143=0,B143=""),"",IF(AND($E$3="1st"),'Marks Entry 1st'!B142,IF(AND($E$3="2nd"),'Marks Entry 2nd'!B142,"")))</f>
        <v/>
      </c>
      <c r="D143" s="61" t="str">
        <f>IF(OR(B143=0,B143=""),"",IF(AND($E$3="1st"),'Marks Entry 1st'!C142,IF(AND($E$3="2nd"),'Marks Entry 2nd'!C142,"")))</f>
        <v/>
      </c>
      <c r="E143" s="62" t="str">
        <f>IF(OR(B143=0,B143=""),"",IF(AND($E$3="1st"),'Marks Entry 1st'!E142,IF(AND($E$3="2nd"),'Marks Entry 2nd'!E142,"")))</f>
        <v/>
      </c>
      <c r="F143" s="278" t="str">
        <f>IF(OR(B143=0,B143=""),"",IF(AND($E$3="1st"),'Marks Entry 1st'!D142,IF(AND($E$3="2nd"),'Marks Entry 2nd'!D142,"")))</f>
        <v/>
      </c>
      <c r="G143" s="56" t="str">
        <f>IF(OR(B143=0,B143=""),"",IF(AND($E$3="1st"),'Marks Entry 1st'!F142,IF(AND($E$3="2nd"),'Marks Entry 2nd'!F142,"")))</f>
        <v/>
      </c>
      <c r="H143" s="56" t="str">
        <f>IF(OR(B143=0,B143=""),"",IF(AND($E$3="1st"),'Marks Entry 1st'!G142,IF(AND($E$3="2nd"),'Marks Entry 2nd'!G142,"")))</f>
        <v/>
      </c>
      <c r="I143" s="56" t="str">
        <f>IF(OR(B143=0,B143=""),"",IF(AND($E$3="1st"),'Marks Entry 1st'!H142,IF(AND($E$3="2nd"),'Marks Entry 2nd'!H142,"")))</f>
        <v/>
      </c>
      <c r="J143" s="245" t="str">
        <f>IF(OR(B143=0,B143=""),"",IF(AND($E$3="1st"),'Marks Entry 1st'!J142,IF(AND($E$3="2nd"),'Marks Entry 2nd'!J142,"")))</f>
        <v/>
      </c>
      <c r="K143" s="245" t="str">
        <f>IF(OR(B143=0,B143=""),"",IF(AND($E$3="1st"),'Marks Entry 1st'!K142,IF(AND($E$3="2nd"),'Marks Entry 2nd'!K142,"")))</f>
        <v/>
      </c>
      <c r="L143" s="113"/>
      <c r="M143" s="113"/>
      <c r="N143" s="113"/>
      <c r="O143" s="53"/>
      <c r="P143" s="113" t="str">
        <f>IF(OR(B143=0,B143=""),"",IF(AND($E$3="1st"),'Marks Entry 1st'!O142,IF(AND($E$3="2nd"),'Marks Entry 2nd'!O142,"")))</f>
        <v/>
      </c>
      <c r="Q143" s="113" t="str">
        <f>IF(OR(B143=0,B143=""),"",IF(AND($E$3="1st"),'Marks Entry 1st'!P142,IF(AND($E$3="2nd"),'Marks Entry 2nd'!P142,"")))</f>
        <v/>
      </c>
      <c r="R143" s="57" t="str">
        <f t="shared" si="128"/>
        <v/>
      </c>
      <c r="S143" s="53">
        <f t="shared" si="129"/>
        <v>0</v>
      </c>
      <c r="T143" s="59" t="str">
        <f>IF(OR(B143=0,B143=""),"",IF(AND($E$3="1st"),'Marks Entry 1st'!Q142,IF(AND($E$3="2nd"),'Marks Entry 2nd'!Q142,"")))</f>
        <v/>
      </c>
      <c r="U143" s="59" t="str">
        <f>IF(OR(B143=0,B143=""),"",IF(AND($E$3="1st"),'Marks Entry 1st'!R142,IF(AND($E$3="2nd"),'Marks Entry 2nd'!R142,"")))</f>
        <v/>
      </c>
      <c r="V143" s="58" t="str">
        <f t="shared" si="130"/>
        <v/>
      </c>
      <c r="W143" s="53" t="str">
        <f t="shared" si="131"/>
        <v/>
      </c>
      <c r="X143" s="94">
        <f t="shared" si="132"/>
        <v>0</v>
      </c>
      <c r="Y143" s="94" t="str">
        <f t="shared" si="133"/>
        <v/>
      </c>
      <c r="Z143" s="94" t="str">
        <f t="shared" si="134"/>
        <v/>
      </c>
      <c r="AA143" s="94" t="str">
        <f t="shared" si="135"/>
        <v/>
      </c>
      <c r="AB143" s="94" t="str">
        <f t="shared" si="136"/>
        <v/>
      </c>
      <c r="AC143" s="98" t="str">
        <f t="shared" si="137"/>
        <v/>
      </c>
      <c r="AD143" s="113"/>
      <c r="AE143" s="113"/>
      <c r="AF143" s="113"/>
      <c r="AG143" s="53"/>
      <c r="AH143" s="113" t="str">
        <f>IF(OR(B143=0,B143=""),"",IF(AND($E$3="1st"),'Marks Entry 1st'!V142,IF(AND($E$3="2nd"),'Marks Entry 2nd'!V142,"")))</f>
        <v/>
      </c>
      <c r="AI143" s="113" t="str">
        <f>IF(OR(B143=0,B143=""),"",IF(AND($E$3="1st"),'Marks Entry 1st'!W142,IF(AND($E$3="2nd"),'Marks Entry 2nd'!W142,"")))</f>
        <v/>
      </c>
      <c r="AJ143" s="57" t="str">
        <f t="shared" si="138"/>
        <v/>
      </c>
      <c r="AK143" s="53">
        <f t="shared" si="139"/>
        <v>0</v>
      </c>
      <c r="AL143" s="59" t="str">
        <f>IF(OR(B143=0,B143=""),"",IF(AND($E$3="1st"),'Marks Entry 1st'!X142,IF(AND($E$3="2nd"),'Marks Entry 2nd'!X142,"")))</f>
        <v/>
      </c>
      <c r="AM143" s="59" t="str">
        <f>IF(OR(B143=0,B143=""),"",IF(AND($E$3="1st"),'Marks Entry 1st'!Y142,IF(AND($E$3="2nd"),'Marks Entry 2nd'!Y142,"")))</f>
        <v/>
      </c>
      <c r="AN143" s="58" t="str">
        <f t="shared" si="140"/>
        <v/>
      </c>
      <c r="AO143" s="53" t="str">
        <f t="shared" si="141"/>
        <v/>
      </c>
      <c r="AP143" s="94">
        <f t="shared" si="142"/>
        <v>0</v>
      </c>
      <c r="AQ143" s="94" t="str">
        <f t="shared" si="143"/>
        <v/>
      </c>
      <c r="AR143" s="94" t="str">
        <f t="shared" si="144"/>
        <v/>
      </c>
      <c r="AS143" s="94" t="str">
        <f t="shared" si="145"/>
        <v/>
      </c>
      <c r="AT143" s="94" t="str">
        <f t="shared" si="146"/>
        <v/>
      </c>
      <c r="AU143" s="98" t="str">
        <f t="shared" si="147"/>
        <v/>
      </c>
      <c r="AV143" s="113"/>
      <c r="AW143" s="113"/>
      <c r="AX143" s="113"/>
      <c r="AY143" s="53"/>
      <c r="AZ143" s="113" t="str">
        <f>IF(OR(B143=0,B143=""),"",IF(AND($E$3="1st"),'Marks Entry 1st'!AC142,IF(AND($E$3="2nd"),'Marks Entry 2nd'!AC142,"")))</f>
        <v/>
      </c>
      <c r="BA143" s="113" t="str">
        <f>IF(OR(B143=0,B143=""),"",IF(AND($E$3="1st"),'Marks Entry 1st'!AD142,IF(AND($E$3="2nd"),'Marks Entry 2nd'!AD142,"")))</f>
        <v/>
      </c>
      <c r="BB143" s="57" t="str">
        <f t="shared" si="148"/>
        <v/>
      </c>
      <c r="BC143" s="53">
        <f t="shared" si="149"/>
        <v>0</v>
      </c>
      <c r="BD143" s="59" t="str">
        <f>IF(OR(B143=0,B143=""),"",IF(AND($E$3="1st"),'Marks Entry 1st'!AE142,IF(AND($E$3="2nd"),'Marks Entry 2nd'!AE142,"")))</f>
        <v/>
      </c>
      <c r="BE143" s="59" t="str">
        <f>IF(OR(B143=0,B143=""),"",IF(AND($E$3="1st"),'Marks Entry 1st'!AF142,IF(AND($E$3="2nd"),'Marks Entry 2nd'!AF142,"")))</f>
        <v/>
      </c>
      <c r="BF143" s="58" t="str">
        <f t="shared" si="150"/>
        <v/>
      </c>
      <c r="BG143" s="53" t="str">
        <f t="shared" si="151"/>
        <v/>
      </c>
      <c r="BH143" s="94">
        <f t="shared" si="152"/>
        <v>0</v>
      </c>
      <c r="BI143" s="94" t="str">
        <f t="shared" si="153"/>
        <v/>
      </c>
      <c r="BJ143" s="94" t="str">
        <f t="shared" si="154"/>
        <v/>
      </c>
      <c r="BK143" s="94" t="str">
        <f t="shared" si="155"/>
        <v/>
      </c>
      <c r="BL143" s="94" t="str">
        <f t="shared" si="156"/>
        <v/>
      </c>
      <c r="BM143" s="98" t="str">
        <f t="shared" si="157"/>
        <v/>
      </c>
      <c r="BN143" s="113"/>
      <c r="BO143" s="113"/>
      <c r="BP143" s="113"/>
      <c r="BQ143" s="53"/>
      <c r="BR143" s="113" t="str">
        <f>IF(OR(B143=0,B143=""),"",IF(AND('Marks Entry 1st'!AJ142="",'Marks Entry 2nd'!AJ142=""),"",IF(AND($E$3="1st"),'Marks Entry 1st'!AJ142,IF(AND($E$3="2nd"),'Marks Entry 2nd'!AJ142,""))))</f>
        <v/>
      </c>
      <c r="BS143" s="113" t="str">
        <f>IF(OR(B143=0,B143=""),"",IF(AND('Marks Entry 1st'!AK142="",'Marks Entry 2nd'!AK142=""),"",IF(AND($E$3="1st"),'Marks Entry 1st'!AK142,IF(AND($E$3="2nd"),'Marks Entry 2nd'!AK142,""))))</f>
        <v/>
      </c>
      <c r="BT143" s="57" t="str">
        <f t="shared" si="158"/>
        <v/>
      </c>
      <c r="BU143" s="53">
        <f t="shared" si="159"/>
        <v>0</v>
      </c>
      <c r="BV143" s="59" t="str">
        <f>IF(OR(B143=0,B143=""),"",IF(AND('Marks Entry 1st'!AL142="",'Marks Entry 2nd'!AL142=""),"",IF(AND($E$3="1st"),'Marks Entry 1st'!AL142,IF(AND($E$3="2nd"),'Marks Entry 2nd'!AL142,""))))</f>
        <v/>
      </c>
      <c r="BW143" s="59" t="str">
        <f>IF(OR(B143=0,B143=""),"",IF(AND('Marks Entry 1st'!AM142="",'Marks Entry 2nd'!AM142=""),"",IF(AND($E$3="1st"),'Marks Entry 1st'!AM142,IF(AND($E$3="2nd"),'Marks Entry 2nd'!AM142,""))))</f>
        <v/>
      </c>
      <c r="BX143" s="58" t="str">
        <f t="shared" si="160"/>
        <v/>
      </c>
      <c r="BY143" s="53" t="str">
        <f t="shared" si="161"/>
        <v/>
      </c>
      <c r="BZ143" s="94">
        <f t="shared" si="162"/>
        <v>0</v>
      </c>
      <c r="CA143" s="94" t="str">
        <f t="shared" si="163"/>
        <v/>
      </c>
      <c r="CB143" s="94" t="str">
        <f t="shared" si="164"/>
        <v/>
      </c>
      <c r="CC143" s="94" t="str">
        <f t="shared" si="165"/>
        <v/>
      </c>
      <c r="CD143" s="94" t="str">
        <f t="shared" si="166"/>
        <v/>
      </c>
      <c r="CE143" s="98" t="str">
        <f t="shared" si="167"/>
        <v/>
      </c>
      <c r="CF143" s="246" t="str">
        <f>IF(OR(B143=0,B143=""),"",IF(AND($E$3="1st"),'Marks Entry 1st'!AN142,IF(AND($E$3="2nd"),'Marks Entry 2nd'!AN142,"")))</f>
        <v/>
      </c>
      <c r="CG143" s="246" t="str">
        <f>IF(OR(B143=0,B143=""),"",IF(AND($E$3="1st"),'Marks Entry 1st'!AO142,IF(AND($E$3="2nd"),'Marks Entry 2nd'!AO142,"")))</f>
        <v/>
      </c>
      <c r="CH143" s="114" t="str">
        <f t="shared" si="168"/>
        <v/>
      </c>
      <c r="CI143" s="115">
        <f t="shared" si="169"/>
        <v>0</v>
      </c>
      <c r="CJ143" s="115" t="str">
        <f t="shared" si="170"/>
        <v/>
      </c>
      <c r="CK143" s="115" t="str">
        <f t="shared" si="171"/>
        <v/>
      </c>
      <c r="CL143" s="97" t="str">
        <f t="shared" si="172"/>
        <v/>
      </c>
      <c r="CM143" s="246" t="str">
        <f>IF(OR(B143=0,B143=""),"",IF(AND($E$3="1st"),'Marks Entry 1st'!AP142,IF(AND($E$3="2nd"),'Marks Entry 2nd'!AP142,"")))</f>
        <v/>
      </c>
      <c r="CN143" s="246" t="str">
        <f>IF(OR(B143=0,B143=""),"",IF(AND($E$3="1st"),'Marks Entry 1st'!AQ142,IF(AND($E$3="2nd"),'Marks Entry 2nd'!AQ142,"")))</f>
        <v/>
      </c>
      <c r="CO143" s="114" t="str">
        <f t="shared" si="173"/>
        <v/>
      </c>
      <c r="CP143" s="115">
        <f t="shared" si="174"/>
        <v>0</v>
      </c>
      <c r="CQ143" s="115" t="str">
        <f t="shared" si="175"/>
        <v/>
      </c>
      <c r="CR143" s="115" t="str">
        <f t="shared" si="176"/>
        <v/>
      </c>
      <c r="CS143" s="97" t="str">
        <f t="shared" si="177"/>
        <v/>
      </c>
      <c r="CT143" s="246" t="str">
        <f>IF(OR(B143=0,B143=""),"",IF(AND($E$3="1st"),'Marks Entry 1st'!AR142,IF(AND($E$3="2nd"),'Marks Entry 2nd'!AR142,"")))</f>
        <v/>
      </c>
      <c r="CU143" s="246" t="str">
        <f>IF(OR(B143=0,B143=""),"",IF(AND($E$3="1st"),'Marks Entry 1st'!AS142,IF(AND($E$3="2nd"),'Marks Entry 2nd'!AS142,"")))</f>
        <v/>
      </c>
      <c r="CV143" s="114" t="str">
        <f t="shared" si="178"/>
        <v/>
      </c>
      <c r="CW143" s="115">
        <f t="shared" si="179"/>
        <v>0</v>
      </c>
      <c r="CX143" s="115" t="str">
        <f t="shared" si="180"/>
        <v/>
      </c>
      <c r="CY143" s="115" t="str">
        <f t="shared" si="181"/>
        <v/>
      </c>
      <c r="CZ143" s="97" t="str">
        <f t="shared" si="182"/>
        <v/>
      </c>
      <c r="DA143" s="246" t="str">
        <f>IF(OR(B143=0,B143=""),"",IF(AND('Marks Entry 1st'!AT142="",'Marks Entry 2nd'!AT142=""),"",IF(AND($E$3="1st"),'Marks Entry 1st'!AT142,IF(AND($E$3="2nd"),'Marks Entry 2nd'!AT142,""))))</f>
        <v/>
      </c>
      <c r="DB143" s="246" t="str">
        <f>IF(OR(B143=0,B143=""),"",IF(AND('Marks Entry 1st'!AU142="",'Marks Entry 2nd'!AU142=""),"",IF(AND($E$3="1st"),'Marks Entry 1st'!AU142,IF(AND($E$3="2nd"),'Marks Entry 2nd'!AU142,""))))</f>
        <v/>
      </c>
      <c r="DC143" s="377" t="str">
        <f t="shared" si="183"/>
        <v/>
      </c>
      <c r="DD143" s="98" t="str">
        <f t="shared" si="184"/>
        <v/>
      </c>
      <c r="DE143" s="246" t="str">
        <f>IF(OR(B143=0,B143=""),"",IF(AND('Marks Entry 1st'!AV142="",'Marks Entry 2nd'!AV142=""),"",IF(AND($E$3="1st"),'Marks Entry 1st'!AV142,IF(AND($E$3="2nd"),'Marks Entry 2nd'!AV142,""))))</f>
        <v/>
      </c>
      <c r="DF143" s="246" t="str">
        <f>IF(OR(B143=0,B143=""),"",IF(AND('Marks Entry 1st'!AW142="",'Marks Entry 2nd'!AW142=""),"",IF(AND($E$3="1st"),'Marks Entry 1st'!AW142,IF(AND($E$3="2nd"),'Marks Entry 2nd'!AW142,""))))</f>
        <v/>
      </c>
      <c r="DG143" s="377" t="str">
        <f t="shared" si="185"/>
        <v/>
      </c>
      <c r="DH143" s="98" t="str">
        <f t="shared" si="186"/>
        <v/>
      </c>
      <c r="DI143" s="68" t="str">
        <f t="shared" si="191"/>
        <v/>
      </c>
      <c r="DJ143" s="379" t="str">
        <f t="shared" si="187"/>
        <v/>
      </c>
      <c r="DK143" s="72" t="str">
        <f t="shared" si="188"/>
        <v/>
      </c>
      <c r="DL143" s="73" t="str">
        <f t="shared" si="189"/>
        <v/>
      </c>
      <c r="DM143" s="413" t="str">
        <f>IF(B143="NSO","NSO",IF(OR(D143="",G143="",F143="",B143="",DI143=0),"",IF('Master sheet'!$D$11="Hindi","कक्षोंन्नति","Promoted")))</f>
        <v/>
      </c>
      <c r="DN143" s="43" t="str">
        <f>IF(OR(B143=0,B143=""),"",IF(AND($E$3="1st"),'Marks Entry 1st'!AX142,IF(AND($E$3="2nd"),'Marks Entry 2nd'!AX142,"")))</f>
        <v/>
      </c>
      <c r="DO143" s="43" t="str">
        <f>IF(OR(B143=0,B143=""),"",IF(AND($E$3="1st"),'Marks Entry 1st'!AY142,IF(AND($E$3="2nd"),'Marks Entry 2nd'!AY142,"")))</f>
        <v/>
      </c>
      <c r="DP143" s="230" t="str">
        <f t="shared" si="190"/>
        <v/>
      </c>
      <c r="DQ143" s="44"/>
      <c r="DX143" s="46">
        <f>IF(AND($E$3="1st"),'Marks Entry 1st'!I142,IF(AND($E$3="2nd"),'Marks Entry 2nd'!I142,""))</f>
        <v>0</v>
      </c>
    </row>
    <row r="144" spans="1:128" ht="18.95" customHeight="1">
      <c r="A144" s="60">
        <v>137</v>
      </c>
      <c r="B144" s="279" t="str">
        <f>IF(OR(DX144=0,DX144=""),"",IF(AND($E$3="1st"),'Marks Entry 1st'!I143,IF(AND($E$3="2nd"),'Marks Entry 2nd'!I143,"")))</f>
        <v/>
      </c>
      <c r="C144" s="61" t="str">
        <f>IF(OR(B144=0,B144=""),"",IF(AND($E$3="1st"),'Marks Entry 1st'!B143,IF(AND($E$3="2nd"),'Marks Entry 2nd'!B143,"")))</f>
        <v/>
      </c>
      <c r="D144" s="61" t="str">
        <f>IF(OR(B144=0,B144=""),"",IF(AND($E$3="1st"),'Marks Entry 1st'!C143,IF(AND($E$3="2nd"),'Marks Entry 2nd'!C143,"")))</f>
        <v/>
      </c>
      <c r="E144" s="62" t="str">
        <f>IF(OR(B144=0,B144=""),"",IF(AND($E$3="1st"),'Marks Entry 1st'!E143,IF(AND($E$3="2nd"),'Marks Entry 2nd'!E143,"")))</f>
        <v/>
      </c>
      <c r="F144" s="278" t="str">
        <f>IF(OR(B144=0,B144=""),"",IF(AND($E$3="1st"),'Marks Entry 1st'!D143,IF(AND($E$3="2nd"),'Marks Entry 2nd'!D143,"")))</f>
        <v/>
      </c>
      <c r="G144" s="56" t="str">
        <f>IF(OR(B144=0,B144=""),"",IF(AND($E$3="1st"),'Marks Entry 1st'!F143,IF(AND($E$3="2nd"),'Marks Entry 2nd'!F143,"")))</f>
        <v/>
      </c>
      <c r="H144" s="56" t="str">
        <f>IF(OR(B144=0,B144=""),"",IF(AND($E$3="1st"),'Marks Entry 1st'!G143,IF(AND($E$3="2nd"),'Marks Entry 2nd'!G143,"")))</f>
        <v/>
      </c>
      <c r="I144" s="56" t="str">
        <f>IF(OR(B144=0,B144=""),"",IF(AND($E$3="1st"),'Marks Entry 1st'!H143,IF(AND($E$3="2nd"),'Marks Entry 2nd'!H143,"")))</f>
        <v/>
      </c>
      <c r="J144" s="245" t="str">
        <f>IF(OR(B144=0,B144=""),"",IF(AND($E$3="1st"),'Marks Entry 1st'!J143,IF(AND($E$3="2nd"),'Marks Entry 2nd'!J143,"")))</f>
        <v/>
      </c>
      <c r="K144" s="245" t="str">
        <f>IF(OR(B144=0,B144=""),"",IF(AND($E$3="1st"),'Marks Entry 1st'!K143,IF(AND($E$3="2nd"),'Marks Entry 2nd'!K143,"")))</f>
        <v/>
      </c>
      <c r="L144" s="113"/>
      <c r="M144" s="113"/>
      <c r="N144" s="113"/>
      <c r="O144" s="53"/>
      <c r="P144" s="113" t="str">
        <f>IF(OR(B144=0,B144=""),"",IF(AND($E$3="1st"),'Marks Entry 1st'!O143,IF(AND($E$3="2nd"),'Marks Entry 2nd'!O143,"")))</f>
        <v/>
      </c>
      <c r="Q144" s="113" t="str">
        <f>IF(OR(B144=0,B144=""),"",IF(AND($E$3="1st"),'Marks Entry 1st'!P143,IF(AND($E$3="2nd"),'Marks Entry 2nd'!P143,"")))</f>
        <v/>
      </c>
      <c r="R144" s="57" t="str">
        <f t="shared" si="128"/>
        <v/>
      </c>
      <c r="S144" s="53">
        <f t="shared" si="129"/>
        <v>0</v>
      </c>
      <c r="T144" s="59" t="str">
        <f>IF(OR(B144=0,B144=""),"",IF(AND($E$3="1st"),'Marks Entry 1st'!Q143,IF(AND($E$3="2nd"),'Marks Entry 2nd'!Q143,"")))</f>
        <v/>
      </c>
      <c r="U144" s="59" t="str">
        <f>IF(OR(B144=0,B144=""),"",IF(AND($E$3="1st"),'Marks Entry 1st'!R143,IF(AND($E$3="2nd"),'Marks Entry 2nd'!R143,"")))</f>
        <v/>
      </c>
      <c r="V144" s="58" t="str">
        <f t="shared" si="130"/>
        <v/>
      </c>
      <c r="W144" s="53" t="str">
        <f t="shared" si="131"/>
        <v/>
      </c>
      <c r="X144" s="94">
        <f t="shared" si="132"/>
        <v>0</v>
      </c>
      <c r="Y144" s="94" t="str">
        <f t="shared" si="133"/>
        <v/>
      </c>
      <c r="Z144" s="94" t="str">
        <f t="shared" si="134"/>
        <v/>
      </c>
      <c r="AA144" s="94" t="str">
        <f t="shared" si="135"/>
        <v/>
      </c>
      <c r="AB144" s="94" t="str">
        <f t="shared" si="136"/>
        <v/>
      </c>
      <c r="AC144" s="98" t="str">
        <f t="shared" si="137"/>
        <v/>
      </c>
      <c r="AD144" s="113"/>
      <c r="AE144" s="113"/>
      <c r="AF144" s="113"/>
      <c r="AG144" s="53"/>
      <c r="AH144" s="113" t="str">
        <f>IF(OR(B144=0,B144=""),"",IF(AND($E$3="1st"),'Marks Entry 1st'!V143,IF(AND($E$3="2nd"),'Marks Entry 2nd'!V143,"")))</f>
        <v/>
      </c>
      <c r="AI144" s="113" t="str">
        <f>IF(OR(B144=0,B144=""),"",IF(AND($E$3="1st"),'Marks Entry 1st'!W143,IF(AND($E$3="2nd"),'Marks Entry 2nd'!W143,"")))</f>
        <v/>
      </c>
      <c r="AJ144" s="57" t="str">
        <f t="shared" si="138"/>
        <v/>
      </c>
      <c r="AK144" s="53">
        <f t="shared" si="139"/>
        <v>0</v>
      </c>
      <c r="AL144" s="59" t="str">
        <f>IF(OR(B144=0,B144=""),"",IF(AND($E$3="1st"),'Marks Entry 1st'!X143,IF(AND($E$3="2nd"),'Marks Entry 2nd'!X143,"")))</f>
        <v/>
      </c>
      <c r="AM144" s="59" t="str">
        <f>IF(OR(B144=0,B144=""),"",IF(AND($E$3="1st"),'Marks Entry 1st'!Y143,IF(AND($E$3="2nd"),'Marks Entry 2nd'!Y143,"")))</f>
        <v/>
      </c>
      <c r="AN144" s="58" t="str">
        <f t="shared" si="140"/>
        <v/>
      </c>
      <c r="AO144" s="53" t="str">
        <f t="shared" si="141"/>
        <v/>
      </c>
      <c r="AP144" s="94">
        <f t="shared" si="142"/>
        <v>0</v>
      </c>
      <c r="AQ144" s="94" t="str">
        <f t="shared" si="143"/>
        <v/>
      </c>
      <c r="AR144" s="94" t="str">
        <f t="shared" si="144"/>
        <v/>
      </c>
      <c r="AS144" s="94" t="str">
        <f t="shared" si="145"/>
        <v/>
      </c>
      <c r="AT144" s="94" t="str">
        <f t="shared" si="146"/>
        <v/>
      </c>
      <c r="AU144" s="98" t="str">
        <f t="shared" si="147"/>
        <v/>
      </c>
      <c r="AV144" s="113"/>
      <c r="AW144" s="113"/>
      <c r="AX144" s="113"/>
      <c r="AY144" s="53"/>
      <c r="AZ144" s="113" t="str">
        <f>IF(OR(B144=0,B144=""),"",IF(AND($E$3="1st"),'Marks Entry 1st'!AC143,IF(AND($E$3="2nd"),'Marks Entry 2nd'!AC143,"")))</f>
        <v/>
      </c>
      <c r="BA144" s="113" t="str">
        <f>IF(OR(B144=0,B144=""),"",IF(AND($E$3="1st"),'Marks Entry 1st'!AD143,IF(AND($E$3="2nd"),'Marks Entry 2nd'!AD143,"")))</f>
        <v/>
      </c>
      <c r="BB144" s="57" t="str">
        <f t="shared" si="148"/>
        <v/>
      </c>
      <c r="BC144" s="53">
        <f t="shared" si="149"/>
        <v>0</v>
      </c>
      <c r="BD144" s="59" t="str">
        <f>IF(OR(B144=0,B144=""),"",IF(AND($E$3="1st"),'Marks Entry 1st'!AE143,IF(AND($E$3="2nd"),'Marks Entry 2nd'!AE143,"")))</f>
        <v/>
      </c>
      <c r="BE144" s="59" t="str">
        <f>IF(OR(B144=0,B144=""),"",IF(AND($E$3="1st"),'Marks Entry 1st'!AF143,IF(AND($E$3="2nd"),'Marks Entry 2nd'!AF143,"")))</f>
        <v/>
      </c>
      <c r="BF144" s="58" t="str">
        <f t="shared" si="150"/>
        <v/>
      </c>
      <c r="BG144" s="53" t="str">
        <f t="shared" si="151"/>
        <v/>
      </c>
      <c r="BH144" s="94">
        <f t="shared" si="152"/>
        <v>0</v>
      </c>
      <c r="BI144" s="94" t="str">
        <f t="shared" si="153"/>
        <v/>
      </c>
      <c r="BJ144" s="94" t="str">
        <f t="shared" si="154"/>
        <v/>
      </c>
      <c r="BK144" s="94" t="str">
        <f t="shared" si="155"/>
        <v/>
      </c>
      <c r="BL144" s="94" t="str">
        <f t="shared" si="156"/>
        <v/>
      </c>
      <c r="BM144" s="98" t="str">
        <f t="shared" si="157"/>
        <v/>
      </c>
      <c r="BN144" s="113"/>
      <c r="BO144" s="113"/>
      <c r="BP144" s="113"/>
      <c r="BQ144" s="53"/>
      <c r="BR144" s="113" t="str">
        <f>IF(OR(B144=0,B144=""),"",IF(AND('Marks Entry 1st'!AJ143="",'Marks Entry 2nd'!AJ143=""),"",IF(AND($E$3="1st"),'Marks Entry 1st'!AJ143,IF(AND($E$3="2nd"),'Marks Entry 2nd'!AJ143,""))))</f>
        <v/>
      </c>
      <c r="BS144" s="113" t="str">
        <f>IF(OR(B144=0,B144=""),"",IF(AND('Marks Entry 1st'!AK143="",'Marks Entry 2nd'!AK143=""),"",IF(AND($E$3="1st"),'Marks Entry 1st'!AK143,IF(AND($E$3="2nd"),'Marks Entry 2nd'!AK143,""))))</f>
        <v/>
      </c>
      <c r="BT144" s="57" t="str">
        <f t="shared" si="158"/>
        <v/>
      </c>
      <c r="BU144" s="53">
        <f t="shared" si="159"/>
        <v>0</v>
      </c>
      <c r="BV144" s="59" t="str">
        <f>IF(OR(B144=0,B144=""),"",IF(AND('Marks Entry 1st'!AL143="",'Marks Entry 2nd'!AL143=""),"",IF(AND($E$3="1st"),'Marks Entry 1st'!AL143,IF(AND($E$3="2nd"),'Marks Entry 2nd'!AL143,""))))</f>
        <v/>
      </c>
      <c r="BW144" s="59" t="str">
        <f>IF(OR(B144=0,B144=""),"",IF(AND('Marks Entry 1st'!AM143="",'Marks Entry 2nd'!AM143=""),"",IF(AND($E$3="1st"),'Marks Entry 1st'!AM143,IF(AND($E$3="2nd"),'Marks Entry 2nd'!AM143,""))))</f>
        <v/>
      </c>
      <c r="BX144" s="58" t="str">
        <f t="shared" si="160"/>
        <v/>
      </c>
      <c r="BY144" s="53" t="str">
        <f t="shared" si="161"/>
        <v/>
      </c>
      <c r="BZ144" s="94">
        <f t="shared" si="162"/>
        <v>0</v>
      </c>
      <c r="CA144" s="94" t="str">
        <f t="shared" si="163"/>
        <v/>
      </c>
      <c r="CB144" s="94" t="str">
        <f t="shared" si="164"/>
        <v/>
      </c>
      <c r="CC144" s="94" t="str">
        <f t="shared" si="165"/>
        <v/>
      </c>
      <c r="CD144" s="94" t="str">
        <f t="shared" si="166"/>
        <v/>
      </c>
      <c r="CE144" s="98" t="str">
        <f t="shared" si="167"/>
        <v/>
      </c>
      <c r="CF144" s="246" t="str">
        <f>IF(OR(B144=0,B144=""),"",IF(AND($E$3="1st"),'Marks Entry 1st'!AN143,IF(AND($E$3="2nd"),'Marks Entry 2nd'!AN143,"")))</f>
        <v/>
      </c>
      <c r="CG144" s="246" t="str">
        <f>IF(OR(B144=0,B144=""),"",IF(AND($E$3="1st"),'Marks Entry 1st'!AO143,IF(AND($E$3="2nd"),'Marks Entry 2nd'!AO143,"")))</f>
        <v/>
      </c>
      <c r="CH144" s="114" t="str">
        <f t="shared" si="168"/>
        <v/>
      </c>
      <c r="CI144" s="115">
        <f t="shared" si="169"/>
        <v>0</v>
      </c>
      <c r="CJ144" s="115" t="str">
        <f t="shared" si="170"/>
        <v/>
      </c>
      <c r="CK144" s="115" t="str">
        <f t="shared" si="171"/>
        <v/>
      </c>
      <c r="CL144" s="97" t="str">
        <f t="shared" si="172"/>
        <v/>
      </c>
      <c r="CM144" s="246" t="str">
        <f>IF(OR(B144=0,B144=""),"",IF(AND($E$3="1st"),'Marks Entry 1st'!AP143,IF(AND($E$3="2nd"),'Marks Entry 2nd'!AP143,"")))</f>
        <v/>
      </c>
      <c r="CN144" s="246" t="str">
        <f>IF(OR(B144=0,B144=""),"",IF(AND($E$3="1st"),'Marks Entry 1st'!AQ143,IF(AND($E$3="2nd"),'Marks Entry 2nd'!AQ143,"")))</f>
        <v/>
      </c>
      <c r="CO144" s="114" t="str">
        <f t="shared" si="173"/>
        <v/>
      </c>
      <c r="CP144" s="115">
        <f t="shared" si="174"/>
        <v>0</v>
      </c>
      <c r="CQ144" s="115" t="str">
        <f t="shared" si="175"/>
        <v/>
      </c>
      <c r="CR144" s="115" t="str">
        <f t="shared" si="176"/>
        <v/>
      </c>
      <c r="CS144" s="97" t="str">
        <f t="shared" si="177"/>
        <v/>
      </c>
      <c r="CT144" s="246" t="str">
        <f>IF(OR(B144=0,B144=""),"",IF(AND($E$3="1st"),'Marks Entry 1st'!AR143,IF(AND($E$3="2nd"),'Marks Entry 2nd'!AR143,"")))</f>
        <v/>
      </c>
      <c r="CU144" s="246" t="str">
        <f>IF(OR(B144=0,B144=""),"",IF(AND($E$3="1st"),'Marks Entry 1st'!AS143,IF(AND($E$3="2nd"),'Marks Entry 2nd'!AS143,"")))</f>
        <v/>
      </c>
      <c r="CV144" s="114" t="str">
        <f t="shared" si="178"/>
        <v/>
      </c>
      <c r="CW144" s="115">
        <f t="shared" si="179"/>
        <v>0</v>
      </c>
      <c r="CX144" s="115" t="str">
        <f t="shared" si="180"/>
        <v/>
      </c>
      <c r="CY144" s="115" t="str">
        <f t="shared" si="181"/>
        <v/>
      </c>
      <c r="CZ144" s="97" t="str">
        <f t="shared" si="182"/>
        <v/>
      </c>
      <c r="DA144" s="246" t="str">
        <f>IF(OR(B144=0,B144=""),"",IF(AND('Marks Entry 1st'!AT143="",'Marks Entry 2nd'!AT143=""),"",IF(AND($E$3="1st"),'Marks Entry 1st'!AT143,IF(AND($E$3="2nd"),'Marks Entry 2nd'!AT143,""))))</f>
        <v/>
      </c>
      <c r="DB144" s="246" t="str">
        <f>IF(OR(B144=0,B144=""),"",IF(AND('Marks Entry 1st'!AU143="",'Marks Entry 2nd'!AU143=""),"",IF(AND($E$3="1st"),'Marks Entry 1st'!AU143,IF(AND($E$3="2nd"),'Marks Entry 2nd'!AU143,""))))</f>
        <v/>
      </c>
      <c r="DC144" s="377" t="str">
        <f t="shared" si="183"/>
        <v/>
      </c>
      <c r="DD144" s="98" t="str">
        <f t="shared" si="184"/>
        <v/>
      </c>
      <c r="DE144" s="246" t="str">
        <f>IF(OR(B144=0,B144=""),"",IF(AND('Marks Entry 1st'!AV143="",'Marks Entry 2nd'!AV143=""),"",IF(AND($E$3="1st"),'Marks Entry 1st'!AV143,IF(AND($E$3="2nd"),'Marks Entry 2nd'!AV143,""))))</f>
        <v/>
      </c>
      <c r="DF144" s="246" t="str">
        <f>IF(OR(B144=0,B144=""),"",IF(AND('Marks Entry 1st'!AW143="",'Marks Entry 2nd'!AW143=""),"",IF(AND($E$3="1st"),'Marks Entry 1st'!AW143,IF(AND($E$3="2nd"),'Marks Entry 2nd'!AW143,""))))</f>
        <v/>
      </c>
      <c r="DG144" s="377" t="str">
        <f t="shared" si="185"/>
        <v/>
      </c>
      <c r="DH144" s="98" t="str">
        <f t="shared" si="186"/>
        <v/>
      </c>
      <c r="DI144" s="68" t="str">
        <f t="shared" si="191"/>
        <v/>
      </c>
      <c r="DJ144" s="379" t="str">
        <f t="shared" si="187"/>
        <v/>
      </c>
      <c r="DK144" s="72" t="str">
        <f t="shared" si="188"/>
        <v/>
      </c>
      <c r="DL144" s="73" t="str">
        <f t="shared" si="189"/>
        <v/>
      </c>
      <c r="DM144" s="413" t="str">
        <f>IF(B144="NSO","NSO",IF(OR(D144="",G144="",F144="",B144="",DI144=0),"",IF('Master sheet'!$D$11="Hindi","कक्षोंन्नति","Promoted")))</f>
        <v/>
      </c>
      <c r="DN144" s="43" t="str">
        <f>IF(OR(B144=0,B144=""),"",IF(AND($E$3="1st"),'Marks Entry 1st'!AX143,IF(AND($E$3="2nd"),'Marks Entry 2nd'!AX143,"")))</f>
        <v/>
      </c>
      <c r="DO144" s="43" t="str">
        <f>IF(OR(B144=0,B144=""),"",IF(AND($E$3="1st"),'Marks Entry 1st'!AY143,IF(AND($E$3="2nd"),'Marks Entry 2nd'!AY143,"")))</f>
        <v/>
      </c>
      <c r="DP144" s="230" t="str">
        <f t="shared" si="190"/>
        <v/>
      </c>
      <c r="DQ144" s="44"/>
      <c r="DX144" s="46">
        <f>IF(AND($E$3="1st"),'Marks Entry 1st'!I143,IF(AND($E$3="2nd"),'Marks Entry 2nd'!I143,""))</f>
        <v>0</v>
      </c>
    </row>
    <row r="145" spans="1:128" ht="18.95" customHeight="1">
      <c r="A145" s="60">
        <v>138</v>
      </c>
      <c r="B145" s="279" t="str">
        <f>IF(OR(DX145=0,DX145=""),"",IF(AND($E$3="1st"),'Marks Entry 1st'!I144,IF(AND($E$3="2nd"),'Marks Entry 2nd'!I144,"")))</f>
        <v/>
      </c>
      <c r="C145" s="61" t="str">
        <f>IF(OR(B145=0,B145=""),"",IF(AND($E$3="1st"),'Marks Entry 1st'!B144,IF(AND($E$3="2nd"),'Marks Entry 2nd'!B144,"")))</f>
        <v/>
      </c>
      <c r="D145" s="61" t="str">
        <f>IF(OR(B145=0,B145=""),"",IF(AND($E$3="1st"),'Marks Entry 1st'!C144,IF(AND($E$3="2nd"),'Marks Entry 2nd'!C144,"")))</f>
        <v/>
      </c>
      <c r="E145" s="62" t="str">
        <f>IF(OR(B145=0,B145=""),"",IF(AND($E$3="1st"),'Marks Entry 1st'!E144,IF(AND($E$3="2nd"),'Marks Entry 2nd'!E144,"")))</f>
        <v/>
      </c>
      <c r="F145" s="278" t="str">
        <f>IF(OR(B145=0,B145=""),"",IF(AND($E$3="1st"),'Marks Entry 1st'!D144,IF(AND($E$3="2nd"),'Marks Entry 2nd'!D144,"")))</f>
        <v/>
      </c>
      <c r="G145" s="56" t="str">
        <f>IF(OR(B145=0,B145=""),"",IF(AND($E$3="1st"),'Marks Entry 1st'!F144,IF(AND($E$3="2nd"),'Marks Entry 2nd'!F144,"")))</f>
        <v/>
      </c>
      <c r="H145" s="56" t="str">
        <f>IF(OR(B145=0,B145=""),"",IF(AND($E$3="1st"),'Marks Entry 1st'!G144,IF(AND($E$3="2nd"),'Marks Entry 2nd'!G144,"")))</f>
        <v/>
      </c>
      <c r="I145" s="56" t="str">
        <f>IF(OR(B145=0,B145=""),"",IF(AND($E$3="1st"),'Marks Entry 1st'!H144,IF(AND($E$3="2nd"),'Marks Entry 2nd'!H144,"")))</f>
        <v/>
      </c>
      <c r="J145" s="245" t="str">
        <f>IF(OR(B145=0,B145=""),"",IF(AND($E$3="1st"),'Marks Entry 1st'!J144,IF(AND($E$3="2nd"),'Marks Entry 2nd'!J144,"")))</f>
        <v/>
      </c>
      <c r="K145" s="245" t="str">
        <f>IF(OR(B145=0,B145=""),"",IF(AND($E$3="1st"),'Marks Entry 1st'!K144,IF(AND($E$3="2nd"),'Marks Entry 2nd'!K144,"")))</f>
        <v/>
      </c>
      <c r="L145" s="113"/>
      <c r="M145" s="113"/>
      <c r="N145" s="113"/>
      <c r="O145" s="53"/>
      <c r="P145" s="113" t="str">
        <f>IF(OR(B145=0,B145=""),"",IF(AND($E$3="1st"),'Marks Entry 1st'!O144,IF(AND($E$3="2nd"),'Marks Entry 2nd'!O144,"")))</f>
        <v/>
      </c>
      <c r="Q145" s="113" t="str">
        <f>IF(OR(B145=0,B145=""),"",IF(AND($E$3="1st"),'Marks Entry 1st'!P144,IF(AND($E$3="2nd"),'Marks Entry 2nd'!P144,"")))</f>
        <v/>
      </c>
      <c r="R145" s="57" t="str">
        <f t="shared" si="128"/>
        <v/>
      </c>
      <c r="S145" s="53">
        <f t="shared" si="129"/>
        <v>0</v>
      </c>
      <c r="T145" s="59" t="str">
        <f>IF(OR(B145=0,B145=""),"",IF(AND($E$3="1st"),'Marks Entry 1st'!Q144,IF(AND($E$3="2nd"),'Marks Entry 2nd'!Q144,"")))</f>
        <v/>
      </c>
      <c r="U145" s="59" t="str">
        <f>IF(OR(B145=0,B145=""),"",IF(AND($E$3="1st"),'Marks Entry 1st'!R144,IF(AND($E$3="2nd"),'Marks Entry 2nd'!R144,"")))</f>
        <v/>
      </c>
      <c r="V145" s="58" t="str">
        <f t="shared" si="130"/>
        <v/>
      </c>
      <c r="W145" s="53" t="str">
        <f t="shared" si="131"/>
        <v/>
      </c>
      <c r="X145" s="94">
        <f t="shared" si="132"/>
        <v>0</v>
      </c>
      <c r="Y145" s="94" t="str">
        <f t="shared" si="133"/>
        <v/>
      </c>
      <c r="Z145" s="94" t="str">
        <f t="shared" si="134"/>
        <v/>
      </c>
      <c r="AA145" s="94" t="str">
        <f t="shared" si="135"/>
        <v/>
      </c>
      <c r="AB145" s="94" t="str">
        <f t="shared" si="136"/>
        <v/>
      </c>
      <c r="AC145" s="98" t="str">
        <f t="shared" si="137"/>
        <v/>
      </c>
      <c r="AD145" s="113"/>
      <c r="AE145" s="113"/>
      <c r="AF145" s="113"/>
      <c r="AG145" s="53"/>
      <c r="AH145" s="113" t="str">
        <f>IF(OR(B145=0,B145=""),"",IF(AND($E$3="1st"),'Marks Entry 1st'!V144,IF(AND($E$3="2nd"),'Marks Entry 2nd'!V144,"")))</f>
        <v/>
      </c>
      <c r="AI145" s="113" t="str">
        <f>IF(OR(B145=0,B145=""),"",IF(AND($E$3="1st"),'Marks Entry 1st'!W144,IF(AND($E$3="2nd"),'Marks Entry 2nd'!W144,"")))</f>
        <v/>
      </c>
      <c r="AJ145" s="57" t="str">
        <f t="shared" si="138"/>
        <v/>
      </c>
      <c r="AK145" s="53">
        <f t="shared" si="139"/>
        <v>0</v>
      </c>
      <c r="AL145" s="59" t="str">
        <f>IF(OR(B145=0,B145=""),"",IF(AND($E$3="1st"),'Marks Entry 1st'!X144,IF(AND($E$3="2nd"),'Marks Entry 2nd'!X144,"")))</f>
        <v/>
      </c>
      <c r="AM145" s="59" t="str">
        <f>IF(OR(B145=0,B145=""),"",IF(AND($E$3="1st"),'Marks Entry 1st'!Y144,IF(AND($E$3="2nd"),'Marks Entry 2nd'!Y144,"")))</f>
        <v/>
      </c>
      <c r="AN145" s="58" t="str">
        <f t="shared" si="140"/>
        <v/>
      </c>
      <c r="AO145" s="53" t="str">
        <f t="shared" si="141"/>
        <v/>
      </c>
      <c r="AP145" s="94">
        <f t="shared" si="142"/>
        <v>0</v>
      </c>
      <c r="AQ145" s="94" t="str">
        <f t="shared" si="143"/>
        <v/>
      </c>
      <c r="AR145" s="94" t="str">
        <f t="shared" si="144"/>
        <v/>
      </c>
      <c r="AS145" s="94" t="str">
        <f t="shared" si="145"/>
        <v/>
      </c>
      <c r="AT145" s="94" t="str">
        <f t="shared" si="146"/>
        <v/>
      </c>
      <c r="AU145" s="98" t="str">
        <f t="shared" si="147"/>
        <v/>
      </c>
      <c r="AV145" s="113"/>
      <c r="AW145" s="113"/>
      <c r="AX145" s="113"/>
      <c r="AY145" s="53"/>
      <c r="AZ145" s="113" t="str">
        <f>IF(OR(B145=0,B145=""),"",IF(AND($E$3="1st"),'Marks Entry 1st'!AC144,IF(AND($E$3="2nd"),'Marks Entry 2nd'!AC144,"")))</f>
        <v/>
      </c>
      <c r="BA145" s="113" t="str">
        <f>IF(OR(B145=0,B145=""),"",IF(AND($E$3="1st"),'Marks Entry 1st'!AD144,IF(AND($E$3="2nd"),'Marks Entry 2nd'!AD144,"")))</f>
        <v/>
      </c>
      <c r="BB145" s="57" t="str">
        <f t="shared" si="148"/>
        <v/>
      </c>
      <c r="BC145" s="53">
        <f t="shared" si="149"/>
        <v>0</v>
      </c>
      <c r="BD145" s="59" t="str">
        <f>IF(OR(B145=0,B145=""),"",IF(AND($E$3="1st"),'Marks Entry 1st'!AE144,IF(AND($E$3="2nd"),'Marks Entry 2nd'!AE144,"")))</f>
        <v/>
      </c>
      <c r="BE145" s="59" t="str">
        <f>IF(OR(B145=0,B145=""),"",IF(AND($E$3="1st"),'Marks Entry 1st'!AF144,IF(AND($E$3="2nd"),'Marks Entry 2nd'!AF144,"")))</f>
        <v/>
      </c>
      <c r="BF145" s="58" t="str">
        <f t="shared" si="150"/>
        <v/>
      </c>
      <c r="BG145" s="53" t="str">
        <f t="shared" si="151"/>
        <v/>
      </c>
      <c r="BH145" s="94">
        <f t="shared" si="152"/>
        <v>0</v>
      </c>
      <c r="BI145" s="94" t="str">
        <f t="shared" si="153"/>
        <v/>
      </c>
      <c r="BJ145" s="94" t="str">
        <f t="shared" si="154"/>
        <v/>
      </c>
      <c r="BK145" s="94" t="str">
        <f t="shared" si="155"/>
        <v/>
      </c>
      <c r="BL145" s="94" t="str">
        <f t="shared" si="156"/>
        <v/>
      </c>
      <c r="BM145" s="98" t="str">
        <f t="shared" si="157"/>
        <v/>
      </c>
      <c r="BN145" s="113"/>
      <c r="BO145" s="113"/>
      <c r="BP145" s="113"/>
      <c r="BQ145" s="53"/>
      <c r="BR145" s="113" t="str">
        <f>IF(OR(B145=0,B145=""),"",IF(AND('Marks Entry 1st'!AJ144="",'Marks Entry 2nd'!AJ144=""),"",IF(AND($E$3="1st"),'Marks Entry 1st'!AJ144,IF(AND($E$3="2nd"),'Marks Entry 2nd'!AJ144,""))))</f>
        <v/>
      </c>
      <c r="BS145" s="113" t="str">
        <f>IF(OR(B145=0,B145=""),"",IF(AND('Marks Entry 1st'!AK144="",'Marks Entry 2nd'!AK144=""),"",IF(AND($E$3="1st"),'Marks Entry 1st'!AK144,IF(AND($E$3="2nd"),'Marks Entry 2nd'!AK144,""))))</f>
        <v/>
      </c>
      <c r="BT145" s="57" t="str">
        <f t="shared" si="158"/>
        <v/>
      </c>
      <c r="BU145" s="53">
        <f t="shared" si="159"/>
        <v>0</v>
      </c>
      <c r="BV145" s="59" t="str">
        <f>IF(OR(B145=0,B145=""),"",IF(AND('Marks Entry 1st'!AL144="",'Marks Entry 2nd'!AL144=""),"",IF(AND($E$3="1st"),'Marks Entry 1st'!AL144,IF(AND($E$3="2nd"),'Marks Entry 2nd'!AL144,""))))</f>
        <v/>
      </c>
      <c r="BW145" s="59" t="str">
        <f>IF(OR(B145=0,B145=""),"",IF(AND('Marks Entry 1st'!AM144="",'Marks Entry 2nd'!AM144=""),"",IF(AND($E$3="1st"),'Marks Entry 1st'!AM144,IF(AND($E$3="2nd"),'Marks Entry 2nd'!AM144,""))))</f>
        <v/>
      </c>
      <c r="BX145" s="58" t="str">
        <f t="shared" si="160"/>
        <v/>
      </c>
      <c r="BY145" s="53" t="str">
        <f t="shared" si="161"/>
        <v/>
      </c>
      <c r="BZ145" s="94">
        <f t="shared" si="162"/>
        <v>0</v>
      </c>
      <c r="CA145" s="94" t="str">
        <f t="shared" si="163"/>
        <v/>
      </c>
      <c r="CB145" s="94" t="str">
        <f t="shared" si="164"/>
        <v/>
      </c>
      <c r="CC145" s="94" t="str">
        <f t="shared" si="165"/>
        <v/>
      </c>
      <c r="CD145" s="94" t="str">
        <f t="shared" si="166"/>
        <v/>
      </c>
      <c r="CE145" s="98" t="str">
        <f t="shared" si="167"/>
        <v/>
      </c>
      <c r="CF145" s="246" t="str">
        <f>IF(OR(B145=0,B145=""),"",IF(AND($E$3="1st"),'Marks Entry 1st'!AN144,IF(AND($E$3="2nd"),'Marks Entry 2nd'!AN144,"")))</f>
        <v/>
      </c>
      <c r="CG145" s="246" t="str">
        <f>IF(OR(B145=0,B145=""),"",IF(AND($E$3="1st"),'Marks Entry 1st'!AO144,IF(AND($E$3="2nd"),'Marks Entry 2nd'!AO144,"")))</f>
        <v/>
      </c>
      <c r="CH145" s="114" t="str">
        <f t="shared" si="168"/>
        <v/>
      </c>
      <c r="CI145" s="115">
        <f t="shared" si="169"/>
        <v>0</v>
      </c>
      <c r="CJ145" s="115" t="str">
        <f t="shared" si="170"/>
        <v/>
      </c>
      <c r="CK145" s="115" t="str">
        <f t="shared" si="171"/>
        <v/>
      </c>
      <c r="CL145" s="97" t="str">
        <f t="shared" si="172"/>
        <v/>
      </c>
      <c r="CM145" s="246" t="str">
        <f>IF(OR(B145=0,B145=""),"",IF(AND($E$3="1st"),'Marks Entry 1st'!AP144,IF(AND($E$3="2nd"),'Marks Entry 2nd'!AP144,"")))</f>
        <v/>
      </c>
      <c r="CN145" s="246" t="str">
        <f>IF(OR(B145=0,B145=""),"",IF(AND($E$3="1st"),'Marks Entry 1st'!AQ144,IF(AND($E$3="2nd"),'Marks Entry 2nd'!AQ144,"")))</f>
        <v/>
      </c>
      <c r="CO145" s="114" t="str">
        <f t="shared" si="173"/>
        <v/>
      </c>
      <c r="CP145" s="115">
        <f t="shared" si="174"/>
        <v>0</v>
      </c>
      <c r="CQ145" s="115" t="str">
        <f t="shared" si="175"/>
        <v/>
      </c>
      <c r="CR145" s="115" t="str">
        <f t="shared" si="176"/>
        <v/>
      </c>
      <c r="CS145" s="97" t="str">
        <f t="shared" si="177"/>
        <v/>
      </c>
      <c r="CT145" s="246" t="str">
        <f>IF(OR(B145=0,B145=""),"",IF(AND($E$3="1st"),'Marks Entry 1st'!AR144,IF(AND($E$3="2nd"),'Marks Entry 2nd'!AR144,"")))</f>
        <v/>
      </c>
      <c r="CU145" s="246" t="str">
        <f>IF(OR(B145=0,B145=""),"",IF(AND($E$3="1st"),'Marks Entry 1st'!AS144,IF(AND($E$3="2nd"),'Marks Entry 2nd'!AS144,"")))</f>
        <v/>
      </c>
      <c r="CV145" s="114" t="str">
        <f t="shared" si="178"/>
        <v/>
      </c>
      <c r="CW145" s="115">
        <f t="shared" si="179"/>
        <v>0</v>
      </c>
      <c r="CX145" s="115" t="str">
        <f t="shared" si="180"/>
        <v/>
      </c>
      <c r="CY145" s="115" t="str">
        <f t="shared" si="181"/>
        <v/>
      </c>
      <c r="CZ145" s="97" t="str">
        <f t="shared" si="182"/>
        <v/>
      </c>
      <c r="DA145" s="246" t="str">
        <f>IF(OR(B145=0,B145=""),"",IF(AND('Marks Entry 1st'!AT144="",'Marks Entry 2nd'!AT144=""),"",IF(AND($E$3="1st"),'Marks Entry 1st'!AT144,IF(AND($E$3="2nd"),'Marks Entry 2nd'!AT144,""))))</f>
        <v/>
      </c>
      <c r="DB145" s="246" t="str">
        <f>IF(OR(B145=0,B145=""),"",IF(AND('Marks Entry 1st'!AU144="",'Marks Entry 2nd'!AU144=""),"",IF(AND($E$3="1st"),'Marks Entry 1st'!AU144,IF(AND($E$3="2nd"),'Marks Entry 2nd'!AU144,""))))</f>
        <v/>
      </c>
      <c r="DC145" s="377" t="str">
        <f t="shared" si="183"/>
        <v/>
      </c>
      <c r="DD145" s="98" t="str">
        <f t="shared" si="184"/>
        <v/>
      </c>
      <c r="DE145" s="246" t="str">
        <f>IF(OR(B145=0,B145=""),"",IF(AND('Marks Entry 1st'!AV144="",'Marks Entry 2nd'!AV144=""),"",IF(AND($E$3="1st"),'Marks Entry 1st'!AV144,IF(AND($E$3="2nd"),'Marks Entry 2nd'!AV144,""))))</f>
        <v/>
      </c>
      <c r="DF145" s="246" t="str">
        <f>IF(OR(B145=0,B145=""),"",IF(AND('Marks Entry 1st'!AW144="",'Marks Entry 2nd'!AW144=""),"",IF(AND($E$3="1st"),'Marks Entry 1st'!AW144,IF(AND($E$3="2nd"),'Marks Entry 2nd'!AW144,""))))</f>
        <v/>
      </c>
      <c r="DG145" s="377" t="str">
        <f t="shared" si="185"/>
        <v/>
      </c>
      <c r="DH145" s="98" t="str">
        <f t="shared" si="186"/>
        <v/>
      </c>
      <c r="DI145" s="68" t="str">
        <f t="shared" si="191"/>
        <v/>
      </c>
      <c r="DJ145" s="379" t="str">
        <f t="shared" si="187"/>
        <v/>
      </c>
      <c r="DK145" s="72" t="str">
        <f t="shared" si="188"/>
        <v/>
      </c>
      <c r="DL145" s="73" t="str">
        <f t="shared" si="189"/>
        <v/>
      </c>
      <c r="DM145" s="413" t="str">
        <f>IF(B145="NSO","NSO",IF(OR(D145="",G145="",F145="",B145="",DI145=0),"",IF('Master sheet'!$D$11="Hindi","कक्षोंन्नति","Promoted")))</f>
        <v/>
      </c>
      <c r="DN145" s="43" t="str">
        <f>IF(OR(B145=0,B145=""),"",IF(AND($E$3="1st"),'Marks Entry 1st'!AX144,IF(AND($E$3="2nd"),'Marks Entry 2nd'!AX144,"")))</f>
        <v/>
      </c>
      <c r="DO145" s="43" t="str">
        <f>IF(OR(B145=0,B145=""),"",IF(AND($E$3="1st"),'Marks Entry 1st'!AY144,IF(AND($E$3="2nd"),'Marks Entry 2nd'!AY144,"")))</f>
        <v/>
      </c>
      <c r="DP145" s="230" t="str">
        <f t="shared" si="190"/>
        <v/>
      </c>
      <c r="DQ145" s="44"/>
      <c r="DX145" s="46">
        <f>IF(AND($E$3="1st"),'Marks Entry 1st'!I144,IF(AND($E$3="2nd"),'Marks Entry 2nd'!I144,""))</f>
        <v>0</v>
      </c>
    </row>
    <row r="146" spans="1:128" ht="18.95" customHeight="1">
      <c r="A146" s="60">
        <v>139</v>
      </c>
      <c r="B146" s="279" t="str">
        <f>IF(OR(DX146=0,DX146=""),"",IF(AND($E$3="1st"),'Marks Entry 1st'!I145,IF(AND($E$3="2nd"),'Marks Entry 2nd'!I145,"")))</f>
        <v/>
      </c>
      <c r="C146" s="61" t="str">
        <f>IF(OR(B146=0,B146=""),"",IF(AND($E$3="1st"),'Marks Entry 1st'!B145,IF(AND($E$3="2nd"),'Marks Entry 2nd'!B145,"")))</f>
        <v/>
      </c>
      <c r="D146" s="61" t="str">
        <f>IF(OR(B146=0,B146=""),"",IF(AND($E$3="1st"),'Marks Entry 1st'!C145,IF(AND($E$3="2nd"),'Marks Entry 2nd'!C145,"")))</f>
        <v/>
      </c>
      <c r="E146" s="62" t="str">
        <f>IF(OR(B146=0,B146=""),"",IF(AND($E$3="1st"),'Marks Entry 1st'!E145,IF(AND($E$3="2nd"),'Marks Entry 2nd'!E145,"")))</f>
        <v/>
      </c>
      <c r="F146" s="278" t="str">
        <f>IF(OR(B146=0,B146=""),"",IF(AND($E$3="1st"),'Marks Entry 1st'!D145,IF(AND($E$3="2nd"),'Marks Entry 2nd'!D145,"")))</f>
        <v/>
      </c>
      <c r="G146" s="56" t="str">
        <f>IF(OR(B146=0,B146=""),"",IF(AND($E$3="1st"),'Marks Entry 1st'!F145,IF(AND($E$3="2nd"),'Marks Entry 2nd'!F145,"")))</f>
        <v/>
      </c>
      <c r="H146" s="56" t="str">
        <f>IF(OR(B146=0,B146=""),"",IF(AND($E$3="1st"),'Marks Entry 1st'!G145,IF(AND($E$3="2nd"),'Marks Entry 2nd'!G145,"")))</f>
        <v/>
      </c>
      <c r="I146" s="56" t="str">
        <f>IF(OR(B146=0,B146=""),"",IF(AND($E$3="1st"),'Marks Entry 1st'!H145,IF(AND($E$3="2nd"),'Marks Entry 2nd'!H145,"")))</f>
        <v/>
      </c>
      <c r="J146" s="245" t="str">
        <f>IF(OR(B146=0,B146=""),"",IF(AND($E$3="1st"),'Marks Entry 1st'!J145,IF(AND($E$3="2nd"),'Marks Entry 2nd'!J145,"")))</f>
        <v/>
      </c>
      <c r="K146" s="245" t="str">
        <f>IF(OR(B146=0,B146=""),"",IF(AND($E$3="1st"),'Marks Entry 1st'!K145,IF(AND($E$3="2nd"),'Marks Entry 2nd'!K145,"")))</f>
        <v/>
      </c>
      <c r="L146" s="113"/>
      <c r="M146" s="113"/>
      <c r="N146" s="113"/>
      <c r="O146" s="53"/>
      <c r="P146" s="113" t="str">
        <f>IF(OR(B146=0,B146=""),"",IF(AND($E$3="1st"),'Marks Entry 1st'!O145,IF(AND($E$3="2nd"),'Marks Entry 2nd'!O145,"")))</f>
        <v/>
      </c>
      <c r="Q146" s="113" t="str">
        <f>IF(OR(B146=0,B146=""),"",IF(AND($E$3="1st"),'Marks Entry 1st'!P145,IF(AND($E$3="2nd"),'Marks Entry 2nd'!P145,"")))</f>
        <v/>
      </c>
      <c r="R146" s="57" t="str">
        <f t="shared" si="128"/>
        <v/>
      </c>
      <c r="S146" s="53">
        <f t="shared" si="129"/>
        <v>0</v>
      </c>
      <c r="T146" s="59" t="str">
        <f>IF(OR(B146=0,B146=""),"",IF(AND($E$3="1st"),'Marks Entry 1st'!Q145,IF(AND($E$3="2nd"),'Marks Entry 2nd'!Q145,"")))</f>
        <v/>
      </c>
      <c r="U146" s="59" t="str">
        <f>IF(OR(B146=0,B146=""),"",IF(AND($E$3="1st"),'Marks Entry 1st'!R145,IF(AND($E$3="2nd"),'Marks Entry 2nd'!R145,"")))</f>
        <v/>
      </c>
      <c r="V146" s="58" t="str">
        <f t="shared" si="130"/>
        <v/>
      </c>
      <c r="W146" s="53" t="str">
        <f t="shared" si="131"/>
        <v/>
      </c>
      <c r="X146" s="94">
        <f t="shared" si="132"/>
        <v>0</v>
      </c>
      <c r="Y146" s="94" t="str">
        <f t="shared" si="133"/>
        <v/>
      </c>
      <c r="Z146" s="94" t="str">
        <f t="shared" si="134"/>
        <v/>
      </c>
      <c r="AA146" s="94" t="str">
        <f t="shared" si="135"/>
        <v/>
      </c>
      <c r="AB146" s="94" t="str">
        <f t="shared" si="136"/>
        <v/>
      </c>
      <c r="AC146" s="98" t="str">
        <f t="shared" si="137"/>
        <v/>
      </c>
      <c r="AD146" s="113"/>
      <c r="AE146" s="113"/>
      <c r="AF146" s="113"/>
      <c r="AG146" s="53"/>
      <c r="AH146" s="113" t="str">
        <f>IF(OR(B146=0,B146=""),"",IF(AND($E$3="1st"),'Marks Entry 1st'!V145,IF(AND($E$3="2nd"),'Marks Entry 2nd'!V145,"")))</f>
        <v/>
      </c>
      <c r="AI146" s="113" t="str">
        <f>IF(OR(B146=0,B146=""),"",IF(AND($E$3="1st"),'Marks Entry 1st'!W145,IF(AND($E$3="2nd"),'Marks Entry 2nd'!W145,"")))</f>
        <v/>
      </c>
      <c r="AJ146" s="57" t="str">
        <f t="shared" si="138"/>
        <v/>
      </c>
      <c r="AK146" s="53">
        <f t="shared" si="139"/>
        <v>0</v>
      </c>
      <c r="AL146" s="59" t="str">
        <f>IF(OR(B146=0,B146=""),"",IF(AND($E$3="1st"),'Marks Entry 1st'!X145,IF(AND($E$3="2nd"),'Marks Entry 2nd'!X145,"")))</f>
        <v/>
      </c>
      <c r="AM146" s="59" t="str">
        <f>IF(OR(B146=0,B146=""),"",IF(AND($E$3="1st"),'Marks Entry 1st'!Y145,IF(AND($E$3="2nd"),'Marks Entry 2nd'!Y145,"")))</f>
        <v/>
      </c>
      <c r="AN146" s="58" t="str">
        <f t="shared" si="140"/>
        <v/>
      </c>
      <c r="AO146" s="53" t="str">
        <f t="shared" si="141"/>
        <v/>
      </c>
      <c r="AP146" s="94">
        <f t="shared" si="142"/>
        <v>0</v>
      </c>
      <c r="AQ146" s="94" t="str">
        <f t="shared" si="143"/>
        <v/>
      </c>
      <c r="AR146" s="94" t="str">
        <f t="shared" si="144"/>
        <v/>
      </c>
      <c r="AS146" s="94" t="str">
        <f t="shared" si="145"/>
        <v/>
      </c>
      <c r="AT146" s="94" t="str">
        <f t="shared" si="146"/>
        <v/>
      </c>
      <c r="AU146" s="98" t="str">
        <f t="shared" si="147"/>
        <v/>
      </c>
      <c r="AV146" s="113"/>
      <c r="AW146" s="113"/>
      <c r="AX146" s="113"/>
      <c r="AY146" s="53"/>
      <c r="AZ146" s="113" t="str">
        <f>IF(OR(B146=0,B146=""),"",IF(AND($E$3="1st"),'Marks Entry 1st'!AC145,IF(AND($E$3="2nd"),'Marks Entry 2nd'!AC145,"")))</f>
        <v/>
      </c>
      <c r="BA146" s="113" t="str">
        <f>IF(OR(B146=0,B146=""),"",IF(AND($E$3="1st"),'Marks Entry 1st'!AD145,IF(AND($E$3="2nd"),'Marks Entry 2nd'!AD145,"")))</f>
        <v/>
      </c>
      <c r="BB146" s="57" t="str">
        <f t="shared" si="148"/>
        <v/>
      </c>
      <c r="BC146" s="53">
        <f t="shared" si="149"/>
        <v>0</v>
      </c>
      <c r="BD146" s="59" t="str">
        <f>IF(OR(B146=0,B146=""),"",IF(AND($E$3="1st"),'Marks Entry 1st'!AE145,IF(AND($E$3="2nd"),'Marks Entry 2nd'!AE145,"")))</f>
        <v/>
      </c>
      <c r="BE146" s="59" t="str">
        <f>IF(OR(B146=0,B146=""),"",IF(AND($E$3="1st"),'Marks Entry 1st'!AF145,IF(AND($E$3="2nd"),'Marks Entry 2nd'!AF145,"")))</f>
        <v/>
      </c>
      <c r="BF146" s="58" t="str">
        <f t="shared" si="150"/>
        <v/>
      </c>
      <c r="BG146" s="53" t="str">
        <f t="shared" si="151"/>
        <v/>
      </c>
      <c r="BH146" s="94">
        <f t="shared" si="152"/>
        <v>0</v>
      </c>
      <c r="BI146" s="94" t="str">
        <f t="shared" si="153"/>
        <v/>
      </c>
      <c r="BJ146" s="94" t="str">
        <f t="shared" si="154"/>
        <v/>
      </c>
      <c r="BK146" s="94" t="str">
        <f t="shared" si="155"/>
        <v/>
      </c>
      <c r="BL146" s="94" t="str">
        <f t="shared" si="156"/>
        <v/>
      </c>
      <c r="BM146" s="98" t="str">
        <f t="shared" si="157"/>
        <v/>
      </c>
      <c r="BN146" s="113"/>
      <c r="BO146" s="113"/>
      <c r="BP146" s="113"/>
      <c r="BQ146" s="53"/>
      <c r="BR146" s="113" t="str">
        <f>IF(OR(B146=0,B146=""),"",IF(AND('Marks Entry 1st'!AJ145="",'Marks Entry 2nd'!AJ145=""),"",IF(AND($E$3="1st"),'Marks Entry 1st'!AJ145,IF(AND($E$3="2nd"),'Marks Entry 2nd'!AJ145,""))))</f>
        <v/>
      </c>
      <c r="BS146" s="113" t="str">
        <f>IF(OR(B146=0,B146=""),"",IF(AND('Marks Entry 1st'!AK145="",'Marks Entry 2nd'!AK145=""),"",IF(AND($E$3="1st"),'Marks Entry 1st'!AK145,IF(AND($E$3="2nd"),'Marks Entry 2nd'!AK145,""))))</f>
        <v/>
      </c>
      <c r="BT146" s="57" t="str">
        <f t="shared" si="158"/>
        <v/>
      </c>
      <c r="BU146" s="53">
        <f t="shared" si="159"/>
        <v>0</v>
      </c>
      <c r="BV146" s="59" t="str">
        <f>IF(OR(B146=0,B146=""),"",IF(AND('Marks Entry 1st'!AL145="",'Marks Entry 2nd'!AL145=""),"",IF(AND($E$3="1st"),'Marks Entry 1st'!AL145,IF(AND($E$3="2nd"),'Marks Entry 2nd'!AL145,""))))</f>
        <v/>
      </c>
      <c r="BW146" s="59" t="str">
        <f>IF(OR(B146=0,B146=""),"",IF(AND('Marks Entry 1st'!AM145="",'Marks Entry 2nd'!AM145=""),"",IF(AND($E$3="1st"),'Marks Entry 1st'!AM145,IF(AND($E$3="2nd"),'Marks Entry 2nd'!AM145,""))))</f>
        <v/>
      </c>
      <c r="BX146" s="58" t="str">
        <f t="shared" si="160"/>
        <v/>
      </c>
      <c r="BY146" s="53" t="str">
        <f t="shared" si="161"/>
        <v/>
      </c>
      <c r="BZ146" s="94">
        <f t="shared" si="162"/>
        <v>0</v>
      </c>
      <c r="CA146" s="94" t="str">
        <f t="shared" si="163"/>
        <v/>
      </c>
      <c r="CB146" s="94" t="str">
        <f t="shared" si="164"/>
        <v/>
      </c>
      <c r="CC146" s="94" t="str">
        <f t="shared" si="165"/>
        <v/>
      </c>
      <c r="CD146" s="94" t="str">
        <f t="shared" si="166"/>
        <v/>
      </c>
      <c r="CE146" s="98" t="str">
        <f t="shared" si="167"/>
        <v/>
      </c>
      <c r="CF146" s="246" t="str">
        <f>IF(OR(B146=0,B146=""),"",IF(AND($E$3="1st"),'Marks Entry 1st'!AN145,IF(AND($E$3="2nd"),'Marks Entry 2nd'!AN145,"")))</f>
        <v/>
      </c>
      <c r="CG146" s="246" t="str">
        <f>IF(OR(B146=0,B146=""),"",IF(AND($E$3="1st"),'Marks Entry 1st'!AO145,IF(AND($E$3="2nd"),'Marks Entry 2nd'!AO145,"")))</f>
        <v/>
      </c>
      <c r="CH146" s="114" t="str">
        <f t="shared" si="168"/>
        <v/>
      </c>
      <c r="CI146" s="115">
        <f t="shared" si="169"/>
        <v>0</v>
      </c>
      <c r="CJ146" s="115" t="str">
        <f t="shared" si="170"/>
        <v/>
      </c>
      <c r="CK146" s="115" t="str">
        <f t="shared" si="171"/>
        <v/>
      </c>
      <c r="CL146" s="97" t="str">
        <f t="shared" si="172"/>
        <v/>
      </c>
      <c r="CM146" s="246" t="str">
        <f>IF(OR(B146=0,B146=""),"",IF(AND($E$3="1st"),'Marks Entry 1st'!AP145,IF(AND($E$3="2nd"),'Marks Entry 2nd'!AP145,"")))</f>
        <v/>
      </c>
      <c r="CN146" s="246" t="str">
        <f>IF(OR(B146=0,B146=""),"",IF(AND($E$3="1st"),'Marks Entry 1st'!AQ145,IF(AND($E$3="2nd"),'Marks Entry 2nd'!AQ145,"")))</f>
        <v/>
      </c>
      <c r="CO146" s="114" t="str">
        <f t="shared" si="173"/>
        <v/>
      </c>
      <c r="CP146" s="115">
        <f t="shared" si="174"/>
        <v>0</v>
      </c>
      <c r="CQ146" s="115" t="str">
        <f t="shared" si="175"/>
        <v/>
      </c>
      <c r="CR146" s="115" t="str">
        <f t="shared" si="176"/>
        <v/>
      </c>
      <c r="CS146" s="97" t="str">
        <f t="shared" si="177"/>
        <v/>
      </c>
      <c r="CT146" s="246" t="str">
        <f>IF(OR(B146=0,B146=""),"",IF(AND($E$3="1st"),'Marks Entry 1st'!AR145,IF(AND($E$3="2nd"),'Marks Entry 2nd'!AR145,"")))</f>
        <v/>
      </c>
      <c r="CU146" s="246" t="str">
        <f>IF(OR(B146=0,B146=""),"",IF(AND($E$3="1st"),'Marks Entry 1st'!AS145,IF(AND($E$3="2nd"),'Marks Entry 2nd'!AS145,"")))</f>
        <v/>
      </c>
      <c r="CV146" s="114" t="str">
        <f t="shared" si="178"/>
        <v/>
      </c>
      <c r="CW146" s="115">
        <f t="shared" si="179"/>
        <v>0</v>
      </c>
      <c r="CX146" s="115" t="str">
        <f t="shared" si="180"/>
        <v/>
      </c>
      <c r="CY146" s="115" t="str">
        <f t="shared" si="181"/>
        <v/>
      </c>
      <c r="CZ146" s="97" t="str">
        <f t="shared" si="182"/>
        <v/>
      </c>
      <c r="DA146" s="246" t="str">
        <f>IF(OR(B146=0,B146=""),"",IF(AND('Marks Entry 1st'!AT145="",'Marks Entry 2nd'!AT145=""),"",IF(AND($E$3="1st"),'Marks Entry 1st'!AT145,IF(AND($E$3="2nd"),'Marks Entry 2nd'!AT145,""))))</f>
        <v/>
      </c>
      <c r="DB146" s="246" t="str">
        <f>IF(OR(B146=0,B146=""),"",IF(AND('Marks Entry 1st'!AU145="",'Marks Entry 2nd'!AU145=""),"",IF(AND($E$3="1st"),'Marks Entry 1st'!AU145,IF(AND($E$3="2nd"),'Marks Entry 2nd'!AU145,""))))</f>
        <v/>
      </c>
      <c r="DC146" s="377" t="str">
        <f t="shared" si="183"/>
        <v/>
      </c>
      <c r="DD146" s="98" t="str">
        <f t="shared" si="184"/>
        <v/>
      </c>
      <c r="DE146" s="246" t="str">
        <f>IF(OR(B146=0,B146=""),"",IF(AND('Marks Entry 1st'!AV145="",'Marks Entry 2nd'!AV145=""),"",IF(AND($E$3="1st"),'Marks Entry 1st'!AV145,IF(AND($E$3="2nd"),'Marks Entry 2nd'!AV145,""))))</f>
        <v/>
      </c>
      <c r="DF146" s="246" t="str">
        <f>IF(OR(B146=0,B146=""),"",IF(AND('Marks Entry 1st'!AW145="",'Marks Entry 2nd'!AW145=""),"",IF(AND($E$3="1st"),'Marks Entry 1st'!AW145,IF(AND($E$3="2nd"),'Marks Entry 2nd'!AW145,""))))</f>
        <v/>
      </c>
      <c r="DG146" s="377" t="str">
        <f t="shared" si="185"/>
        <v/>
      </c>
      <c r="DH146" s="98" t="str">
        <f t="shared" si="186"/>
        <v/>
      </c>
      <c r="DI146" s="68" t="str">
        <f t="shared" si="191"/>
        <v/>
      </c>
      <c r="DJ146" s="379" t="str">
        <f t="shared" si="187"/>
        <v/>
      </c>
      <c r="DK146" s="72" t="str">
        <f t="shared" si="188"/>
        <v/>
      </c>
      <c r="DL146" s="73" t="str">
        <f t="shared" si="189"/>
        <v/>
      </c>
      <c r="DM146" s="413" t="str">
        <f>IF(B146="NSO","NSO",IF(OR(D146="",G146="",F146="",B146="",DI146=0),"",IF('Master sheet'!$D$11="Hindi","कक्षोंन्नति","Promoted")))</f>
        <v/>
      </c>
      <c r="DN146" s="43" t="str">
        <f>IF(OR(B146=0,B146=""),"",IF(AND($E$3="1st"),'Marks Entry 1st'!AX145,IF(AND($E$3="2nd"),'Marks Entry 2nd'!AX145,"")))</f>
        <v/>
      </c>
      <c r="DO146" s="43" t="str">
        <f>IF(OR(B146=0,B146=""),"",IF(AND($E$3="1st"),'Marks Entry 1st'!AY145,IF(AND($E$3="2nd"),'Marks Entry 2nd'!AY145,"")))</f>
        <v/>
      </c>
      <c r="DP146" s="230" t="str">
        <f t="shared" si="190"/>
        <v/>
      </c>
      <c r="DQ146" s="44"/>
      <c r="DX146" s="46">
        <f>IF(AND($E$3="1st"),'Marks Entry 1st'!I145,IF(AND($E$3="2nd"),'Marks Entry 2nd'!I145,""))</f>
        <v>0</v>
      </c>
    </row>
    <row r="147" spans="1:128" ht="18.95" customHeight="1">
      <c r="A147" s="60">
        <v>140</v>
      </c>
      <c r="B147" s="279" t="str">
        <f>IF(OR(DX147=0,DX147=""),"",IF(AND($E$3="1st"),'Marks Entry 1st'!I146,IF(AND($E$3="2nd"),'Marks Entry 2nd'!I146,"")))</f>
        <v/>
      </c>
      <c r="C147" s="61" t="str">
        <f>IF(OR(B147=0,B147=""),"",IF(AND($E$3="1st"),'Marks Entry 1st'!B146,IF(AND($E$3="2nd"),'Marks Entry 2nd'!B146,"")))</f>
        <v/>
      </c>
      <c r="D147" s="61" t="str">
        <f>IF(OR(B147=0,B147=""),"",IF(AND($E$3="1st"),'Marks Entry 1st'!C146,IF(AND($E$3="2nd"),'Marks Entry 2nd'!C146,"")))</f>
        <v/>
      </c>
      <c r="E147" s="62" t="str">
        <f>IF(OR(B147=0,B147=""),"",IF(AND($E$3="1st"),'Marks Entry 1st'!E146,IF(AND($E$3="2nd"),'Marks Entry 2nd'!E146,"")))</f>
        <v/>
      </c>
      <c r="F147" s="278" t="str">
        <f>IF(OR(B147=0,B147=""),"",IF(AND($E$3="1st"),'Marks Entry 1st'!D146,IF(AND($E$3="2nd"),'Marks Entry 2nd'!D146,"")))</f>
        <v/>
      </c>
      <c r="G147" s="56" t="str">
        <f>IF(OR(B147=0,B147=""),"",IF(AND($E$3="1st"),'Marks Entry 1st'!F146,IF(AND($E$3="2nd"),'Marks Entry 2nd'!F146,"")))</f>
        <v/>
      </c>
      <c r="H147" s="56" t="str">
        <f>IF(OR(B147=0,B147=""),"",IF(AND($E$3="1st"),'Marks Entry 1st'!G146,IF(AND($E$3="2nd"),'Marks Entry 2nd'!G146,"")))</f>
        <v/>
      </c>
      <c r="I147" s="56" t="str">
        <f>IF(OR(B147=0,B147=""),"",IF(AND($E$3="1st"),'Marks Entry 1st'!H146,IF(AND($E$3="2nd"),'Marks Entry 2nd'!H146,"")))</f>
        <v/>
      </c>
      <c r="J147" s="245" t="str">
        <f>IF(OR(B147=0,B147=""),"",IF(AND($E$3="1st"),'Marks Entry 1st'!J146,IF(AND($E$3="2nd"),'Marks Entry 2nd'!J146,"")))</f>
        <v/>
      </c>
      <c r="K147" s="245" t="str">
        <f>IF(OR(B147=0,B147=""),"",IF(AND($E$3="1st"),'Marks Entry 1st'!K146,IF(AND($E$3="2nd"),'Marks Entry 2nd'!K146,"")))</f>
        <v/>
      </c>
      <c r="L147" s="113"/>
      <c r="M147" s="113"/>
      <c r="N147" s="113"/>
      <c r="O147" s="53"/>
      <c r="P147" s="113" t="str">
        <f>IF(OR(B147=0,B147=""),"",IF(AND($E$3="1st"),'Marks Entry 1st'!O146,IF(AND($E$3="2nd"),'Marks Entry 2nd'!O146,"")))</f>
        <v/>
      </c>
      <c r="Q147" s="113" t="str">
        <f>IF(OR(B147=0,B147=""),"",IF(AND($E$3="1st"),'Marks Entry 1st'!P146,IF(AND($E$3="2nd"),'Marks Entry 2nd'!P146,"")))</f>
        <v/>
      </c>
      <c r="R147" s="57" t="str">
        <f t="shared" si="128"/>
        <v/>
      </c>
      <c r="S147" s="53">
        <f t="shared" si="129"/>
        <v>0</v>
      </c>
      <c r="T147" s="59" t="str">
        <f>IF(OR(B147=0,B147=""),"",IF(AND($E$3="1st"),'Marks Entry 1st'!Q146,IF(AND($E$3="2nd"),'Marks Entry 2nd'!Q146,"")))</f>
        <v/>
      </c>
      <c r="U147" s="59" t="str">
        <f>IF(OR(B147=0,B147=""),"",IF(AND($E$3="1st"),'Marks Entry 1st'!R146,IF(AND($E$3="2nd"),'Marks Entry 2nd'!R146,"")))</f>
        <v/>
      </c>
      <c r="V147" s="58" t="str">
        <f t="shared" si="130"/>
        <v/>
      </c>
      <c r="W147" s="53" t="str">
        <f t="shared" si="131"/>
        <v/>
      </c>
      <c r="X147" s="94">
        <f t="shared" si="132"/>
        <v>0</v>
      </c>
      <c r="Y147" s="94" t="str">
        <f t="shared" si="133"/>
        <v/>
      </c>
      <c r="Z147" s="94" t="str">
        <f t="shared" si="134"/>
        <v/>
      </c>
      <c r="AA147" s="94" t="str">
        <f t="shared" si="135"/>
        <v/>
      </c>
      <c r="AB147" s="94" t="str">
        <f t="shared" si="136"/>
        <v/>
      </c>
      <c r="AC147" s="98" t="str">
        <f t="shared" si="137"/>
        <v/>
      </c>
      <c r="AD147" s="113"/>
      <c r="AE147" s="113"/>
      <c r="AF147" s="113"/>
      <c r="AG147" s="53"/>
      <c r="AH147" s="113" t="str">
        <f>IF(OR(B147=0,B147=""),"",IF(AND($E$3="1st"),'Marks Entry 1st'!V146,IF(AND($E$3="2nd"),'Marks Entry 2nd'!V146,"")))</f>
        <v/>
      </c>
      <c r="AI147" s="113" t="str">
        <f>IF(OR(B147=0,B147=""),"",IF(AND($E$3="1st"),'Marks Entry 1st'!W146,IF(AND($E$3="2nd"),'Marks Entry 2nd'!W146,"")))</f>
        <v/>
      </c>
      <c r="AJ147" s="57" t="str">
        <f t="shared" si="138"/>
        <v/>
      </c>
      <c r="AK147" s="53">
        <f t="shared" si="139"/>
        <v>0</v>
      </c>
      <c r="AL147" s="59" t="str">
        <f>IF(OR(B147=0,B147=""),"",IF(AND($E$3="1st"),'Marks Entry 1st'!X146,IF(AND($E$3="2nd"),'Marks Entry 2nd'!X146,"")))</f>
        <v/>
      </c>
      <c r="AM147" s="59" t="str">
        <f>IF(OR(B147=0,B147=""),"",IF(AND($E$3="1st"),'Marks Entry 1st'!Y146,IF(AND($E$3="2nd"),'Marks Entry 2nd'!Y146,"")))</f>
        <v/>
      </c>
      <c r="AN147" s="58" t="str">
        <f t="shared" si="140"/>
        <v/>
      </c>
      <c r="AO147" s="53" t="str">
        <f t="shared" si="141"/>
        <v/>
      </c>
      <c r="AP147" s="94">
        <f t="shared" si="142"/>
        <v>0</v>
      </c>
      <c r="AQ147" s="94" t="str">
        <f t="shared" si="143"/>
        <v/>
      </c>
      <c r="AR147" s="94" t="str">
        <f t="shared" si="144"/>
        <v/>
      </c>
      <c r="AS147" s="94" t="str">
        <f t="shared" si="145"/>
        <v/>
      </c>
      <c r="AT147" s="94" t="str">
        <f t="shared" si="146"/>
        <v/>
      </c>
      <c r="AU147" s="98" t="str">
        <f t="shared" si="147"/>
        <v/>
      </c>
      <c r="AV147" s="113"/>
      <c r="AW147" s="113"/>
      <c r="AX147" s="113"/>
      <c r="AY147" s="53"/>
      <c r="AZ147" s="113" t="str">
        <f>IF(OR(B147=0,B147=""),"",IF(AND($E$3="1st"),'Marks Entry 1st'!AC146,IF(AND($E$3="2nd"),'Marks Entry 2nd'!AC146,"")))</f>
        <v/>
      </c>
      <c r="BA147" s="113" t="str">
        <f>IF(OR(B147=0,B147=""),"",IF(AND($E$3="1st"),'Marks Entry 1st'!AD146,IF(AND($E$3="2nd"),'Marks Entry 2nd'!AD146,"")))</f>
        <v/>
      </c>
      <c r="BB147" s="57" t="str">
        <f t="shared" si="148"/>
        <v/>
      </c>
      <c r="BC147" s="53">
        <f t="shared" si="149"/>
        <v>0</v>
      </c>
      <c r="BD147" s="59" t="str">
        <f>IF(OR(B147=0,B147=""),"",IF(AND($E$3="1st"),'Marks Entry 1st'!AE146,IF(AND($E$3="2nd"),'Marks Entry 2nd'!AE146,"")))</f>
        <v/>
      </c>
      <c r="BE147" s="59" t="str">
        <f>IF(OR(B147=0,B147=""),"",IF(AND($E$3="1st"),'Marks Entry 1st'!AF146,IF(AND($E$3="2nd"),'Marks Entry 2nd'!AF146,"")))</f>
        <v/>
      </c>
      <c r="BF147" s="58" t="str">
        <f t="shared" si="150"/>
        <v/>
      </c>
      <c r="BG147" s="53" t="str">
        <f t="shared" si="151"/>
        <v/>
      </c>
      <c r="BH147" s="94">
        <f t="shared" si="152"/>
        <v>0</v>
      </c>
      <c r="BI147" s="94" t="str">
        <f t="shared" si="153"/>
        <v/>
      </c>
      <c r="BJ147" s="94" t="str">
        <f t="shared" si="154"/>
        <v/>
      </c>
      <c r="BK147" s="94" t="str">
        <f t="shared" si="155"/>
        <v/>
      </c>
      <c r="BL147" s="94" t="str">
        <f t="shared" si="156"/>
        <v/>
      </c>
      <c r="BM147" s="98" t="str">
        <f t="shared" si="157"/>
        <v/>
      </c>
      <c r="BN147" s="113"/>
      <c r="BO147" s="113"/>
      <c r="BP147" s="113"/>
      <c r="BQ147" s="53"/>
      <c r="BR147" s="113" t="str">
        <f>IF(OR(B147=0,B147=""),"",IF(AND('Marks Entry 1st'!AJ146="",'Marks Entry 2nd'!AJ146=""),"",IF(AND($E$3="1st"),'Marks Entry 1st'!AJ146,IF(AND($E$3="2nd"),'Marks Entry 2nd'!AJ146,""))))</f>
        <v/>
      </c>
      <c r="BS147" s="113" t="str">
        <f>IF(OR(B147=0,B147=""),"",IF(AND('Marks Entry 1st'!AK146="",'Marks Entry 2nd'!AK146=""),"",IF(AND($E$3="1st"),'Marks Entry 1st'!AK146,IF(AND($E$3="2nd"),'Marks Entry 2nd'!AK146,""))))</f>
        <v/>
      </c>
      <c r="BT147" s="57" t="str">
        <f t="shared" si="158"/>
        <v/>
      </c>
      <c r="BU147" s="53">
        <f t="shared" si="159"/>
        <v>0</v>
      </c>
      <c r="BV147" s="59" t="str">
        <f>IF(OR(B147=0,B147=""),"",IF(AND('Marks Entry 1st'!AL146="",'Marks Entry 2nd'!AL146=""),"",IF(AND($E$3="1st"),'Marks Entry 1st'!AL146,IF(AND($E$3="2nd"),'Marks Entry 2nd'!AL146,""))))</f>
        <v/>
      </c>
      <c r="BW147" s="59" t="str">
        <f>IF(OR(B147=0,B147=""),"",IF(AND('Marks Entry 1st'!AM146="",'Marks Entry 2nd'!AM146=""),"",IF(AND($E$3="1st"),'Marks Entry 1st'!AM146,IF(AND($E$3="2nd"),'Marks Entry 2nd'!AM146,""))))</f>
        <v/>
      </c>
      <c r="BX147" s="58" t="str">
        <f t="shared" si="160"/>
        <v/>
      </c>
      <c r="BY147" s="53" t="str">
        <f t="shared" si="161"/>
        <v/>
      </c>
      <c r="BZ147" s="94">
        <f t="shared" si="162"/>
        <v>0</v>
      </c>
      <c r="CA147" s="94" t="str">
        <f t="shared" si="163"/>
        <v/>
      </c>
      <c r="CB147" s="94" t="str">
        <f t="shared" si="164"/>
        <v/>
      </c>
      <c r="CC147" s="94" t="str">
        <f t="shared" si="165"/>
        <v/>
      </c>
      <c r="CD147" s="94" t="str">
        <f t="shared" si="166"/>
        <v/>
      </c>
      <c r="CE147" s="98" t="str">
        <f t="shared" si="167"/>
        <v/>
      </c>
      <c r="CF147" s="246" t="str">
        <f>IF(OR(B147=0,B147=""),"",IF(AND($E$3="1st"),'Marks Entry 1st'!AN146,IF(AND($E$3="2nd"),'Marks Entry 2nd'!AN146,"")))</f>
        <v/>
      </c>
      <c r="CG147" s="246" t="str">
        <f>IF(OR(B147=0,B147=""),"",IF(AND($E$3="1st"),'Marks Entry 1st'!AO146,IF(AND($E$3="2nd"),'Marks Entry 2nd'!AO146,"")))</f>
        <v/>
      </c>
      <c r="CH147" s="114" t="str">
        <f t="shared" si="168"/>
        <v/>
      </c>
      <c r="CI147" s="115">
        <f t="shared" si="169"/>
        <v>0</v>
      </c>
      <c r="CJ147" s="115" t="str">
        <f t="shared" si="170"/>
        <v/>
      </c>
      <c r="CK147" s="115" t="str">
        <f t="shared" si="171"/>
        <v/>
      </c>
      <c r="CL147" s="97" t="str">
        <f t="shared" si="172"/>
        <v/>
      </c>
      <c r="CM147" s="246" t="str">
        <f>IF(OR(B147=0,B147=""),"",IF(AND($E$3="1st"),'Marks Entry 1st'!AP146,IF(AND($E$3="2nd"),'Marks Entry 2nd'!AP146,"")))</f>
        <v/>
      </c>
      <c r="CN147" s="246" t="str">
        <f>IF(OR(B147=0,B147=""),"",IF(AND($E$3="1st"),'Marks Entry 1st'!AQ146,IF(AND($E$3="2nd"),'Marks Entry 2nd'!AQ146,"")))</f>
        <v/>
      </c>
      <c r="CO147" s="114" t="str">
        <f t="shared" si="173"/>
        <v/>
      </c>
      <c r="CP147" s="115">
        <f t="shared" si="174"/>
        <v>0</v>
      </c>
      <c r="CQ147" s="115" t="str">
        <f t="shared" si="175"/>
        <v/>
      </c>
      <c r="CR147" s="115" t="str">
        <f t="shared" si="176"/>
        <v/>
      </c>
      <c r="CS147" s="97" t="str">
        <f t="shared" si="177"/>
        <v/>
      </c>
      <c r="CT147" s="246" t="str">
        <f>IF(OR(B147=0,B147=""),"",IF(AND($E$3="1st"),'Marks Entry 1st'!AR146,IF(AND($E$3="2nd"),'Marks Entry 2nd'!AR146,"")))</f>
        <v/>
      </c>
      <c r="CU147" s="246" t="str">
        <f>IF(OR(B147=0,B147=""),"",IF(AND($E$3="1st"),'Marks Entry 1st'!AS146,IF(AND($E$3="2nd"),'Marks Entry 2nd'!AS146,"")))</f>
        <v/>
      </c>
      <c r="CV147" s="114" t="str">
        <f t="shared" si="178"/>
        <v/>
      </c>
      <c r="CW147" s="115">
        <f t="shared" si="179"/>
        <v>0</v>
      </c>
      <c r="CX147" s="115" t="str">
        <f t="shared" si="180"/>
        <v/>
      </c>
      <c r="CY147" s="115" t="str">
        <f t="shared" si="181"/>
        <v/>
      </c>
      <c r="CZ147" s="97" t="str">
        <f t="shared" si="182"/>
        <v/>
      </c>
      <c r="DA147" s="246" t="str">
        <f>IF(OR(B147=0,B147=""),"",IF(AND('Marks Entry 1st'!AT146="",'Marks Entry 2nd'!AT146=""),"",IF(AND($E$3="1st"),'Marks Entry 1st'!AT146,IF(AND($E$3="2nd"),'Marks Entry 2nd'!AT146,""))))</f>
        <v/>
      </c>
      <c r="DB147" s="246" t="str">
        <f>IF(OR(B147=0,B147=""),"",IF(AND('Marks Entry 1st'!AU146="",'Marks Entry 2nd'!AU146=""),"",IF(AND($E$3="1st"),'Marks Entry 1st'!AU146,IF(AND($E$3="2nd"),'Marks Entry 2nd'!AU146,""))))</f>
        <v/>
      </c>
      <c r="DC147" s="377" t="str">
        <f t="shared" si="183"/>
        <v/>
      </c>
      <c r="DD147" s="98" t="str">
        <f t="shared" si="184"/>
        <v/>
      </c>
      <c r="DE147" s="246" t="str">
        <f>IF(OR(B147=0,B147=""),"",IF(AND('Marks Entry 1st'!AV146="",'Marks Entry 2nd'!AV146=""),"",IF(AND($E$3="1st"),'Marks Entry 1st'!AV146,IF(AND($E$3="2nd"),'Marks Entry 2nd'!AV146,""))))</f>
        <v/>
      </c>
      <c r="DF147" s="246" t="str">
        <f>IF(OR(B147=0,B147=""),"",IF(AND('Marks Entry 1st'!AW146="",'Marks Entry 2nd'!AW146=""),"",IF(AND($E$3="1st"),'Marks Entry 1st'!AW146,IF(AND($E$3="2nd"),'Marks Entry 2nd'!AW146,""))))</f>
        <v/>
      </c>
      <c r="DG147" s="377" t="str">
        <f t="shared" si="185"/>
        <v/>
      </c>
      <c r="DH147" s="98" t="str">
        <f t="shared" si="186"/>
        <v/>
      </c>
      <c r="DI147" s="68" t="str">
        <f t="shared" si="191"/>
        <v/>
      </c>
      <c r="DJ147" s="379" t="str">
        <f t="shared" si="187"/>
        <v/>
      </c>
      <c r="DK147" s="72" t="str">
        <f t="shared" si="188"/>
        <v/>
      </c>
      <c r="DL147" s="73" t="str">
        <f t="shared" si="189"/>
        <v/>
      </c>
      <c r="DM147" s="413" t="str">
        <f>IF(B147="NSO","NSO",IF(OR(D147="",G147="",F147="",B147="",DI147=0),"",IF('Master sheet'!$D$11="Hindi","कक्षोंन्नति","Promoted")))</f>
        <v/>
      </c>
      <c r="DN147" s="43" t="str">
        <f>IF(OR(B147=0,B147=""),"",IF(AND($E$3="1st"),'Marks Entry 1st'!AX146,IF(AND($E$3="2nd"),'Marks Entry 2nd'!AX146,"")))</f>
        <v/>
      </c>
      <c r="DO147" s="43" t="str">
        <f>IF(OR(B147=0,B147=""),"",IF(AND($E$3="1st"),'Marks Entry 1st'!AY146,IF(AND($E$3="2nd"),'Marks Entry 2nd'!AY146,"")))</f>
        <v/>
      </c>
      <c r="DP147" s="230" t="str">
        <f t="shared" si="190"/>
        <v/>
      </c>
      <c r="DQ147" s="44"/>
      <c r="DX147" s="46">
        <f>IF(AND($E$3="1st"),'Marks Entry 1st'!I146,IF(AND($E$3="2nd"),'Marks Entry 2nd'!I146,""))</f>
        <v>0</v>
      </c>
    </row>
    <row r="148" spans="1:128" ht="18.95" customHeight="1">
      <c r="A148" s="60">
        <v>141</v>
      </c>
      <c r="B148" s="279" t="str">
        <f>IF(OR(DX148=0,DX148=""),"",IF(AND($E$3="1st"),'Marks Entry 1st'!I147,IF(AND($E$3="2nd"),'Marks Entry 2nd'!I147,"")))</f>
        <v/>
      </c>
      <c r="C148" s="61" t="str">
        <f>IF(OR(B148=0,B148=""),"",IF(AND($E$3="1st"),'Marks Entry 1st'!B147,IF(AND($E$3="2nd"),'Marks Entry 2nd'!B147,"")))</f>
        <v/>
      </c>
      <c r="D148" s="61" t="str">
        <f>IF(OR(B148=0,B148=""),"",IF(AND($E$3="1st"),'Marks Entry 1st'!C147,IF(AND($E$3="2nd"),'Marks Entry 2nd'!C147,"")))</f>
        <v/>
      </c>
      <c r="E148" s="62" t="str">
        <f>IF(OR(B148=0,B148=""),"",IF(AND($E$3="1st"),'Marks Entry 1st'!E147,IF(AND($E$3="2nd"),'Marks Entry 2nd'!E147,"")))</f>
        <v/>
      </c>
      <c r="F148" s="278" t="str">
        <f>IF(OR(B148=0,B148=""),"",IF(AND($E$3="1st"),'Marks Entry 1st'!D147,IF(AND($E$3="2nd"),'Marks Entry 2nd'!D147,"")))</f>
        <v/>
      </c>
      <c r="G148" s="56" t="str">
        <f>IF(OR(B148=0,B148=""),"",IF(AND($E$3="1st"),'Marks Entry 1st'!F147,IF(AND($E$3="2nd"),'Marks Entry 2nd'!F147,"")))</f>
        <v/>
      </c>
      <c r="H148" s="56" t="str">
        <f>IF(OR(B148=0,B148=""),"",IF(AND($E$3="1st"),'Marks Entry 1st'!G147,IF(AND($E$3="2nd"),'Marks Entry 2nd'!G147,"")))</f>
        <v/>
      </c>
      <c r="I148" s="56" t="str">
        <f>IF(OR(B148=0,B148=""),"",IF(AND($E$3="1st"),'Marks Entry 1st'!H147,IF(AND($E$3="2nd"),'Marks Entry 2nd'!H147,"")))</f>
        <v/>
      </c>
      <c r="J148" s="245" t="str">
        <f>IF(OR(B148=0,B148=""),"",IF(AND($E$3="1st"),'Marks Entry 1st'!J147,IF(AND($E$3="2nd"),'Marks Entry 2nd'!J147,"")))</f>
        <v/>
      </c>
      <c r="K148" s="245" t="str">
        <f>IF(OR(B148=0,B148=""),"",IF(AND($E$3="1st"),'Marks Entry 1st'!K147,IF(AND($E$3="2nd"),'Marks Entry 2nd'!K147,"")))</f>
        <v/>
      </c>
      <c r="L148" s="113"/>
      <c r="M148" s="113"/>
      <c r="N148" s="113"/>
      <c r="O148" s="53"/>
      <c r="P148" s="113" t="str">
        <f>IF(OR(B148=0,B148=""),"",IF(AND($E$3="1st"),'Marks Entry 1st'!O147,IF(AND($E$3="2nd"),'Marks Entry 2nd'!O147,"")))</f>
        <v/>
      </c>
      <c r="Q148" s="113" t="str">
        <f>IF(OR(B148=0,B148=""),"",IF(AND($E$3="1st"),'Marks Entry 1st'!P147,IF(AND($E$3="2nd"),'Marks Entry 2nd'!P147,"")))</f>
        <v/>
      </c>
      <c r="R148" s="57" t="str">
        <f t="shared" si="128"/>
        <v/>
      </c>
      <c r="S148" s="53">
        <f t="shared" si="129"/>
        <v>0</v>
      </c>
      <c r="T148" s="59" t="str">
        <f>IF(OR(B148=0,B148=""),"",IF(AND($E$3="1st"),'Marks Entry 1st'!Q147,IF(AND($E$3="2nd"),'Marks Entry 2nd'!Q147,"")))</f>
        <v/>
      </c>
      <c r="U148" s="59" t="str">
        <f>IF(OR(B148=0,B148=""),"",IF(AND($E$3="1st"),'Marks Entry 1st'!R147,IF(AND($E$3="2nd"),'Marks Entry 2nd'!R147,"")))</f>
        <v/>
      </c>
      <c r="V148" s="58" t="str">
        <f t="shared" si="130"/>
        <v/>
      </c>
      <c r="W148" s="53" t="str">
        <f t="shared" si="131"/>
        <v/>
      </c>
      <c r="X148" s="94">
        <f t="shared" si="132"/>
        <v>0</v>
      </c>
      <c r="Y148" s="94" t="str">
        <f t="shared" si="133"/>
        <v/>
      </c>
      <c r="Z148" s="94" t="str">
        <f t="shared" si="134"/>
        <v/>
      </c>
      <c r="AA148" s="94" t="str">
        <f t="shared" si="135"/>
        <v/>
      </c>
      <c r="AB148" s="94" t="str">
        <f t="shared" si="136"/>
        <v/>
      </c>
      <c r="AC148" s="98" t="str">
        <f t="shared" si="137"/>
        <v/>
      </c>
      <c r="AD148" s="113"/>
      <c r="AE148" s="113"/>
      <c r="AF148" s="113"/>
      <c r="AG148" s="53"/>
      <c r="AH148" s="113" t="str">
        <f>IF(OR(B148=0,B148=""),"",IF(AND($E$3="1st"),'Marks Entry 1st'!V147,IF(AND($E$3="2nd"),'Marks Entry 2nd'!V147,"")))</f>
        <v/>
      </c>
      <c r="AI148" s="113" t="str">
        <f>IF(OR(B148=0,B148=""),"",IF(AND($E$3="1st"),'Marks Entry 1st'!W147,IF(AND($E$3="2nd"),'Marks Entry 2nd'!W147,"")))</f>
        <v/>
      </c>
      <c r="AJ148" s="57" t="str">
        <f t="shared" si="138"/>
        <v/>
      </c>
      <c r="AK148" s="53">
        <f t="shared" si="139"/>
        <v>0</v>
      </c>
      <c r="AL148" s="59" t="str">
        <f>IF(OR(B148=0,B148=""),"",IF(AND($E$3="1st"),'Marks Entry 1st'!X147,IF(AND($E$3="2nd"),'Marks Entry 2nd'!X147,"")))</f>
        <v/>
      </c>
      <c r="AM148" s="59" t="str">
        <f>IF(OR(B148=0,B148=""),"",IF(AND($E$3="1st"),'Marks Entry 1st'!Y147,IF(AND($E$3="2nd"),'Marks Entry 2nd'!Y147,"")))</f>
        <v/>
      </c>
      <c r="AN148" s="58" t="str">
        <f t="shared" si="140"/>
        <v/>
      </c>
      <c r="AO148" s="53" t="str">
        <f t="shared" si="141"/>
        <v/>
      </c>
      <c r="AP148" s="94">
        <f t="shared" si="142"/>
        <v>0</v>
      </c>
      <c r="AQ148" s="94" t="str">
        <f t="shared" si="143"/>
        <v/>
      </c>
      <c r="AR148" s="94" t="str">
        <f t="shared" si="144"/>
        <v/>
      </c>
      <c r="AS148" s="94" t="str">
        <f t="shared" si="145"/>
        <v/>
      </c>
      <c r="AT148" s="94" t="str">
        <f t="shared" si="146"/>
        <v/>
      </c>
      <c r="AU148" s="98" t="str">
        <f t="shared" si="147"/>
        <v/>
      </c>
      <c r="AV148" s="113"/>
      <c r="AW148" s="113"/>
      <c r="AX148" s="113"/>
      <c r="AY148" s="53"/>
      <c r="AZ148" s="113" t="str">
        <f>IF(OR(B148=0,B148=""),"",IF(AND($E$3="1st"),'Marks Entry 1st'!AC147,IF(AND($E$3="2nd"),'Marks Entry 2nd'!AC147,"")))</f>
        <v/>
      </c>
      <c r="BA148" s="113" t="str">
        <f>IF(OR(B148=0,B148=""),"",IF(AND($E$3="1st"),'Marks Entry 1st'!AD147,IF(AND($E$3="2nd"),'Marks Entry 2nd'!AD147,"")))</f>
        <v/>
      </c>
      <c r="BB148" s="57" t="str">
        <f t="shared" si="148"/>
        <v/>
      </c>
      <c r="BC148" s="53">
        <f t="shared" si="149"/>
        <v>0</v>
      </c>
      <c r="BD148" s="59" t="str">
        <f>IF(OR(B148=0,B148=""),"",IF(AND($E$3="1st"),'Marks Entry 1st'!AE147,IF(AND($E$3="2nd"),'Marks Entry 2nd'!AE147,"")))</f>
        <v/>
      </c>
      <c r="BE148" s="59" t="str">
        <f>IF(OR(B148=0,B148=""),"",IF(AND($E$3="1st"),'Marks Entry 1st'!AF147,IF(AND($E$3="2nd"),'Marks Entry 2nd'!AF147,"")))</f>
        <v/>
      </c>
      <c r="BF148" s="58" t="str">
        <f t="shared" si="150"/>
        <v/>
      </c>
      <c r="BG148" s="53" t="str">
        <f t="shared" si="151"/>
        <v/>
      </c>
      <c r="BH148" s="94">
        <f t="shared" si="152"/>
        <v>0</v>
      </c>
      <c r="BI148" s="94" t="str">
        <f t="shared" si="153"/>
        <v/>
      </c>
      <c r="BJ148" s="94" t="str">
        <f t="shared" si="154"/>
        <v/>
      </c>
      <c r="BK148" s="94" t="str">
        <f t="shared" si="155"/>
        <v/>
      </c>
      <c r="BL148" s="94" t="str">
        <f t="shared" si="156"/>
        <v/>
      </c>
      <c r="BM148" s="98" t="str">
        <f t="shared" si="157"/>
        <v/>
      </c>
      <c r="BN148" s="113"/>
      <c r="BO148" s="113"/>
      <c r="BP148" s="113"/>
      <c r="BQ148" s="53"/>
      <c r="BR148" s="113" t="str">
        <f>IF(OR(B148=0,B148=""),"",IF(AND('Marks Entry 1st'!AJ147="",'Marks Entry 2nd'!AJ147=""),"",IF(AND($E$3="1st"),'Marks Entry 1st'!AJ147,IF(AND($E$3="2nd"),'Marks Entry 2nd'!AJ147,""))))</f>
        <v/>
      </c>
      <c r="BS148" s="113" t="str">
        <f>IF(OR(B148=0,B148=""),"",IF(AND('Marks Entry 1st'!AK147="",'Marks Entry 2nd'!AK147=""),"",IF(AND($E$3="1st"),'Marks Entry 1st'!AK147,IF(AND($E$3="2nd"),'Marks Entry 2nd'!AK147,""))))</f>
        <v/>
      </c>
      <c r="BT148" s="57" t="str">
        <f t="shared" si="158"/>
        <v/>
      </c>
      <c r="BU148" s="53">
        <f t="shared" si="159"/>
        <v>0</v>
      </c>
      <c r="BV148" s="59" t="str">
        <f>IF(OR(B148=0,B148=""),"",IF(AND('Marks Entry 1st'!AL147="",'Marks Entry 2nd'!AL147=""),"",IF(AND($E$3="1st"),'Marks Entry 1st'!AL147,IF(AND($E$3="2nd"),'Marks Entry 2nd'!AL147,""))))</f>
        <v/>
      </c>
      <c r="BW148" s="59" t="str">
        <f>IF(OR(B148=0,B148=""),"",IF(AND('Marks Entry 1st'!AM147="",'Marks Entry 2nd'!AM147=""),"",IF(AND($E$3="1st"),'Marks Entry 1st'!AM147,IF(AND($E$3="2nd"),'Marks Entry 2nd'!AM147,""))))</f>
        <v/>
      </c>
      <c r="BX148" s="58" t="str">
        <f t="shared" si="160"/>
        <v/>
      </c>
      <c r="BY148" s="53" t="str">
        <f t="shared" si="161"/>
        <v/>
      </c>
      <c r="BZ148" s="94">
        <f t="shared" si="162"/>
        <v>0</v>
      </c>
      <c r="CA148" s="94" t="str">
        <f t="shared" si="163"/>
        <v/>
      </c>
      <c r="CB148" s="94" t="str">
        <f t="shared" si="164"/>
        <v/>
      </c>
      <c r="CC148" s="94" t="str">
        <f t="shared" si="165"/>
        <v/>
      </c>
      <c r="CD148" s="94" t="str">
        <f t="shared" si="166"/>
        <v/>
      </c>
      <c r="CE148" s="98" t="str">
        <f t="shared" si="167"/>
        <v/>
      </c>
      <c r="CF148" s="246" t="str">
        <f>IF(OR(B148=0,B148=""),"",IF(AND($E$3="1st"),'Marks Entry 1st'!AN147,IF(AND($E$3="2nd"),'Marks Entry 2nd'!AN147,"")))</f>
        <v/>
      </c>
      <c r="CG148" s="246" t="str">
        <f>IF(OR(B148=0,B148=""),"",IF(AND($E$3="1st"),'Marks Entry 1st'!AO147,IF(AND($E$3="2nd"),'Marks Entry 2nd'!AO147,"")))</f>
        <v/>
      </c>
      <c r="CH148" s="114" t="str">
        <f t="shared" si="168"/>
        <v/>
      </c>
      <c r="CI148" s="115">
        <f t="shared" si="169"/>
        <v>0</v>
      </c>
      <c r="CJ148" s="115" t="str">
        <f t="shared" si="170"/>
        <v/>
      </c>
      <c r="CK148" s="115" t="str">
        <f t="shared" si="171"/>
        <v/>
      </c>
      <c r="CL148" s="97" t="str">
        <f t="shared" si="172"/>
        <v/>
      </c>
      <c r="CM148" s="246" t="str">
        <f>IF(OR(B148=0,B148=""),"",IF(AND($E$3="1st"),'Marks Entry 1st'!AP147,IF(AND($E$3="2nd"),'Marks Entry 2nd'!AP147,"")))</f>
        <v/>
      </c>
      <c r="CN148" s="246" t="str">
        <f>IF(OR(B148=0,B148=""),"",IF(AND($E$3="1st"),'Marks Entry 1st'!AQ147,IF(AND($E$3="2nd"),'Marks Entry 2nd'!AQ147,"")))</f>
        <v/>
      </c>
      <c r="CO148" s="114" t="str">
        <f t="shared" si="173"/>
        <v/>
      </c>
      <c r="CP148" s="115">
        <f t="shared" si="174"/>
        <v>0</v>
      </c>
      <c r="CQ148" s="115" t="str">
        <f t="shared" si="175"/>
        <v/>
      </c>
      <c r="CR148" s="115" t="str">
        <f t="shared" si="176"/>
        <v/>
      </c>
      <c r="CS148" s="97" t="str">
        <f t="shared" si="177"/>
        <v/>
      </c>
      <c r="CT148" s="246" t="str">
        <f>IF(OR(B148=0,B148=""),"",IF(AND($E$3="1st"),'Marks Entry 1st'!AR147,IF(AND($E$3="2nd"),'Marks Entry 2nd'!AR147,"")))</f>
        <v/>
      </c>
      <c r="CU148" s="246" t="str">
        <f>IF(OR(B148=0,B148=""),"",IF(AND($E$3="1st"),'Marks Entry 1st'!AS147,IF(AND($E$3="2nd"),'Marks Entry 2nd'!AS147,"")))</f>
        <v/>
      </c>
      <c r="CV148" s="114" t="str">
        <f t="shared" si="178"/>
        <v/>
      </c>
      <c r="CW148" s="115">
        <f t="shared" si="179"/>
        <v>0</v>
      </c>
      <c r="CX148" s="115" t="str">
        <f t="shared" si="180"/>
        <v/>
      </c>
      <c r="CY148" s="115" t="str">
        <f t="shared" si="181"/>
        <v/>
      </c>
      <c r="CZ148" s="97" t="str">
        <f t="shared" si="182"/>
        <v/>
      </c>
      <c r="DA148" s="246" t="str">
        <f>IF(OR(B148=0,B148=""),"",IF(AND('Marks Entry 1st'!AT147="",'Marks Entry 2nd'!AT147=""),"",IF(AND($E$3="1st"),'Marks Entry 1st'!AT147,IF(AND($E$3="2nd"),'Marks Entry 2nd'!AT147,""))))</f>
        <v/>
      </c>
      <c r="DB148" s="246" t="str">
        <f>IF(OR(B148=0,B148=""),"",IF(AND('Marks Entry 1st'!AU147="",'Marks Entry 2nd'!AU147=""),"",IF(AND($E$3="1st"),'Marks Entry 1st'!AU147,IF(AND($E$3="2nd"),'Marks Entry 2nd'!AU147,""))))</f>
        <v/>
      </c>
      <c r="DC148" s="377" t="str">
        <f t="shared" si="183"/>
        <v/>
      </c>
      <c r="DD148" s="98" t="str">
        <f t="shared" si="184"/>
        <v/>
      </c>
      <c r="DE148" s="246" t="str">
        <f>IF(OR(B148=0,B148=""),"",IF(AND('Marks Entry 1st'!AV147="",'Marks Entry 2nd'!AV147=""),"",IF(AND($E$3="1st"),'Marks Entry 1st'!AV147,IF(AND($E$3="2nd"),'Marks Entry 2nd'!AV147,""))))</f>
        <v/>
      </c>
      <c r="DF148" s="246" t="str">
        <f>IF(OR(B148=0,B148=""),"",IF(AND('Marks Entry 1st'!AW147="",'Marks Entry 2nd'!AW147=""),"",IF(AND($E$3="1st"),'Marks Entry 1st'!AW147,IF(AND($E$3="2nd"),'Marks Entry 2nd'!AW147,""))))</f>
        <v/>
      </c>
      <c r="DG148" s="377" t="str">
        <f t="shared" si="185"/>
        <v/>
      </c>
      <c r="DH148" s="98" t="str">
        <f t="shared" si="186"/>
        <v/>
      </c>
      <c r="DI148" s="68" t="str">
        <f t="shared" si="191"/>
        <v/>
      </c>
      <c r="DJ148" s="379" t="str">
        <f t="shared" si="187"/>
        <v/>
      </c>
      <c r="DK148" s="72" t="str">
        <f t="shared" si="188"/>
        <v/>
      </c>
      <c r="DL148" s="73" t="str">
        <f t="shared" si="189"/>
        <v/>
      </c>
      <c r="DM148" s="413" t="str">
        <f>IF(B148="NSO","NSO",IF(OR(D148="",G148="",F148="",B148="",DI148=0),"",IF('Master sheet'!$D$11="Hindi","कक्षोंन्नति","Promoted")))</f>
        <v/>
      </c>
      <c r="DN148" s="43" t="str">
        <f>IF(OR(B148=0,B148=""),"",IF(AND($E$3="1st"),'Marks Entry 1st'!AX147,IF(AND($E$3="2nd"),'Marks Entry 2nd'!AX147,"")))</f>
        <v/>
      </c>
      <c r="DO148" s="43" t="str">
        <f>IF(OR(B148=0,B148=""),"",IF(AND($E$3="1st"),'Marks Entry 1st'!AY147,IF(AND($E$3="2nd"),'Marks Entry 2nd'!AY147,"")))</f>
        <v/>
      </c>
      <c r="DP148" s="230" t="str">
        <f t="shared" si="190"/>
        <v/>
      </c>
      <c r="DQ148" s="44"/>
      <c r="DX148" s="46">
        <f>IF(AND($E$3="1st"),'Marks Entry 1st'!I147,IF(AND($E$3="2nd"),'Marks Entry 2nd'!I147,""))</f>
        <v>0</v>
      </c>
    </row>
    <row r="149" spans="1:128" ht="18.95" customHeight="1">
      <c r="A149" s="60">
        <v>142</v>
      </c>
      <c r="B149" s="279" t="str">
        <f>IF(OR(DX149=0,DX149=""),"",IF(AND($E$3="1st"),'Marks Entry 1st'!I148,IF(AND($E$3="2nd"),'Marks Entry 2nd'!I148,"")))</f>
        <v/>
      </c>
      <c r="C149" s="61" t="str">
        <f>IF(OR(B149=0,B149=""),"",IF(AND($E$3="1st"),'Marks Entry 1st'!B148,IF(AND($E$3="2nd"),'Marks Entry 2nd'!B148,"")))</f>
        <v/>
      </c>
      <c r="D149" s="61" t="str">
        <f>IF(OR(B149=0,B149=""),"",IF(AND($E$3="1st"),'Marks Entry 1st'!C148,IF(AND($E$3="2nd"),'Marks Entry 2nd'!C148,"")))</f>
        <v/>
      </c>
      <c r="E149" s="62" t="str">
        <f>IF(OR(B149=0,B149=""),"",IF(AND($E$3="1st"),'Marks Entry 1st'!E148,IF(AND($E$3="2nd"),'Marks Entry 2nd'!E148,"")))</f>
        <v/>
      </c>
      <c r="F149" s="278" t="str">
        <f>IF(OR(B149=0,B149=""),"",IF(AND($E$3="1st"),'Marks Entry 1st'!D148,IF(AND($E$3="2nd"),'Marks Entry 2nd'!D148,"")))</f>
        <v/>
      </c>
      <c r="G149" s="56" t="str">
        <f>IF(OR(B149=0,B149=""),"",IF(AND($E$3="1st"),'Marks Entry 1st'!F148,IF(AND($E$3="2nd"),'Marks Entry 2nd'!F148,"")))</f>
        <v/>
      </c>
      <c r="H149" s="56" t="str">
        <f>IF(OR(B149=0,B149=""),"",IF(AND($E$3="1st"),'Marks Entry 1st'!G148,IF(AND($E$3="2nd"),'Marks Entry 2nd'!G148,"")))</f>
        <v/>
      </c>
      <c r="I149" s="56" t="str">
        <f>IF(OR(B149=0,B149=""),"",IF(AND($E$3="1st"),'Marks Entry 1st'!H148,IF(AND($E$3="2nd"),'Marks Entry 2nd'!H148,"")))</f>
        <v/>
      </c>
      <c r="J149" s="245" t="str">
        <f>IF(OR(B149=0,B149=""),"",IF(AND($E$3="1st"),'Marks Entry 1st'!J148,IF(AND($E$3="2nd"),'Marks Entry 2nd'!J148,"")))</f>
        <v/>
      </c>
      <c r="K149" s="245" t="str">
        <f>IF(OR(B149=0,B149=""),"",IF(AND($E$3="1st"),'Marks Entry 1st'!K148,IF(AND($E$3="2nd"),'Marks Entry 2nd'!K148,"")))</f>
        <v/>
      </c>
      <c r="L149" s="113"/>
      <c r="M149" s="113"/>
      <c r="N149" s="113"/>
      <c r="O149" s="53"/>
      <c r="P149" s="113" t="str">
        <f>IF(OR(B149=0,B149=""),"",IF(AND($E$3="1st"),'Marks Entry 1st'!O148,IF(AND($E$3="2nd"),'Marks Entry 2nd'!O148,"")))</f>
        <v/>
      </c>
      <c r="Q149" s="113" t="str">
        <f>IF(OR(B149=0,B149=""),"",IF(AND($E$3="1st"),'Marks Entry 1st'!P148,IF(AND($E$3="2nd"),'Marks Entry 2nd'!P148,"")))</f>
        <v/>
      </c>
      <c r="R149" s="57" t="str">
        <f t="shared" si="128"/>
        <v/>
      </c>
      <c r="S149" s="53">
        <f t="shared" si="129"/>
        <v>0</v>
      </c>
      <c r="T149" s="59" t="str">
        <f>IF(OR(B149=0,B149=""),"",IF(AND($E$3="1st"),'Marks Entry 1st'!Q148,IF(AND($E$3="2nd"),'Marks Entry 2nd'!Q148,"")))</f>
        <v/>
      </c>
      <c r="U149" s="59" t="str">
        <f>IF(OR(B149=0,B149=""),"",IF(AND($E$3="1st"),'Marks Entry 1st'!R148,IF(AND($E$3="2nd"),'Marks Entry 2nd'!R148,"")))</f>
        <v/>
      </c>
      <c r="V149" s="58" t="str">
        <f t="shared" si="130"/>
        <v/>
      </c>
      <c r="W149" s="53" t="str">
        <f t="shared" si="131"/>
        <v/>
      </c>
      <c r="X149" s="94">
        <f t="shared" si="132"/>
        <v>0</v>
      </c>
      <c r="Y149" s="94" t="str">
        <f t="shared" si="133"/>
        <v/>
      </c>
      <c r="Z149" s="94" t="str">
        <f t="shared" si="134"/>
        <v/>
      </c>
      <c r="AA149" s="94" t="str">
        <f t="shared" si="135"/>
        <v/>
      </c>
      <c r="AB149" s="94" t="str">
        <f t="shared" si="136"/>
        <v/>
      </c>
      <c r="AC149" s="98" t="str">
        <f t="shared" si="137"/>
        <v/>
      </c>
      <c r="AD149" s="113"/>
      <c r="AE149" s="113"/>
      <c r="AF149" s="113"/>
      <c r="AG149" s="53"/>
      <c r="AH149" s="113" t="str">
        <f>IF(OR(B149=0,B149=""),"",IF(AND($E$3="1st"),'Marks Entry 1st'!V148,IF(AND($E$3="2nd"),'Marks Entry 2nd'!V148,"")))</f>
        <v/>
      </c>
      <c r="AI149" s="113" t="str">
        <f>IF(OR(B149=0,B149=""),"",IF(AND($E$3="1st"),'Marks Entry 1st'!W148,IF(AND($E$3="2nd"),'Marks Entry 2nd'!W148,"")))</f>
        <v/>
      </c>
      <c r="AJ149" s="57" t="str">
        <f t="shared" si="138"/>
        <v/>
      </c>
      <c r="AK149" s="53">
        <f t="shared" si="139"/>
        <v>0</v>
      </c>
      <c r="AL149" s="59" t="str">
        <f>IF(OR(B149=0,B149=""),"",IF(AND($E$3="1st"),'Marks Entry 1st'!X148,IF(AND($E$3="2nd"),'Marks Entry 2nd'!X148,"")))</f>
        <v/>
      </c>
      <c r="AM149" s="59" t="str">
        <f>IF(OR(B149=0,B149=""),"",IF(AND($E$3="1st"),'Marks Entry 1st'!Y148,IF(AND($E$3="2nd"),'Marks Entry 2nd'!Y148,"")))</f>
        <v/>
      </c>
      <c r="AN149" s="58" t="str">
        <f t="shared" si="140"/>
        <v/>
      </c>
      <c r="AO149" s="53" t="str">
        <f t="shared" si="141"/>
        <v/>
      </c>
      <c r="AP149" s="94">
        <f t="shared" si="142"/>
        <v>0</v>
      </c>
      <c r="AQ149" s="94" t="str">
        <f t="shared" si="143"/>
        <v/>
      </c>
      <c r="AR149" s="94" t="str">
        <f t="shared" si="144"/>
        <v/>
      </c>
      <c r="AS149" s="94" t="str">
        <f t="shared" si="145"/>
        <v/>
      </c>
      <c r="AT149" s="94" t="str">
        <f t="shared" si="146"/>
        <v/>
      </c>
      <c r="AU149" s="98" t="str">
        <f t="shared" si="147"/>
        <v/>
      </c>
      <c r="AV149" s="113"/>
      <c r="AW149" s="113"/>
      <c r="AX149" s="113"/>
      <c r="AY149" s="53"/>
      <c r="AZ149" s="113" t="str">
        <f>IF(OR(B149=0,B149=""),"",IF(AND($E$3="1st"),'Marks Entry 1st'!AC148,IF(AND($E$3="2nd"),'Marks Entry 2nd'!AC148,"")))</f>
        <v/>
      </c>
      <c r="BA149" s="113" t="str">
        <f>IF(OR(B149=0,B149=""),"",IF(AND($E$3="1st"),'Marks Entry 1st'!AD148,IF(AND($E$3="2nd"),'Marks Entry 2nd'!AD148,"")))</f>
        <v/>
      </c>
      <c r="BB149" s="57" t="str">
        <f t="shared" si="148"/>
        <v/>
      </c>
      <c r="BC149" s="53">
        <f t="shared" si="149"/>
        <v>0</v>
      </c>
      <c r="BD149" s="59" t="str">
        <f>IF(OR(B149=0,B149=""),"",IF(AND($E$3="1st"),'Marks Entry 1st'!AE148,IF(AND($E$3="2nd"),'Marks Entry 2nd'!AE148,"")))</f>
        <v/>
      </c>
      <c r="BE149" s="59" t="str">
        <f>IF(OR(B149=0,B149=""),"",IF(AND($E$3="1st"),'Marks Entry 1st'!AF148,IF(AND($E$3="2nd"),'Marks Entry 2nd'!AF148,"")))</f>
        <v/>
      </c>
      <c r="BF149" s="58" t="str">
        <f t="shared" si="150"/>
        <v/>
      </c>
      <c r="BG149" s="53" t="str">
        <f t="shared" si="151"/>
        <v/>
      </c>
      <c r="BH149" s="94">
        <f t="shared" si="152"/>
        <v>0</v>
      </c>
      <c r="BI149" s="94" t="str">
        <f t="shared" si="153"/>
        <v/>
      </c>
      <c r="BJ149" s="94" t="str">
        <f t="shared" si="154"/>
        <v/>
      </c>
      <c r="BK149" s="94" t="str">
        <f t="shared" si="155"/>
        <v/>
      </c>
      <c r="BL149" s="94" t="str">
        <f t="shared" si="156"/>
        <v/>
      </c>
      <c r="BM149" s="98" t="str">
        <f t="shared" si="157"/>
        <v/>
      </c>
      <c r="BN149" s="113"/>
      <c r="BO149" s="113"/>
      <c r="BP149" s="113"/>
      <c r="BQ149" s="53"/>
      <c r="BR149" s="113" t="str">
        <f>IF(OR(B149=0,B149=""),"",IF(AND('Marks Entry 1st'!AJ148="",'Marks Entry 2nd'!AJ148=""),"",IF(AND($E$3="1st"),'Marks Entry 1st'!AJ148,IF(AND($E$3="2nd"),'Marks Entry 2nd'!AJ148,""))))</f>
        <v/>
      </c>
      <c r="BS149" s="113" t="str">
        <f>IF(OR(B149=0,B149=""),"",IF(AND('Marks Entry 1st'!AK148="",'Marks Entry 2nd'!AK148=""),"",IF(AND($E$3="1st"),'Marks Entry 1st'!AK148,IF(AND($E$3="2nd"),'Marks Entry 2nd'!AK148,""))))</f>
        <v/>
      </c>
      <c r="BT149" s="57" t="str">
        <f t="shared" si="158"/>
        <v/>
      </c>
      <c r="BU149" s="53">
        <f t="shared" si="159"/>
        <v>0</v>
      </c>
      <c r="BV149" s="59" t="str">
        <f>IF(OR(B149=0,B149=""),"",IF(AND('Marks Entry 1st'!AL148="",'Marks Entry 2nd'!AL148=""),"",IF(AND($E$3="1st"),'Marks Entry 1st'!AL148,IF(AND($E$3="2nd"),'Marks Entry 2nd'!AL148,""))))</f>
        <v/>
      </c>
      <c r="BW149" s="59" t="str">
        <f>IF(OR(B149=0,B149=""),"",IF(AND('Marks Entry 1st'!AM148="",'Marks Entry 2nd'!AM148=""),"",IF(AND($E$3="1st"),'Marks Entry 1st'!AM148,IF(AND($E$3="2nd"),'Marks Entry 2nd'!AM148,""))))</f>
        <v/>
      </c>
      <c r="BX149" s="58" t="str">
        <f t="shared" si="160"/>
        <v/>
      </c>
      <c r="BY149" s="53" t="str">
        <f t="shared" si="161"/>
        <v/>
      </c>
      <c r="BZ149" s="94">
        <f t="shared" si="162"/>
        <v>0</v>
      </c>
      <c r="CA149" s="94" t="str">
        <f t="shared" si="163"/>
        <v/>
      </c>
      <c r="CB149" s="94" t="str">
        <f t="shared" si="164"/>
        <v/>
      </c>
      <c r="CC149" s="94" t="str">
        <f t="shared" si="165"/>
        <v/>
      </c>
      <c r="CD149" s="94" t="str">
        <f t="shared" si="166"/>
        <v/>
      </c>
      <c r="CE149" s="98" t="str">
        <f t="shared" si="167"/>
        <v/>
      </c>
      <c r="CF149" s="246" t="str">
        <f>IF(OR(B149=0,B149=""),"",IF(AND($E$3="1st"),'Marks Entry 1st'!AN148,IF(AND($E$3="2nd"),'Marks Entry 2nd'!AN148,"")))</f>
        <v/>
      </c>
      <c r="CG149" s="246" t="str">
        <f>IF(OR(B149=0,B149=""),"",IF(AND($E$3="1st"),'Marks Entry 1st'!AO148,IF(AND($E$3="2nd"),'Marks Entry 2nd'!AO148,"")))</f>
        <v/>
      </c>
      <c r="CH149" s="114" t="str">
        <f t="shared" si="168"/>
        <v/>
      </c>
      <c r="CI149" s="115">
        <f t="shared" si="169"/>
        <v>0</v>
      </c>
      <c r="CJ149" s="115" t="str">
        <f t="shared" si="170"/>
        <v/>
      </c>
      <c r="CK149" s="115" t="str">
        <f t="shared" si="171"/>
        <v/>
      </c>
      <c r="CL149" s="97" t="str">
        <f t="shared" si="172"/>
        <v/>
      </c>
      <c r="CM149" s="246" t="str">
        <f>IF(OR(B149=0,B149=""),"",IF(AND($E$3="1st"),'Marks Entry 1st'!AP148,IF(AND($E$3="2nd"),'Marks Entry 2nd'!AP148,"")))</f>
        <v/>
      </c>
      <c r="CN149" s="246" t="str">
        <f>IF(OR(B149=0,B149=""),"",IF(AND($E$3="1st"),'Marks Entry 1st'!AQ148,IF(AND($E$3="2nd"),'Marks Entry 2nd'!AQ148,"")))</f>
        <v/>
      </c>
      <c r="CO149" s="114" t="str">
        <f t="shared" si="173"/>
        <v/>
      </c>
      <c r="CP149" s="115">
        <f t="shared" si="174"/>
        <v>0</v>
      </c>
      <c r="CQ149" s="115" t="str">
        <f t="shared" si="175"/>
        <v/>
      </c>
      <c r="CR149" s="115" t="str">
        <f t="shared" si="176"/>
        <v/>
      </c>
      <c r="CS149" s="97" t="str">
        <f t="shared" si="177"/>
        <v/>
      </c>
      <c r="CT149" s="246" t="str">
        <f>IF(OR(B149=0,B149=""),"",IF(AND($E$3="1st"),'Marks Entry 1st'!AR148,IF(AND($E$3="2nd"),'Marks Entry 2nd'!AR148,"")))</f>
        <v/>
      </c>
      <c r="CU149" s="246" t="str">
        <f>IF(OR(B149=0,B149=""),"",IF(AND($E$3="1st"),'Marks Entry 1st'!AS148,IF(AND($E$3="2nd"),'Marks Entry 2nd'!AS148,"")))</f>
        <v/>
      </c>
      <c r="CV149" s="114" t="str">
        <f t="shared" si="178"/>
        <v/>
      </c>
      <c r="CW149" s="115">
        <f t="shared" si="179"/>
        <v>0</v>
      </c>
      <c r="CX149" s="115" t="str">
        <f t="shared" si="180"/>
        <v/>
      </c>
      <c r="CY149" s="115" t="str">
        <f t="shared" si="181"/>
        <v/>
      </c>
      <c r="CZ149" s="97" t="str">
        <f t="shared" si="182"/>
        <v/>
      </c>
      <c r="DA149" s="246" t="str">
        <f>IF(OR(B149=0,B149=""),"",IF(AND('Marks Entry 1st'!AT148="",'Marks Entry 2nd'!AT148=""),"",IF(AND($E$3="1st"),'Marks Entry 1st'!AT148,IF(AND($E$3="2nd"),'Marks Entry 2nd'!AT148,""))))</f>
        <v/>
      </c>
      <c r="DB149" s="246" t="str">
        <f>IF(OR(B149=0,B149=""),"",IF(AND('Marks Entry 1st'!AU148="",'Marks Entry 2nd'!AU148=""),"",IF(AND($E$3="1st"),'Marks Entry 1st'!AU148,IF(AND($E$3="2nd"),'Marks Entry 2nd'!AU148,""))))</f>
        <v/>
      </c>
      <c r="DC149" s="377" t="str">
        <f t="shared" si="183"/>
        <v/>
      </c>
      <c r="DD149" s="98" t="str">
        <f t="shared" si="184"/>
        <v/>
      </c>
      <c r="DE149" s="246" t="str">
        <f>IF(OR(B149=0,B149=""),"",IF(AND('Marks Entry 1st'!AV148="",'Marks Entry 2nd'!AV148=""),"",IF(AND($E$3="1st"),'Marks Entry 1st'!AV148,IF(AND($E$3="2nd"),'Marks Entry 2nd'!AV148,""))))</f>
        <v/>
      </c>
      <c r="DF149" s="246" t="str">
        <f>IF(OR(B149=0,B149=""),"",IF(AND('Marks Entry 1st'!AW148="",'Marks Entry 2nd'!AW148=""),"",IF(AND($E$3="1st"),'Marks Entry 1st'!AW148,IF(AND($E$3="2nd"),'Marks Entry 2nd'!AW148,""))))</f>
        <v/>
      </c>
      <c r="DG149" s="377" t="str">
        <f t="shared" si="185"/>
        <v/>
      </c>
      <c r="DH149" s="98" t="str">
        <f t="shared" si="186"/>
        <v/>
      </c>
      <c r="DI149" s="68" t="str">
        <f t="shared" si="191"/>
        <v/>
      </c>
      <c r="DJ149" s="379" t="str">
        <f t="shared" si="187"/>
        <v/>
      </c>
      <c r="DK149" s="72" t="str">
        <f t="shared" si="188"/>
        <v/>
      </c>
      <c r="DL149" s="73" t="str">
        <f t="shared" si="189"/>
        <v/>
      </c>
      <c r="DM149" s="413" t="str">
        <f>IF(B149="NSO","NSO",IF(OR(D149="",G149="",F149="",B149="",DI149=0),"",IF('Master sheet'!$D$11="Hindi","कक्षोंन्नति","Promoted")))</f>
        <v/>
      </c>
      <c r="DN149" s="43" t="str">
        <f>IF(OR(B149=0,B149=""),"",IF(AND($E$3="1st"),'Marks Entry 1st'!AX148,IF(AND($E$3="2nd"),'Marks Entry 2nd'!AX148,"")))</f>
        <v/>
      </c>
      <c r="DO149" s="43" t="str">
        <f>IF(OR(B149=0,B149=""),"",IF(AND($E$3="1st"),'Marks Entry 1st'!AY148,IF(AND($E$3="2nd"),'Marks Entry 2nd'!AY148,"")))</f>
        <v/>
      </c>
      <c r="DP149" s="230" t="str">
        <f t="shared" si="190"/>
        <v/>
      </c>
      <c r="DQ149" s="44"/>
      <c r="DX149" s="46">
        <f>IF(AND($E$3="1st"),'Marks Entry 1st'!I148,IF(AND($E$3="2nd"),'Marks Entry 2nd'!I148,""))</f>
        <v>0</v>
      </c>
    </row>
    <row r="150" spans="1:128" ht="18.95" customHeight="1">
      <c r="A150" s="60">
        <v>143</v>
      </c>
      <c r="B150" s="279" t="str">
        <f>IF(OR(DX150=0,DX150=""),"",IF(AND($E$3="1st"),'Marks Entry 1st'!I149,IF(AND($E$3="2nd"),'Marks Entry 2nd'!I149,"")))</f>
        <v/>
      </c>
      <c r="C150" s="61" t="str">
        <f>IF(OR(B150=0,B150=""),"",IF(AND($E$3="1st"),'Marks Entry 1st'!B149,IF(AND($E$3="2nd"),'Marks Entry 2nd'!B149,"")))</f>
        <v/>
      </c>
      <c r="D150" s="61" t="str">
        <f>IF(OR(B150=0,B150=""),"",IF(AND($E$3="1st"),'Marks Entry 1st'!C149,IF(AND($E$3="2nd"),'Marks Entry 2nd'!C149,"")))</f>
        <v/>
      </c>
      <c r="E150" s="62" t="str">
        <f>IF(OR(B150=0,B150=""),"",IF(AND($E$3="1st"),'Marks Entry 1st'!E149,IF(AND($E$3="2nd"),'Marks Entry 2nd'!E149,"")))</f>
        <v/>
      </c>
      <c r="F150" s="278" t="str">
        <f>IF(OR(B150=0,B150=""),"",IF(AND($E$3="1st"),'Marks Entry 1st'!D149,IF(AND($E$3="2nd"),'Marks Entry 2nd'!D149,"")))</f>
        <v/>
      </c>
      <c r="G150" s="56" t="str">
        <f>IF(OR(B150=0,B150=""),"",IF(AND($E$3="1st"),'Marks Entry 1st'!F149,IF(AND($E$3="2nd"),'Marks Entry 2nd'!F149,"")))</f>
        <v/>
      </c>
      <c r="H150" s="56" t="str">
        <f>IF(OR(B150=0,B150=""),"",IF(AND($E$3="1st"),'Marks Entry 1st'!G149,IF(AND($E$3="2nd"),'Marks Entry 2nd'!G149,"")))</f>
        <v/>
      </c>
      <c r="I150" s="56" t="str">
        <f>IF(OR(B150=0,B150=""),"",IF(AND($E$3="1st"),'Marks Entry 1st'!H149,IF(AND($E$3="2nd"),'Marks Entry 2nd'!H149,"")))</f>
        <v/>
      </c>
      <c r="J150" s="245" t="str">
        <f>IF(OR(B150=0,B150=""),"",IF(AND($E$3="1st"),'Marks Entry 1st'!J149,IF(AND($E$3="2nd"),'Marks Entry 2nd'!J149,"")))</f>
        <v/>
      </c>
      <c r="K150" s="245" t="str">
        <f>IF(OR(B150=0,B150=""),"",IF(AND($E$3="1st"),'Marks Entry 1st'!K149,IF(AND($E$3="2nd"),'Marks Entry 2nd'!K149,"")))</f>
        <v/>
      </c>
      <c r="L150" s="113"/>
      <c r="M150" s="113"/>
      <c r="N150" s="113"/>
      <c r="O150" s="53"/>
      <c r="P150" s="113" t="str">
        <f>IF(OR(B150=0,B150=""),"",IF(AND($E$3="1st"),'Marks Entry 1st'!O149,IF(AND($E$3="2nd"),'Marks Entry 2nd'!O149,"")))</f>
        <v/>
      </c>
      <c r="Q150" s="113" t="str">
        <f>IF(OR(B150=0,B150=""),"",IF(AND($E$3="1st"),'Marks Entry 1st'!P149,IF(AND($E$3="2nd"),'Marks Entry 2nd'!P149,"")))</f>
        <v/>
      </c>
      <c r="R150" s="57" t="str">
        <f t="shared" si="128"/>
        <v/>
      </c>
      <c r="S150" s="53">
        <f t="shared" si="129"/>
        <v>0</v>
      </c>
      <c r="T150" s="59" t="str">
        <f>IF(OR(B150=0,B150=""),"",IF(AND($E$3="1st"),'Marks Entry 1st'!Q149,IF(AND($E$3="2nd"),'Marks Entry 2nd'!Q149,"")))</f>
        <v/>
      </c>
      <c r="U150" s="59" t="str">
        <f>IF(OR(B150=0,B150=""),"",IF(AND($E$3="1st"),'Marks Entry 1st'!R149,IF(AND($E$3="2nd"),'Marks Entry 2nd'!R149,"")))</f>
        <v/>
      </c>
      <c r="V150" s="58" t="str">
        <f t="shared" si="130"/>
        <v/>
      </c>
      <c r="W150" s="53" t="str">
        <f t="shared" si="131"/>
        <v/>
      </c>
      <c r="X150" s="94">
        <f t="shared" si="132"/>
        <v>0</v>
      </c>
      <c r="Y150" s="94" t="str">
        <f t="shared" si="133"/>
        <v/>
      </c>
      <c r="Z150" s="94" t="str">
        <f t="shared" si="134"/>
        <v/>
      </c>
      <c r="AA150" s="94" t="str">
        <f t="shared" si="135"/>
        <v/>
      </c>
      <c r="AB150" s="94" t="str">
        <f t="shared" si="136"/>
        <v/>
      </c>
      <c r="AC150" s="98" t="str">
        <f t="shared" si="137"/>
        <v/>
      </c>
      <c r="AD150" s="113"/>
      <c r="AE150" s="113"/>
      <c r="AF150" s="113"/>
      <c r="AG150" s="53"/>
      <c r="AH150" s="113" t="str">
        <f>IF(OR(B150=0,B150=""),"",IF(AND($E$3="1st"),'Marks Entry 1st'!V149,IF(AND($E$3="2nd"),'Marks Entry 2nd'!V149,"")))</f>
        <v/>
      </c>
      <c r="AI150" s="113" t="str">
        <f>IF(OR(B150=0,B150=""),"",IF(AND($E$3="1st"),'Marks Entry 1st'!W149,IF(AND($E$3="2nd"),'Marks Entry 2nd'!W149,"")))</f>
        <v/>
      </c>
      <c r="AJ150" s="57" t="str">
        <f t="shared" si="138"/>
        <v/>
      </c>
      <c r="AK150" s="53">
        <f t="shared" si="139"/>
        <v>0</v>
      </c>
      <c r="AL150" s="59" t="str">
        <f>IF(OR(B150=0,B150=""),"",IF(AND($E$3="1st"),'Marks Entry 1st'!X149,IF(AND($E$3="2nd"),'Marks Entry 2nd'!X149,"")))</f>
        <v/>
      </c>
      <c r="AM150" s="59" t="str">
        <f>IF(OR(B150=0,B150=""),"",IF(AND($E$3="1st"),'Marks Entry 1st'!Y149,IF(AND($E$3="2nd"),'Marks Entry 2nd'!Y149,"")))</f>
        <v/>
      </c>
      <c r="AN150" s="58" t="str">
        <f t="shared" si="140"/>
        <v/>
      </c>
      <c r="AO150" s="53" t="str">
        <f t="shared" si="141"/>
        <v/>
      </c>
      <c r="AP150" s="94">
        <f t="shared" si="142"/>
        <v>0</v>
      </c>
      <c r="AQ150" s="94" t="str">
        <f t="shared" si="143"/>
        <v/>
      </c>
      <c r="AR150" s="94" t="str">
        <f t="shared" si="144"/>
        <v/>
      </c>
      <c r="AS150" s="94" t="str">
        <f t="shared" si="145"/>
        <v/>
      </c>
      <c r="AT150" s="94" t="str">
        <f t="shared" si="146"/>
        <v/>
      </c>
      <c r="AU150" s="98" t="str">
        <f t="shared" si="147"/>
        <v/>
      </c>
      <c r="AV150" s="113"/>
      <c r="AW150" s="113"/>
      <c r="AX150" s="113"/>
      <c r="AY150" s="53"/>
      <c r="AZ150" s="113" t="str">
        <f>IF(OR(B150=0,B150=""),"",IF(AND($E$3="1st"),'Marks Entry 1st'!AC149,IF(AND($E$3="2nd"),'Marks Entry 2nd'!AC149,"")))</f>
        <v/>
      </c>
      <c r="BA150" s="113" t="str">
        <f>IF(OR(B150=0,B150=""),"",IF(AND($E$3="1st"),'Marks Entry 1st'!AD149,IF(AND($E$3="2nd"),'Marks Entry 2nd'!AD149,"")))</f>
        <v/>
      </c>
      <c r="BB150" s="57" t="str">
        <f t="shared" si="148"/>
        <v/>
      </c>
      <c r="BC150" s="53">
        <f t="shared" si="149"/>
        <v>0</v>
      </c>
      <c r="BD150" s="59" t="str">
        <f>IF(OR(B150=0,B150=""),"",IF(AND($E$3="1st"),'Marks Entry 1st'!AE149,IF(AND($E$3="2nd"),'Marks Entry 2nd'!AE149,"")))</f>
        <v/>
      </c>
      <c r="BE150" s="59" t="str">
        <f>IF(OR(B150=0,B150=""),"",IF(AND($E$3="1st"),'Marks Entry 1st'!AF149,IF(AND($E$3="2nd"),'Marks Entry 2nd'!AF149,"")))</f>
        <v/>
      </c>
      <c r="BF150" s="58" t="str">
        <f t="shared" si="150"/>
        <v/>
      </c>
      <c r="BG150" s="53" t="str">
        <f t="shared" si="151"/>
        <v/>
      </c>
      <c r="BH150" s="94">
        <f t="shared" si="152"/>
        <v>0</v>
      </c>
      <c r="BI150" s="94" t="str">
        <f t="shared" si="153"/>
        <v/>
      </c>
      <c r="BJ150" s="94" t="str">
        <f t="shared" si="154"/>
        <v/>
      </c>
      <c r="BK150" s="94" t="str">
        <f t="shared" si="155"/>
        <v/>
      </c>
      <c r="BL150" s="94" t="str">
        <f t="shared" si="156"/>
        <v/>
      </c>
      <c r="BM150" s="98" t="str">
        <f t="shared" si="157"/>
        <v/>
      </c>
      <c r="BN150" s="113"/>
      <c r="BO150" s="113"/>
      <c r="BP150" s="113"/>
      <c r="BQ150" s="53"/>
      <c r="BR150" s="113" t="str">
        <f>IF(OR(B150=0,B150=""),"",IF(AND('Marks Entry 1st'!AJ149="",'Marks Entry 2nd'!AJ149=""),"",IF(AND($E$3="1st"),'Marks Entry 1st'!AJ149,IF(AND($E$3="2nd"),'Marks Entry 2nd'!AJ149,""))))</f>
        <v/>
      </c>
      <c r="BS150" s="113" t="str">
        <f>IF(OR(B150=0,B150=""),"",IF(AND('Marks Entry 1st'!AK149="",'Marks Entry 2nd'!AK149=""),"",IF(AND($E$3="1st"),'Marks Entry 1st'!AK149,IF(AND($E$3="2nd"),'Marks Entry 2nd'!AK149,""))))</f>
        <v/>
      </c>
      <c r="BT150" s="57" t="str">
        <f t="shared" si="158"/>
        <v/>
      </c>
      <c r="BU150" s="53">
        <f t="shared" si="159"/>
        <v>0</v>
      </c>
      <c r="BV150" s="59" t="str">
        <f>IF(OR(B150=0,B150=""),"",IF(AND('Marks Entry 1st'!AL149="",'Marks Entry 2nd'!AL149=""),"",IF(AND($E$3="1st"),'Marks Entry 1st'!AL149,IF(AND($E$3="2nd"),'Marks Entry 2nd'!AL149,""))))</f>
        <v/>
      </c>
      <c r="BW150" s="59" t="str">
        <f>IF(OR(B150=0,B150=""),"",IF(AND('Marks Entry 1st'!AM149="",'Marks Entry 2nd'!AM149=""),"",IF(AND($E$3="1st"),'Marks Entry 1st'!AM149,IF(AND($E$3="2nd"),'Marks Entry 2nd'!AM149,""))))</f>
        <v/>
      </c>
      <c r="BX150" s="58" t="str">
        <f t="shared" si="160"/>
        <v/>
      </c>
      <c r="BY150" s="53" t="str">
        <f t="shared" si="161"/>
        <v/>
      </c>
      <c r="BZ150" s="94">
        <f t="shared" si="162"/>
        <v>0</v>
      </c>
      <c r="CA150" s="94" t="str">
        <f t="shared" si="163"/>
        <v/>
      </c>
      <c r="CB150" s="94" t="str">
        <f t="shared" si="164"/>
        <v/>
      </c>
      <c r="CC150" s="94" t="str">
        <f t="shared" si="165"/>
        <v/>
      </c>
      <c r="CD150" s="94" t="str">
        <f t="shared" si="166"/>
        <v/>
      </c>
      <c r="CE150" s="98" t="str">
        <f t="shared" si="167"/>
        <v/>
      </c>
      <c r="CF150" s="246" t="str">
        <f>IF(OR(B150=0,B150=""),"",IF(AND($E$3="1st"),'Marks Entry 1st'!AN149,IF(AND($E$3="2nd"),'Marks Entry 2nd'!AN149,"")))</f>
        <v/>
      </c>
      <c r="CG150" s="246" t="str">
        <f>IF(OR(B150=0,B150=""),"",IF(AND($E$3="1st"),'Marks Entry 1st'!AO149,IF(AND($E$3="2nd"),'Marks Entry 2nd'!AO149,"")))</f>
        <v/>
      </c>
      <c r="CH150" s="114" t="str">
        <f t="shared" si="168"/>
        <v/>
      </c>
      <c r="CI150" s="115">
        <f t="shared" si="169"/>
        <v>0</v>
      </c>
      <c r="CJ150" s="115" t="str">
        <f t="shared" si="170"/>
        <v/>
      </c>
      <c r="CK150" s="115" t="str">
        <f t="shared" si="171"/>
        <v/>
      </c>
      <c r="CL150" s="97" t="str">
        <f t="shared" si="172"/>
        <v/>
      </c>
      <c r="CM150" s="246" t="str">
        <f>IF(OR(B150=0,B150=""),"",IF(AND($E$3="1st"),'Marks Entry 1st'!AP149,IF(AND($E$3="2nd"),'Marks Entry 2nd'!AP149,"")))</f>
        <v/>
      </c>
      <c r="CN150" s="246" t="str">
        <f>IF(OR(B150=0,B150=""),"",IF(AND($E$3="1st"),'Marks Entry 1st'!AQ149,IF(AND($E$3="2nd"),'Marks Entry 2nd'!AQ149,"")))</f>
        <v/>
      </c>
      <c r="CO150" s="114" t="str">
        <f t="shared" si="173"/>
        <v/>
      </c>
      <c r="CP150" s="115">
        <f t="shared" si="174"/>
        <v>0</v>
      </c>
      <c r="CQ150" s="115" t="str">
        <f t="shared" si="175"/>
        <v/>
      </c>
      <c r="CR150" s="115" t="str">
        <f t="shared" si="176"/>
        <v/>
      </c>
      <c r="CS150" s="97" t="str">
        <f t="shared" si="177"/>
        <v/>
      </c>
      <c r="CT150" s="246" t="str">
        <f>IF(OR(B150=0,B150=""),"",IF(AND($E$3="1st"),'Marks Entry 1st'!AR149,IF(AND($E$3="2nd"),'Marks Entry 2nd'!AR149,"")))</f>
        <v/>
      </c>
      <c r="CU150" s="246" t="str">
        <f>IF(OR(B150=0,B150=""),"",IF(AND($E$3="1st"),'Marks Entry 1st'!AS149,IF(AND($E$3="2nd"),'Marks Entry 2nd'!AS149,"")))</f>
        <v/>
      </c>
      <c r="CV150" s="114" t="str">
        <f t="shared" si="178"/>
        <v/>
      </c>
      <c r="CW150" s="115">
        <f t="shared" si="179"/>
        <v>0</v>
      </c>
      <c r="CX150" s="115" t="str">
        <f t="shared" si="180"/>
        <v/>
      </c>
      <c r="CY150" s="115" t="str">
        <f t="shared" si="181"/>
        <v/>
      </c>
      <c r="CZ150" s="97" t="str">
        <f t="shared" si="182"/>
        <v/>
      </c>
      <c r="DA150" s="246" t="str">
        <f>IF(OR(B150=0,B150=""),"",IF(AND('Marks Entry 1st'!AT149="",'Marks Entry 2nd'!AT149=""),"",IF(AND($E$3="1st"),'Marks Entry 1st'!AT149,IF(AND($E$3="2nd"),'Marks Entry 2nd'!AT149,""))))</f>
        <v/>
      </c>
      <c r="DB150" s="246" t="str">
        <f>IF(OR(B150=0,B150=""),"",IF(AND('Marks Entry 1st'!AU149="",'Marks Entry 2nd'!AU149=""),"",IF(AND($E$3="1st"),'Marks Entry 1st'!AU149,IF(AND($E$3="2nd"),'Marks Entry 2nd'!AU149,""))))</f>
        <v/>
      </c>
      <c r="DC150" s="377" t="str">
        <f t="shared" si="183"/>
        <v/>
      </c>
      <c r="DD150" s="98" t="str">
        <f t="shared" si="184"/>
        <v/>
      </c>
      <c r="DE150" s="246" t="str">
        <f>IF(OR(B150=0,B150=""),"",IF(AND('Marks Entry 1st'!AV149="",'Marks Entry 2nd'!AV149=""),"",IF(AND($E$3="1st"),'Marks Entry 1st'!AV149,IF(AND($E$3="2nd"),'Marks Entry 2nd'!AV149,""))))</f>
        <v/>
      </c>
      <c r="DF150" s="246" t="str">
        <f>IF(OR(B150=0,B150=""),"",IF(AND('Marks Entry 1st'!AW149="",'Marks Entry 2nd'!AW149=""),"",IF(AND($E$3="1st"),'Marks Entry 1st'!AW149,IF(AND($E$3="2nd"),'Marks Entry 2nd'!AW149,""))))</f>
        <v/>
      </c>
      <c r="DG150" s="377" t="str">
        <f t="shared" si="185"/>
        <v/>
      </c>
      <c r="DH150" s="98" t="str">
        <f t="shared" si="186"/>
        <v/>
      </c>
      <c r="DI150" s="68" t="str">
        <f t="shared" si="191"/>
        <v/>
      </c>
      <c r="DJ150" s="379" t="str">
        <f t="shared" si="187"/>
        <v/>
      </c>
      <c r="DK150" s="72" t="str">
        <f t="shared" si="188"/>
        <v/>
      </c>
      <c r="DL150" s="73" t="str">
        <f t="shared" si="189"/>
        <v/>
      </c>
      <c r="DM150" s="413" t="str">
        <f>IF(B150="NSO","NSO",IF(OR(D150="",G150="",F150="",B150="",DI150=0),"",IF('Master sheet'!$D$11="Hindi","कक्षोंन्नति","Promoted")))</f>
        <v/>
      </c>
      <c r="DN150" s="43" t="str">
        <f>IF(OR(B150=0,B150=""),"",IF(AND($E$3="1st"),'Marks Entry 1st'!AX149,IF(AND($E$3="2nd"),'Marks Entry 2nd'!AX149,"")))</f>
        <v/>
      </c>
      <c r="DO150" s="43" t="str">
        <f>IF(OR(B150=0,B150=""),"",IF(AND($E$3="1st"),'Marks Entry 1st'!AY149,IF(AND($E$3="2nd"),'Marks Entry 2nd'!AY149,"")))</f>
        <v/>
      </c>
      <c r="DP150" s="230" t="str">
        <f t="shared" si="190"/>
        <v/>
      </c>
      <c r="DQ150" s="44"/>
      <c r="DX150" s="46">
        <f>IF(AND($E$3="1st"),'Marks Entry 1st'!I149,IF(AND($E$3="2nd"),'Marks Entry 2nd'!I149,""))</f>
        <v>0</v>
      </c>
    </row>
    <row r="151" spans="1:128" ht="18.95" customHeight="1">
      <c r="A151" s="60">
        <v>144</v>
      </c>
      <c r="B151" s="279" t="str">
        <f>IF(OR(DX151=0,DX151=""),"",IF(AND($E$3="1st"),'Marks Entry 1st'!I150,IF(AND($E$3="2nd"),'Marks Entry 2nd'!I150,"")))</f>
        <v/>
      </c>
      <c r="C151" s="61" t="str">
        <f>IF(OR(B151=0,B151=""),"",IF(AND($E$3="1st"),'Marks Entry 1st'!B150,IF(AND($E$3="2nd"),'Marks Entry 2nd'!B150,"")))</f>
        <v/>
      </c>
      <c r="D151" s="61" t="str">
        <f>IF(OR(B151=0,B151=""),"",IF(AND($E$3="1st"),'Marks Entry 1st'!C150,IF(AND($E$3="2nd"),'Marks Entry 2nd'!C150,"")))</f>
        <v/>
      </c>
      <c r="E151" s="62" t="str">
        <f>IF(OR(B151=0,B151=""),"",IF(AND($E$3="1st"),'Marks Entry 1st'!E150,IF(AND($E$3="2nd"),'Marks Entry 2nd'!E150,"")))</f>
        <v/>
      </c>
      <c r="F151" s="278" t="str">
        <f>IF(OR(B151=0,B151=""),"",IF(AND($E$3="1st"),'Marks Entry 1st'!D150,IF(AND($E$3="2nd"),'Marks Entry 2nd'!D150,"")))</f>
        <v/>
      </c>
      <c r="G151" s="56" t="str">
        <f>IF(OR(B151=0,B151=""),"",IF(AND($E$3="1st"),'Marks Entry 1st'!F150,IF(AND($E$3="2nd"),'Marks Entry 2nd'!F150,"")))</f>
        <v/>
      </c>
      <c r="H151" s="56" t="str">
        <f>IF(OR(B151=0,B151=""),"",IF(AND($E$3="1st"),'Marks Entry 1st'!G150,IF(AND($E$3="2nd"),'Marks Entry 2nd'!G150,"")))</f>
        <v/>
      </c>
      <c r="I151" s="56" t="str">
        <f>IF(OR(B151=0,B151=""),"",IF(AND($E$3="1st"),'Marks Entry 1st'!H150,IF(AND($E$3="2nd"),'Marks Entry 2nd'!H150,"")))</f>
        <v/>
      </c>
      <c r="J151" s="245" t="str">
        <f>IF(OR(B151=0,B151=""),"",IF(AND($E$3="1st"),'Marks Entry 1st'!J150,IF(AND($E$3="2nd"),'Marks Entry 2nd'!J150,"")))</f>
        <v/>
      </c>
      <c r="K151" s="245" t="str">
        <f>IF(OR(B151=0,B151=""),"",IF(AND($E$3="1st"),'Marks Entry 1st'!K150,IF(AND($E$3="2nd"),'Marks Entry 2nd'!K150,"")))</f>
        <v/>
      </c>
      <c r="L151" s="113"/>
      <c r="M151" s="113"/>
      <c r="N151" s="113"/>
      <c r="O151" s="53"/>
      <c r="P151" s="113" t="str">
        <f>IF(OR(B151=0,B151=""),"",IF(AND($E$3="1st"),'Marks Entry 1st'!O150,IF(AND($E$3="2nd"),'Marks Entry 2nd'!O150,"")))</f>
        <v/>
      </c>
      <c r="Q151" s="113" t="str">
        <f>IF(OR(B151=0,B151=""),"",IF(AND($E$3="1st"),'Marks Entry 1st'!P150,IF(AND($E$3="2nd"),'Marks Entry 2nd'!P150,"")))</f>
        <v/>
      </c>
      <c r="R151" s="57" t="str">
        <f t="shared" si="128"/>
        <v/>
      </c>
      <c r="S151" s="53">
        <f t="shared" si="129"/>
        <v>0</v>
      </c>
      <c r="T151" s="59" t="str">
        <f>IF(OR(B151=0,B151=""),"",IF(AND($E$3="1st"),'Marks Entry 1st'!Q150,IF(AND($E$3="2nd"),'Marks Entry 2nd'!Q150,"")))</f>
        <v/>
      </c>
      <c r="U151" s="59" t="str">
        <f>IF(OR(B151=0,B151=""),"",IF(AND($E$3="1st"),'Marks Entry 1st'!R150,IF(AND($E$3="2nd"),'Marks Entry 2nd'!R150,"")))</f>
        <v/>
      </c>
      <c r="V151" s="58" t="str">
        <f t="shared" si="130"/>
        <v/>
      </c>
      <c r="W151" s="53" t="str">
        <f t="shared" si="131"/>
        <v/>
      </c>
      <c r="X151" s="94">
        <f t="shared" si="132"/>
        <v>0</v>
      </c>
      <c r="Y151" s="94" t="str">
        <f t="shared" si="133"/>
        <v/>
      </c>
      <c r="Z151" s="94" t="str">
        <f t="shared" si="134"/>
        <v/>
      </c>
      <c r="AA151" s="94" t="str">
        <f t="shared" si="135"/>
        <v/>
      </c>
      <c r="AB151" s="94" t="str">
        <f t="shared" si="136"/>
        <v/>
      </c>
      <c r="AC151" s="98" t="str">
        <f t="shared" si="137"/>
        <v/>
      </c>
      <c r="AD151" s="113"/>
      <c r="AE151" s="113"/>
      <c r="AF151" s="113"/>
      <c r="AG151" s="53"/>
      <c r="AH151" s="113" t="str">
        <f>IF(OR(B151=0,B151=""),"",IF(AND($E$3="1st"),'Marks Entry 1st'!V150,IF(AND($E$3="2nd"),'Marks Entry 2nd'!V150,"")))</f>
        <v/>
      </c>
      <c r="AI151" s="113" t="str">
        <f>IF(OR(B151=0,B151=""),"",IF(AND($E$3="1st"),'Marks Entry 1st'!W150,IF(AND($E$3="2nd"),'Marks Entry 2nd'!W150,"")))</f>
        <v/>
      </c>
      <c r="AJ151" s="57" t="str">
        <f t="shared" si="138"/>
        <v/>
      </c>
      <c r="AK151" s="53">
        <f t="shared" si="139"/>
        <v>0</v>
      </c>
      <c r="AL151" s="59" t="str">
        <f>IF(OR(B151=0,B151=""),"",IF(AND($E$3="1st"),'Marks Entry 1st'!X150,IF(AND($E$3="2nd"),'Marks Entry 2nd'!X150,"")))</f>
        <v/>
      </c>
      <c r="AM151" s="59" t="str">
        <f>IF(OR(B151=0,B151=""),"",IF(AND($E$3="1st"),'Marks Entry 1st'!Y150,IF(AND($E$3="2nd"),'Marks Entry 2nd'!Y150,"")))</f>
        <v/>
      </c>
      <c r="AN151" s="58" t="str">
        <f t="shared" si="140"/>
        <v/>
      </c>
      <c r="AO151" s="53" t="str">
        <f t="shared" si="141"/>
        <v/>
      </c>
      <c r="AP151" s="94">
        <f t="shared" si="142"/>
        <v>0</v>
      </c>
      <c r="AQ151" s="94" t="str">
        <f t="shared" si="143"/>
        <v/>
      </c>
      <c r="AR151" s="94" t="str">
        <f t="shared" si="144"/>
        <v/>
      </c>
      <c r="AS151" s="94" t="str">
        <f t="shared" si="145"/>
        <v/>
      </c>
      <c r="AT151" s="94" t="str">
        <f t="shared" si="146"/>
        <v/>
      </c>
      <c r="AU151" s="98" t="str">
        <f t="shared" si="147"/>
        <v/>
      </c>
      <c r="AV151" s="113"/>
      <c r="AW151" s="113"/>
      <c r="AX151" s="113"/>
      <c r="AY151" s="53"/>
      <c r="AZ151" s="113" t="str">
        <f>IF(OR(B151=0,B151=""),"",IF(AND($E$3="1st"),'Marks Entry 1st'!AC150,IF(AND($E$3="2nd"),'Marks Entry 2nd'!AC150,"")))</f>
        <v/>
      </c>
      <c r="BA151" s="113" t="str">
        <f>IF(OR(B151=0,B151=""),"",IF(AND($E$3="1st"),'Marks Entry 1st'!AD150,IF(AND($E$3="2nd"),'Marks Entry 2nd'!AD150,"")))</f>
        <v/>
      </c>
      <c r="BB151" s="57" t="str">
        <f t="shared" si="148"/>
        <v/>
      </c>
      <c r="BC151" s="53">
        <f t="shared" si="149"/>
        <v>0</v>
      </c>
      <c r="BD151" s="59" t="str">
        <f>IF(OR(B151=0,B151=""),"",IF(AND($E$3="1st"),'Marks Entry 1st'!AE150,IF(AND($E$3="2nd"),'Marks Entry 2nd'!AE150,"")))</f>
        <v/>
      </c>
      <c r="BE151" s="59" t="str">
        <f>IF(OR(B151=0,B151=""),"",IF(AND($E$3="1st"),'Marks Entry 1st'!AF150,IF(AND($E$3="2nd"),'Marks Entry 2nd'!AF150,"")))</f>
        <v/>
      </c>
      <c r="BF151" s="58" t="str">
        <f t="shared" si="150"/>
        <v/>
      </c>
      <c r="BG151" s="53" t="str">
        <f t="shared" si="151"/>
        <v/>
      </c>
      <c r="BH151" s="94">
        <f t="shared" si="152"/>
        <v>0</v>
      </c>
      <c r="BI151" s="94" t="str">
        <f t="shared" si="153"/>
        <v/>
      </c>
      <c r="BJ151" s="94" t="str">
        <f t="shared" si="154"/>
        <v/>
      </c>
      <c r="BK151" s="94" t="str">
        <f t="shared" si="155"/>
        <v/>
      </c>
      <c r="BL151" s="94" t="str">
        <f t="shared" si="156"/>
        <v/>
      </c>
      <c r="BM151" s="98" t="str">
        <f t="shared" si="157"/>
        <v/>
      </c>
      <c r="BN151" s="113"/>
      <c r="BO151" s="113"/>
      <c r="BP151" s="113"/>
      <c r="BQ151" s="53"/>
      <c r="BR151" s="113" t="str">
        <f>IF(OR(B151=0,B151=""),"",IF(AND('Marks Entry 1st'!AJ150="",'Marks Entry 2nd'!AJ150=""),"",IF(AND($E$3="1st"),'Marks Entry 1st'!AJ150,IF(AND($E$3="2nd"),'Marks Entry 2nd'!AJ150,""))))</f>
        <v/>
      </c>
      <c r="BS151" s="113" t="str">
        <f>IF(OR(B151=0,B151=""),"",IF(AND('Marks Entry 1st'!AK150="",'Marks Entry 2nd'!AK150=""),"",IF(AND($E$3="1st"),'Marks Entry 1st'!AK150,IF(AND($E$3="2nd"),'Marks Entry 2nd'!AK150,""))))</f>
        <v/>
      </c>
      <c r="BT151" s="57" t="str">
        <f t="shared" si="158"/>
        <v/>
      </c>
      <c r="BU151" s="53">
        <f t="shared" si="159"/>
        <v>0</v>
      </c>
      <c r="BV151" s="59" t="str">
        <f>IF(OR(B151=0,B151=""),"",IF(AND('Marks Entry 1st'!AL150="",'Marks Entry 2nd'!AL150=""),"",IF(AND($E$3="1st"),'Marks Entry 1st'!AL150,IF(AND($E$3="2nd"),'Marks Entry 2nd'!AL150,""))))</f>
        <v/>
      </c>
      <c r="BW151" s="59" t="str">
        <f>IF(OR(B151=0,B151=""),"",IF(AND('Marks Entry 1st'!AM150="",'Marks Entry 2nd'!AM150=""),"",IF(AND($E$3="1st"),'Marks Entry 1st'!AM150,IF(AND($E$3="2nd"),'Marks Entry 2nd'!AM150,""))))</f>
        <v/>
      </c>
      <c r="BX151" s="58" t="str">
        <f t="shared" si="160"/>
        <v/>
      </c>
      <c r="BY151" s="53" t="str">
        <f t="shared" si="161"/>
        <v/>
      </c>
      <c r="BZ151" s="94">
        <f t="shared" si="162"/>
        <v>0</v>
      </c>
      <c r="CA151" s="94" t="str">
        <f t="shared" si="163"/>
        <v/>
      </c>
      <c r="CB151" s="94" t="str">
        <f t="shared" si="164"/>
        <v/>
      </c>
      <c r="CC151" s="94" t="str">
        <f t="shared" si="165"/>
        <v/>
      </c>
      <c r="CD151" s="94" t="str">
        <f t="shared" si="166"/>
        <v/>
      </c>
      <c r="CE151" s="98" t="str">
        <f t="shared" si="167"/>
        <v/>
      </c>
      <c r="CF151" s="246" t="str">
        <f>IF(OR(B151=0,B151=""),"",IF(AND($E$3="1st"),'Marks Entry 1st'!AN150,IF(AND($E$3="2nd"),'Marks Entry 2nd'!AN150,"")))</f>
        <v/>
      </c>
      <c r="CG151" s="246" t="str">
        <f>IF(OR(B151=0,B151=""),"",IF(AND($E$3="1st"),'Marks Entry 1st'!AO150,IF(AND($E$3="2nd"),'Marks Entry 2nd'!AO150,"")))</f>
        <v/>
      </c>
      <c r="CH151" s="114" t="str">
        <f t="shared" si="168"/>
        <v/>
      </c>
      <c r="CI151" s="115">
        <f t="shared" si="169"/>
        <v>0</v>
      </c>
      <c r="CJ151" s="115" t="str">
        <f t="shared" si="170"/>
        <v/>
      </c>
      <c r="CK151" s="115" t="str">
        <f t="shared" si="171"/>
        <v/>
      </c>
      <c r="CL151" s="97" t="str">
        <f t="shared" si="172"/>
        <v/>
      </c>
      <c r="CM151" s="246" t="str">
        <f>IF(OR(B151=0,B151=""),"",IF(AND($E$3="1st"),'Marks Entry 1st'!AP150,IF(AND($E$3="2nd"),'Marks Entry 2nd'!AP150,"")))</f>
        <v/>
      </c>
      <c r="CN151" s="246" t="str">
        <f>IF(OR(B151=0,B151=""),"",IF(AND($E$3="1st"),'Marks Entry 1st'!AQ150,IF(AND($E$3="2nd"),'Marks Entry 2nd'!AQ150,"")))</f>
        <v/>
      </c>
      <c r="CO151" s="114" t="str">
        <f t="shared" si="173"/>
        <v/>
      </c>
      <c r="CP151" s="115">
        <f t="shared" si="174"/>
        <v>0</v>
      </c>
      <c r="CQ151" s="115" t="str">
        <f t="shared" si="175"/>
        <v/>
      </c>
      <c r="CR151" s="115" t="str">
        <f t="shared" si="176"/>
        <v/>
      </c>
      <c r="CS151" s="97" t="str">
        <f t="shared" si="177"/>
        <v/>
      </c>
      <c r="CT151" s="246" t="str">
        <f>IF(OR(B151=0,B151=""),"",IF(AND($E$3="1st"),'Marks Entry 1st'!AR150,IF(AND($E$3="2nd"),'Marks Entry 2nd'!AR150,"")))</f>
        <v/>
      </c>
      <c r="CU151" s="246" t="str">
        <f>IF(OR(B151=0,B151=""),"",IF(AND($E$3="1st"),'Marks Entry 1st'!AS150,IF(AND($E$3="2nd"),'Marks Entry 2nd'!AS150,"")))</f>
        <v/>
      </c>
      <c r="CV151" s="114" t="str">
        <f t="shared" si="178"/>
        <v/>
      </c>
      <c r="CW151" s="115">
        <f t="shared" si="179"/>
        <v>0</v>
      </c>
      <c r="CX151" s="115" t="str">
        <f t="shared" si="180"/>
        <v/>
      </c>
      <c r="CY151" s="115" t="str">
        <f t="shared" si="181"/>
        <v/>
      </c>
      <c r="CZ151" s="97" t="str">
        <f t="shared" si="182"/>
        <v/>
      </c>
      <c r="DA151" s="246" t="str">
        <f>IF(OR(B151=0,B151=""),"",IF(AND('Marks Entry 1st'!AT150="",'Marks Entry 2nd'!AT150=""),"",IF(AND($E$3="1st"),'Marks Entry 1st'!AT150,IF(AND($E$3="2nd"),'Marks Entry 2nd'!AT150,""))))</f>
        <v/>
      </c>
      <c r="DB151" s="246" t="str">
        <f>IF(OR(B151=0,B151=""),"",IF(AND('Marks Entry 1st'!AU150="",'Marks Entry 2nd'!AU150=""),"",IF(AND($E$3="1st"),'Marks Entry 1st'!AU150,IF(AND($E$3="2nd"),'Marks Entry 2nd'!AU150,""))))</f>
        <v/>
      </c>
      <c r="DC151" s="377" t="str">
        <f t="shared" si="183"/>
        <v/>
      </c>
      <c r="DD151" s="98" t="str">
        <f t="shared" si="184"/>
        <v/>
      </c>
      <c r="DE151" s="246" t="str">
        <f>IF(OR(B151=0,B151=""),"",IF(AND('Marks Entry 1st'!AV150="",'Marks Entry 2nd'!AV150=""),"",IF(AND($E$3="1st"),'Marks Entry 1st'!AV150,IF(AND($E$3="2nd"),'Marks Entry 2nd'!AV150,""))))</f>
        <v/>
      </c>
      <c r="DF151" s="246" t="str">
        <f>IF(OR(B151=0,B151=""),"",IF(AND('Marks Entry 1st'!AW150="",'Marks Entry 2nd'!AW150=""),"",IF(AND($E$3="1st"),'Marks Entry 1st'!AW150,IF(AND($E$3="2nd"),'Marks Entry 2nd'!AW150,""))))</f>
        <v/>
      </c>
      <c r="DG151" s="377" t="str">
        <f t="shared" si="185"/>
        <v/>
      </c>
      <c r="DH151" s="98" t="str">
        <f t="shared" si="186"/>
        <v/>
      </c>
      <c r="DI151" s="68" t="str">
        <f t="shared" si="191"/>
        <v/>
      </c>
      <c r="DJ151" s="379" t="str">
        <f t="shared" si="187"/>
        <v/>
      </c>
      <c r="DK151" s="72" t="str">
        <f t="shared" si="188"/>
        <v/>
      </c>
      <c r="DL151" s="73" t="str">
        <f t="shared" si="189"/>
        <v/>
      </c>
      <c r="DM151" s="413" t="str">
        <f>IF(B151="NSO","NSO",IF(OR(D151="",G151="",F151="",B151="",DI151=0),"",IF('Master sheet'!$D$11="Hindi","कक्षोंन्नति","Promoted")))</f>
        <v/>
      </c>
      <c r="DN151" s="43" t="str">
        <f>IF(OR(B151=0,B151=""),"",IF(AND($E$3="1st"),'Marks Entry 1st'!AX150,IF(AND($E$3="2nd"),'Marks Entry 2nd'!AX150,"")))</f>
        <v/>
      </c>
      <c r="DO151" s="43" t="str">
        <f>IF(OR(B151=0,B151=""),"",IF(AND($E$3="1st"),'Marks Entry 1st'!AY150,IF(AND($E$3="2nd"),'Marks Entry 2nd'!AY150,"")))</f>
        <v/>
      </c>
      <c r="DP151" s="230" t="str">
        <f t="shared" si="190"/>
        <v/>
      </c>
      <c r="DQ151" s="44"/>
      <c r="DX151" s="46">
        <f>IF(AND($E$3="1st"),'Marks Entry 1st'!I150,IF(AND($E$3="2nd"),'Marks Entry 2nd'!I150,""))</f>
        <v>0</v>
      </c>
    </row>
    <row r="152" spans="1:128" ht="18.95" customHeight="1">
      <c r="A152" s="60">
        <v>145</v>
      </c>
      <c r="B152" s="279" t="str">
        <f>IF(OR(DX152=0,DX152=""),"",IF(AND($E$3="1st"),'Marks Entry 1st'!I151,IF(AND($E$3="2nd"),'Marks Entry 2nd'!I151,"")))</f>
        <v/>
      </c>
      <c r="C152" s="61" t="str">
        <f>IF(OR(B152=0,B152=""),"",IF(AND($E$3="1st"),'Marks Entry 1st'!B151,IF(AND($E$3="2nd"),'Marks Entry 2nd'!B151,"")))</f>
        <v/>
      </c>
      <c r="D152" s="61" t="str">
        <f>IF(OR(B152=0,B152=""),"",IF(AND($E$3="1st"),'Marks Entry 1st'!C151,IF(AND($E$3="2nd"),'Marks Entry 2nd'!C151,"")))</f>
        <v/>
      </c>
      <c r="E152" s="62" t="str">
        <f>IF(OR(B152=0,B152=""),"",IF(AND($E$3="1st"),'Marks Entry 1st'!E151,IF(AND($E$3="2nd"),'Marks Entry 2nd'!E151,"")))</f>
        <v/>
      </c>
      <c r="F152" s="278" t="str">
        <f>IF(OR(B152=0,B152=""),"",IF(AND($E$3="1st"),'Marks Entry 1st'!D151,IF(AND($E$3="2nd"),'Marks Entry 2nd'!D151,"")))</f>
        <v/>
      </c>
      <c r="G152" s="56" t="str">
        <f>IF(OR(B152=0,B152=""),"",IF(AND($E$3="1st"),'Marks Entry 1st'!F151,IF(AND($E$3="2nd"),'Marks Entry 2nd'!F151,"")))</f>
        <v/>
      </c>
      <c r="H152" s="56" t="str">
        <f>IF(OR(B152=0,B152=""),"",IF(AND($E$3="1st"),'Marks Entry 1st'!G151,IF(AND($E$3="2nd"),'Marks Entry 2nd'!G151,"")))</f>
        <v/>
      </c>
      <c r="I152" s="56" t="str">
        <f>IF(OR(B152=0,B152=""),"",IF(AND($E$3="1st"),'Marks Entry 1st'!H151,IF(AND($E$3="2nd"),'Marks Entry 2nd'!H151,"")))</f>
        <v/>
      </c>
      <c r="J152" s="245" t="str">
        <f>IF(OR(B152=0,B152=""),"",IF(AND($E$3="1st"),'Marks Entry 1st'!J151,IF(AND($E$3="2nd"),'Marks Entry 2nd'!J151,"")))</f>
        <v/>
      </c>
      <c r="K152" s="245" t="str">
        <f>IF(OR(B152=0,B152=""),"",IF(AND($E$3="1st"),'Marks Entry 1st'!K151,IF(AND($E$3="2nd"),'Marks Entry 2nd'!K151,"")))</f>
        <v/>
      </c>
      <c r="L152" s="113"/>
      <c r="M152" s="113"/>
      <c r="N152" s="113"/>
      <c r="O152" s="53"/>
      <c r="P152" s="113" t="str">
        <f>IF(OR(B152=0,B152=""),"",IF(AND($E$3="1st"),'Marks Entry 1st'!O151,IF(AND($E$3="2nd"),'Marks Entry 2nd'!O151,"")))</f>
        <v/>
      </c>
      <c r="Q152" s="113" t="str">
        <f>IF(OR(B152=0,B152=""),"",IF(AND($E$3="1st"),'Marks Entry 1st'!P151,IF(AND($E$3="2nd"),'Marks Entry 2nd'!P151,"")))</f>
        <v/>
      </c>
      <c r="R152" s="57" t="str">
        <f t="shared" si="128"/>
        <v/>
      </c>
      <c r="S152" s="53">
        <f t="shared" si="129"/>
        <v>0</v>
      </c>
      <c r="T152" s="59" t="str">
        <f>IF(OR(B152=0,B152=""),"",IF(AND($E$3="1st"),'Marks Entry 1st'!Q151,IF(AND($E$3="2nd"),'Marks Entry 2nd'!Q151,"")))</f>
        <v/>
      </c>
      <c r="U152" s="59" t="str">
        <f>IF(OR(B152=0,B152=""),"",IF(AND($E$3="1st"),'Marks Entry 1st'!R151,IF(AND($E$3="2nd"),'Marks Entry 2nd'!R151,"")))</f>
        <v/>
      </c>
      <c r="V152" s="58" t="str">
        <f t="shared" si="130"/>
        <v/>
      </c>
      <c r="W152" s="53" t="str">
        <f t="shared" si="131"/>
        <v/>
      </c>
      <c r="X152" s="94">
        <f t="shared" si="132"/>
        <v>0</v>
      </c>
      <c r="Y152" s="94" t="str">
        <f t="shared" si="133"/>
        <v/>
      </c>
      <c r="Z152" s="94" t="str">
        <f t="shared" si="134"/>
        <v/>
      </c>
      <c r="AA152" s="94" t="str">
        <f t="shared" si="135"/>
        <v/>
      </c>
      <c r="AB152" s="94" t="str">
        <f t="shared" si="136"/>
        <v/>
      </c>
      <c r="AC152" s="98" t="str">
        <f t="shared" si="137"/>
        <v/>
      </c>
      <c r="AD152" s="113"/>
      <c r="AE152" s="113"/>
      <c r="AF152" s="113"/>
      <c r="AG152" s="53"/>
      <c r="AH152" s="113" t="str">
        <f>IF(OR(B152=0,B152=""),"",IF(AND($E$3="1st"),'Marks Entry 1st'!V151,IF(AND($E$3="2nd"),'Marks Entry 2nd'!V151,"")))</f>
        <v/>
      </c>
      <c r="AI152" s="113" t="str">
        <f>IF(OR(B152=0,B152=""),"",IF(AND($E$3="1st"),'Marks Entry 1st'!W151,IF(AND($E$3="2nd"),'Marks Entry 2nd'!W151,"")))</f>
        <v/>
      </c>
      <c r="AJ152" s="57" t="str">
        <f t="shared" si="138"/>
        <v/>
      </c>
      <c r="AK152" s="53">
        <f t="shared" si="139"/>
        <v>0</v>
      </c>
      <c r="AL152" s="59" t="str">
        <f>IF(OR(B152=0,B152=""),"",IF(AND($E$3="1st"),'Marks Entry 1st'!X151,IF(AND($E$3="2nd"),'Marks Entry 2nd'!X151,"")))</f>
        <v/>
      </c>
      <c r="AM152" s="59" t="str">
        <f>IF(OR(B152=0,B152=""),"",IF(AND($E$3="1st"),'Marks Entry 1st'!Y151,IF(AND($E$3="2nd"),'Marks Entry 2nd'!Y151,"")))</f>
        <v/>
      </c>
      <c r="AN152" s="58" t="str">
        <f t="shared" si="140"/>
        <v/>
      </c>
      <c r="AO152" s="53" t="str">
        <f t="shared" si="141"/>
        <v/>
      </c>
      <c r="AP152" s="94">
        <f t="shared" si="142"/>
        <v>0</v>
      </c>
      <c r="AQ152" s="94" t="str">
        <f t="shared" si="143"/>
        <v/>
      </c>
      <c r="AR152" s="94" t="str">
        <f t="shared" si="144"/>
        <v/>
      </c>
      <c r="AS152" s="94" t="str">
        <f t="shared" si="145"/>
        <v/>
      </c>
      <c r="AT152" s="94" t="str">
        <f t="shared" si="146"/>
        <v/>
      </c>
      <c r="AU152" s="98" t="str">
        <f t="shared" si="147"/>
        <v/>
      </c>
      <c r="AV152" s="113"/>
      <c r="AW152" s="113"/>
      <c r="AX152" s="113"/>
      <c r="AY152" s="53"/>
      <c r="AZ152" s="113" t="str">
        <f>IF(OR(B152=0,B152=""),"",IF(AND($E$3="1st"),'Marks Entry 1st'!AC151,IF(AND($E$3="2nd"),'Marks Entry 2nd'!AC151,"")))</f>
        <v/>
      </c>
      <c r="BA152" s="113" t="str">
        <f>IF(OR(B152=0,B152=""),"",IF(AND($E$3="1st"),'Marks Entry 1st'!AD151,IF(AND($E$3="2nd"),'Marks Entry 2nd'!AD151,"")))</f>
        <v/>
      </c>
      <c r="BB152" s="57" t="str">
        <f t="shared" si="148"/>
        <v/>
      </c>
      <c r="BC152" s="53">
        <f t="shared" si="149"/>
        <v>0</v>
      </c>
      <c r="BD152" s="59" t="str">
        <f>IF(OR(B152=0,B152=""),"",IF(AND($E$3="1st"),'Marks Entry 1st'!AE151,IF(AND($E$3="2nd"),'Marks Entry 2nd'!AE151,"")))</f>
        <v/>
      </c>
      <c r="BE152" s="59" t="str">
        <f>IF(OR(B152=0,B152=""),"",IF(AND($E$3="1st"),'Marks Entry 1st'!AF151,IF(AND($E$3="2nd"),'Marks Entry 2nd'!AF151,"")))</f>
        <v/>
      </c>
      <c r="BF152" s="58" t="str">
        <f t="shared" si="150"/>
        <v/>
      </c>
      <c r="BG152" s="53" t="str">
        <f t="shared" si="151"/>
        <v/>
      </c>
      <c r="BH152" s="94">
        <f t="shared" si="152"/>
        <v>0</v>
      </c>
      <c r="BI152" s="94" t="str">
        <f t="shared" si="153"/>
        <v/>
      </c>
      <c r="BJ152" s="94" t="str">
        <f t="shared" si="154"/>
        <v/>
      </c>
      <c r="BK152" s="94" t="str">
        <f t="shared" si="155"/>
        <v/>
      </c>
      <c r="BL152" s="94" t="str">
        <f t="shared" si="156"/>
        <v/>
      </c>
      <c r="BM152" s="98" t="str">
        <f t="shared" si="157"/>
        <v/>
      </c>
      <c r="BN152" s="113"/>
      <c r="BO152" s="113"/>
      <c r="BP152" s="113"/>
      <c r="BQ152" s="53"/>
      <c r="BR152" s="113" t="str">
        <f>IF(OR(B152=0,B152=""),"",IF(AND('Marks Entry 1st'!AJ151="",'Marks Entry 2nd'!AJ151=""),"",IF(AND($E$3="1st"),'Marks Entry 1st'!AJ151,IF(AND($E$3="2nd"),'Marks Entry 2nd'!AJ151,""))))</f>
        <v/>
      </c>
      <c r="BS152" s="113" t="str">
        <f>IF(OR(B152=0,B152=""),"",IF(AND('Marks Entry 1st'!AK151="",'Marks Entry 2nd'!AK151=""),"",IF(AND($E$3="1st"),'Marks Entry 1st'!AK151,IF(AND($E$3="2nd"),'Marks Entry 2nd'!AK151,""))))</f>
        <v/>
      </c>
      <c r="BT152" s="57" t="str">
        <f t="shared" si="158"/>
        <v/>
      </c>
      <c r="BU152" s="53">
        <f t="shared" si="159"/>
        <v>0</v>
      </c>
      <c r="BV152" s="59" t="str">
        <f>IF(OR(B152=0,B152=""),"",IF(AND('Marks Entry 1st'!AL151="",'Marks Entry 2nd'!AL151=""),"",IF(AND($E$3="1st"),'Marks Entry 1st'!AL151,IF(AND($E$3="2nd"),'Marks Entry 2nd'!AL151,""))))</f>
        <v/>
      </c>
      <c r="BW152" s="59" t="str">
        <f>IF(OR(B152=0,B152=""),"",IF(AND('Marks Entry 1st'!AM151="",'Marks Entry 2nd'!AM151=""),"",IF(AND($E$3="1st"),'Marks Entry 1st'!AM151,IF(AND($E$3="2nd"),'Marks Entry 2nd'!AM151,""))))</f>
        <v/>
      </c>
      <c r="BX152" s="58" t="str">
        <f t="shared" si="160"/>
        <v/>
      </c>
      <c r="BY152" s="53" t="str">
        <f t="shared" si="161"/>
        <v/>
      </c>
      <c r="BZ152" s="94">
        <f t="shared" si="162"/>
        <v>0</v>
      </c>
      <c r="CA152" s="94" t="str">
        <f t="shared" si="163"/>
        <v/>
      </c>
      <c r="CB152" s="94" t="str">
        <f t="shared" si="164"/>
        <v/>
      </c>
      <c r="CC152" s="94" t="str">
        <f t="shared" si="165"/>
        <v/>
      </c>
      <c r="CD152" s="94" t="str">
        <f t="shared" si="166"/>
        <v/>
      </c>
      <c r="CE152" s="98" t="str">
        <f t="shared" si="167"/>
        <v/>
      </c>
      <c r="CF152" s="246" t="str">
        <f>IF(OR(B152=0,B152=""),"",IF(AND($E$3="1st"),'Marks Entry 1st'!AN151,IF(AND($E$3="2nd"),'Marks Entry 2nd'!AN151,"")))</f>
        <v/>
      </c>
      <c r="CG152" s="246" t="str">
        <f>IF(OR(B152=0,B152=""),"",IF(AND($E$3="1st"),'Marks Entry 1st'!AO151,IF(AND($E$3="2nd"),'Marks Entry 2nd'!AO151,"")))</f>
        <v/>
      </c>
      <c r="CH152" s="114" t="str">
        <f t="shared" si="168"/>
        <v/>
      </c>
      <c r="CI152" s="115">
        <f t="shared" si="169"/>
        <v>0</v>
      </c>
      <c r="CJ152" s="115" t="str">
        <f t="shared" si="170"/>
        <v/>
      </c>
      <c r="CK152" s="115" t="str">
        <f t="shared" si="171"/>
        <v/>
      </c>
      <c r="CL152" s="97" t="str">
        <f t="shared" si="172"/>
        <v/>
      </c>
      <c r="CM152" s="246" t="str">
        <f>IF(OR(B152=0,B152=""),"",IF(AND($E$3="1st"),'Marks Entry 1st'!AP151,IF(AND($E$3="2nd"),'Marks Entry 2nd'!AP151,"")))</f>
        <v/>
      </c>
      <c r="CN152" s="246" t="str">
        <f>IF(OR(B152=0,B152=""),"",IF(AND($E$3="1st"),'Marks Entry 1st'!AQ151,IF(AND($E$3="2nd"),'Marks Entry 2nd'!AQ151,"")))</f>
        <v/>
      </c>
      <c r="CO152" s="114" t="str">
        <f t="shared" si="173"/>
        <v/>
      </c>
      <c r="CP152" s="115">
        <f t="shared" si="174"/>
        <v>0</v>
      </c>
      <c r="CQ152" s="115" t="str">
        <f t="shared" si="175"/>
        <v/>
      </c>
      <c r="CR152" s="115" t="str">
        <f t="shared" si="176"/>
        <v/>
      </c>
      <c r="CS152" s="97" t="str">
        <f t="shared" si="177"/>
        <v/>
      </c>
      <c r="CT152" s="246" t="str">
        <f>IF(OR(B152=0,B152=""),"",IF(AND($E$3="1st"),'Marks Entry 1st'!AR151,IF(AND($E$3="2nd"),'Marks Entry 2nd'!AR151,"")))</f>
        <v/>
      </c>
      <c r="CU152" s="246" t="str">
        <f>IF(OR(B152=0,B152=""),"",IF(AND($E$3="1st"),'Marks Entry 1st'!AS151,IF(AND($E$3="2nd"),'Marks Entry 2nd'!AS151,"")))</f>
        <v/>
      </c>
      <c r="CV152" s="114" t="str">
        <f t="shared" si="178"/>
        <v/>
      </c>
      <c r="CW152" s="115">
        <f t="shared" si="179"/>
        <v>0</v>
      </c>
      <c r="CX152" s="115" t="str">
        <f t="shared" si="180"/>
        <v/>
      </c>
      <c r="CY152" s="115" t="str">
        <f t="shared" si="181"/>
        <v/>
      </c>
      <c r="CZ152" s="97" t="str">
        <f t="shared" si="182"/>
        <v/>
      </c>
      <c r="DA152" s="246" t="str">
        <f>IF(OR(B152=0,B152=""),"",IF(AND('Marks Entry 1st'!AT151="",'Marks Entry 2nd'!AT151=""),"",IF(AND($E$3="1st"),'Marks Entry 1st'!AT151,IF(AND($E$3="2nd"),'Marks Entry 2nd'!AT151,""))))</f>
        <v/>
      </c>
      <c r="DB152" s="246" t="str">
        <f>IF(OR(B152=0,B152=""),"",IF(AND('Marks Entry 1st'!AU151="",'Marks Entry 2nd'!AU151=""),"",IF(AND($E$3="1st"),'Marks Entry 1st'!AU151,IF(AND($E$3="2nd"),'Marks Entry 2nd'!AU151,""))))</f>
        <v/>
      </c>
      <c r="DC152" s="377" t="str">
        <f t="shared" si="183"/>
        <v/>
      </c>
      <c r="DD152" s="98" t="str">
        <f t="shared" si="184"/>
        <v/>
      </c>
      <c r="DE152" s="246" t="str">
        <f>IF(OR(B152=0,B152=""),"",IF(AND('Marks Entry 1st'!AV151="",'Marks Entry 2nd'!AV151=""),"",IF(AND($E$3="1st"),'Marks Entry 1st'!AV151,IF(AND($E$3="2nd"),'Marks Entry 2nd'!AV151,""))))</f>
        <v/>
      </c>
      <c r="DF152" s="246" t="str">
        <f>IF(OR(B152=0,B152=""),"",IF(AND('Marks Entry 1st'!AW151="",'Marks Entry 2nd'!AW151=""),"",IF(AND($E$3="1st"),'Marks Entry 1st'!AW151,IF(AND($E$3="2nd"),'Marks Entry 2nd'!AW151,""))))</f>
        <v/>
      </c>
      <c r="DG152" s="377" t="str">
        <f t="shared" si="185"/>
        <v/>
      </c>
      <c r="DH152" s="98" t="str">
        <f t="shared" si="186"/>
        <v/>
      </c>
      <c r="DI152" s="68" t="str">
        <f t="shared" si="191"/>
        <v/>
      </c>
      <c r="DJ152" s="379" t="str">
        <f t="shared" si="187"/>
        <v/>
      </c>
      <c r="DK152" s="72" t="str">
        <f t="shared" si="188"/>
        <v/>
      </c>
      <c r="DL152" s="73" t="str">
        <f t="shared" si="189"/>
        <v/>
      </c>
      <c r="DM152" s="413" t="str">
        <f>IF(B152="NSO","NSO",IF(OR(D152="",G152="",F152="",B152="",DI152=0),"",IF('Master sheet'!$D$11="Hindi","कक्षोंन्नति","Promoted")))</f>
        <v/>
      </c>
      <c r="DN152" s="43" t="str">
        <f>IF(OR(B152=0,B152=""),"",IF(AND($E$3="1st"),'Marks Entry 1st'!AX151,IF(AND($E$3="2nd"),'Marks Entry 2nd'!AX151,"")))</f>
        <v/>
      </c>
      <c r="DO152" s="43" t="str">
        <f>IF(OR(B152=0,B152=""),"",IF(AND($E$3="1st"),'Marks Entry 1st'!AY151,IF(AND($E$3="2nd"),'Marks Entry 2nd'!AY151,"")))</f>
        <v/>
      </c>
      <c r="DP152" s="230" t="str">
        <f t="shared" si="190"/>
        <v/>
      </c>
      <c r="DQ152" s="44"/>
      <c r="DX152" s="46">
        <f>IF(AND($E$3="1st"),'Marks Entry 1st'!I151,IF(AND($E$3="2nd"),'Marks Entry 2nd'!I151,""))</f>
        <v>0</v>
      </c>
    </row>
    <row r="153" spans="1:128" ht="18.95" customHeight="1">
      <c r="A153" s="60">
        <v>146</v>
      </c>
      <c r="B153" s="279" t="str">
        <f>IF(OR(DX153=0,DX153=""),"",IF(AND($E$3="1st"),'Marks Entry 1st'!I152,IF(AND($E$3="2nd"),'Marks Entry 2nd'!I152,"")))</f>
        <v/>
      </c>
      <c r="C153" s="61" t="str">
        <f>IF(OR(B153=0,B153=""),"",IF(AND($E$3="1st"),'Marks Entry 1st'!B152,IF(AND($E$3="2nd"),'Marks Entry 2nd'!B152,"")))</f>
        <v/>
      </c>
      <c r="D153" s="61" t="str">
        <f>IF(OR(B153=0,B153=""),"",IF(AND($E$3="1st"),'Marks Entry 1st'!C152,IF(AND($E$3="2nd"),'Marks Entry 2nd'!C152,"")))</f>
        <v/>
      </c>
      <c r="E153" s="62" t="str">
        <f>IF(OR(B153=0,B153=""),"",IF(AND($E$3="1st"),'Marks Entry 1st'!E152,IF(AND($E$3="2nd"),'Marks Entry 2nd'!E152,"")))</f>
        <v/>
      </c>
      <c r="F153" s="278" t="str">
        <f>IF(OR(B153=0,B153=""),"",IF(AND($E$3="1st"),'Marks Entry 1st'!D152,IF(AND($E$3="2nd"),'Marks Entry 2nd'!D152,"")))</f>
        <v/>
      </c>
      <c r="G153" s="56" t="str">
        <f>IF(OR(B153=0,B153=""),"",IF(AND($E$3="1st"),'Marks Entry 1st'!F152,IF(AND($E$3="2nd"),'Marks Entry 2nd'!F152,"")))</f>
        <v/>
      </c>
      <c r="H153" s="56" t="str">
        <f>IF(OR(B153=0,B153=""),"",IF(AND($E$3="1st"),'Marks Entry 1st'!G152,IF(AND($E$3="2nd"),'Marks Entry 2nd'!G152,"")))</f>
        <v/>
      </c>
      <c r="I153" s="56" t="str">
        <f>IF(OR(B153=0,B153=""),"",IF(AND($E$3="1st"),'Marks Entry 1st'!H152,IF(AND($E$3="2nd"),'Marks Entry 2nd'!H152,"")))</f>
        <v/>
      </c>
      <c r="J153" s="245" t="str">
        <f>IF(OR(B153=0,B153=""),"",IF(AND($E$3="1st"),'Marks Entry 1st'!J152,IF(AND($E$3="2nd"),'Marks Entry 2nd'!J152,"")))</f>
        <v/>
      </c>
      <c r="K153" s="245" t="str">
        <f>IF(OR(B153=0,B153=""),"",IF(AND($E$3="1st"),'Marks Entry 1st'!K152,IF(AND($E$3="2nd"),'Marks Entry 2nd'!K152,"")))</f>
        <v/>
      </c>
      <c r="L153" s="113"/>
      <c r="M153" s="113"/>
      <c r="N153" s="113"/>
      <c r="O153" s="53"/>
      <c r="P153" s="113" t="str">
        <f>IF(OR(B153=0,B153=""),"",IF(AND($E$3="1st"),'Marks Entry 1st'!O152,IF(AND($E$3="2nd"),'Marks Entry 2nd'!O152,"")))</f>
        <v/>
      </c>
      <c r="Q153" s="113" t="str">
        <f>IF(OR(B153=0,B153=""),"",IF(AND($E$3="1st"),'Marks Entry 1st'!P152,IF(AND($E$3="2nd"),'Marks Entry 2nd'!P152,"")))</f>
        <v/>
      </c>
      <c r="R153" s="57" t="str">
        <f t="shared" si="128"/>
        <v/>
      </c>
      <c r="S153" s="53">
        <f t="shared" si="129"/>
        <v>0</v>
      </c>
      <c r="T153" s="59" t="str">
        <f>IF(OR(B153=0,B153=""),"",IF(AND($E$3="1st"),'Marks Entry 1st'!Q152,IF(AND($E$3="2nd"),'Marks Entry 2nd'!Q152,"")))</f>
        <v/>
      </c>
      <c r="U153" s="59" t="str">
        <f>IF(OR(B153=0,B153=""),"",IF(AND($E$3="1st"),'Marks Entry 1st'!R152,IF(AND($E$3="2nd"),'Marks Entry 2nd'!R152,"")))</f>
        <v/>
      </c>
      <c r="V153" s="58" t="str">
        <f t="shared" si="130"/>
        <v/>
      </c>
      <c r="W153" s="53" t="str">
        <f t="shared" si="131"/>
        <v/>
      </c>
      <c r="X153" s="94">
        <f t="shared" si="132"/>
        <v>0</v>
      </c>
      <c r="Y153" s="94" t="str">
        <f t="shared" si="133"/>
        <v/>
      </c>
      <c r="Z153" s="94" t="str">
        <f t="shared" si="134"/>
        <v/>
      </c>
      <c r="AA153" s="94" t="str">
        <f t="shared" si="135"/>
        <v/>
      </c>
      <c r="AB153" s="94" t="str">
        <f t="shared" si="136"/>
        <v/>
      </c>
      <c r="AC153" s="98" t="str">
        <f t="shared" si="137"/>
        <v/>
      </c>
      <c r="AD153" s="113"/>
      <c r="AE153" s="113"/>
      <c r="AF153" s="113"/>
      <c r="AG153" s="53"/>
      <c r="AH153" s="113" t="str">
        <f>IF(OR(B153=0,B153=""),"",IF(AND($E$3="1st"),'Marks Entry 1st'!V152,IF(AND($E$3="2nd"),'Marks Entry 2nd'!V152,"")))</f>
        <v/>
      </c>
      <c r="AI153" s="113" t="str">
        <f>IF(OR(B153=0,B153=""),"",IF(AND($E$3="1st"),'Marks Entry 1st'!W152,IF(AND($E$3="2nd"),'Marks Entry 2nd'!W152,"")))</f>
        <v/>
      </c>
      <c r="AJ153" s="57" t="str">
        <f t="shared" si="138"/>
        <v/>
      </c>
      <c r="AK153" s="53">
        <f t="shared" si="139"/>
        <v>0</v>
      </c>
      <c r="AL153" s="59" t="str">
        <f>IF(OR(B153=0,B153=""),"",IF(AND($E$3="1st"),'Marks Entry 1st'!X152,IF(AND($E$3="2nd"),'Marks Entry 2nd'!X152,"")))</f>
        <v/>
      </c>
      <c r="AM153" s="59" t="str">
        <f>IF(OR(B153=0,B153=""),"",IF(AND($E$3="1st"),'Marks Entry 1st'!Y152,IF(AND($E$3="2nd"),'Marks Entry 2nd'!Y152,"")))</f>
        <v/>
      </c>
      <c r="AN153" s="58" t="str">
        <f t="shared" si="140"/>
        <v/>
      </c>
      <c r="AO153" s="53" t="str">
        <f t="shared" si="141"/>
        <v/>
      </c>
      <c r="AP153" s="94">
        <f t="shared" si="142"/>
        <v>0</v>
      </c>
      <c r="AQ153" s="94" t="str">
        <f t="shared" si="143"/>
        <v/>
      </c>
      <c r="AR153" s="94" t="str">
        <f t="shared" si="144"/>
        <v/>
      </c>
      <c r="AS153" s="94" t="str">
        <f t="shared" si="145"/>
        <v/>
      </c>
      <c r="AT153" s="94" t="str">
        <f t="shared" si="146"/>
        <v/>
      </c>
      <c r="AU153" s="98" t="str">
        <f t="shared" si="147"/>
        <v/>
      </c>
      <c r="AV153" s="113"/>
      <c r="AW153" s="113"/>
      <c r="AX153" s="113"/>
      <c r="AY153" s="53"/>
      <c r="AZ153" s="113" t="str">
        <f>IF(OR(B153=0,B153=""),"",IF(AND($E$3="1st"),'Marks Entry 1st'!AC152,IF(AND($E$3="2nd"),'Marks Entry 2nd'!AC152,"")))</f>
        <v/>
      </c>
      <c r="BA153" s="113" t="str">
        <f>IF(OR(B153=0,B153=""),"",IF(AND($E$3="1st"),'Marks Entry 1st'!AD152,IF(AND($E$3="2nd"),'Marks Entry 2nd'!AD152,"")))</f>
        <v/>
      </c>
      <c r="BB153" s="57" t="str">
        <f t="shared" si="148"/>
        <v/>
      </c>
      <c r="BC153" s="53">
        <f t="shared" si="149"/>
        <v>0</v>
      </c>
      <c r="BD153" s="59" t="str">
        <f>IF(OR(B153=0,B153=""),"",IF(AND($E$3="1st"),'Marks Entry 1st'!AE152,IF(AND($E$3="2nd"),'Marks Entry 2nd'!AE152,"")))</f>
        <v/>
      </c>
      <c r="BE153" s="59" t="str">
        <f>IF(OR(B153=0,B153=""),"",IF(AND($E$3="1st"),'Marks Entry 1st'!AF152,IF(AND($E$3="2nd"),'Marks Entry 2nd'!AF152,"")))</f>
        <v/>
      </c>
      <c r="BF153" s="58" t="str">
        <f t="shared" si="150"/>
        <v/>
      </c>
      <c r="BG153" s="53" t="str">
        <f t="shared" si="151"/>
        <v/>
      </c>
      <c r="BH153" s="94">
        <f t="shared" si="152"/>
        <v>0</v>
      </c>
      <c r="BI153" s="94" t="str">
        <f t="shared" si="153"/>
        <v/>
      </c>
      <c r="BJ153" s="94" t="str">
        <f t="shared" si="154"/>
        <v/>
      </c>
      <c r="BK153" s="94" t="str">
        <f t="shared" si="155"/>
        <v/>
      </c>
      <c r="BL153" s="94" t="str">
        <f t="shared" si="156"/>
        <v/>
      </c>
      <c r="BM153" s="98" t="str">
        <f t="shared" si="157"/>
        <v/>
      </c>
      <c r="BN153" s="113"/>
      <c r="BO153" s="113"/>
      <c r="BP153" s="113"/>
      <c r="BQ153" s="53"/>
      <c r="BR153" s="113" t="str">
        <f>IF(OR(B153=0,B153=""),"",IF(AND('Marks Entry 1st'!AJ152="",'Marks Entry 2nd'!AJ152=""),"",IF(AND($E$3="1st"),'Marks Entry 1st'!AJ152,IF(AND($E$3="2nd"),'Marks Entry 2nd'!AJ152,""))))</f>
        <v/>
      </c>
      <c r="BS153" s="113" t="str">
        <f>IF(OR(B153=0,B153=""),"",IF(AND('Marks Entry 1st'!AK152="",'Marks Entry 2nd'!AK152=""),"",IF(AND($E$3="1st"),'Marks Entry 1st'!AK152,IF(AND($E$3="2nd"),'Marks Entry 2nd'!AK152,""))))</f>
        <v/>
      </c>
      <c r="BT153" s="57" t="str">
        <f t="shared" si="158"/>
        <v/>
      </c>
      <c r="BU153" s="53">
        <f t="shared" si="159"/>
        <v>0</v>
      </c>
      <c r="BV153" s="59" t="str">
        <f>IF(OR(B153=0,B153=""),"",IF(AND('Marks Entry 1st'!AL152="",'Marks Entry 2nd'!AL152=""),"",IF(AND($E$3="1st"),'Marks Entry 1st'!AL152,IF(AND($E$3="2nd"),'Marks Entry 2nd'!AL152,""))))</f>
        <v/>
      </c>
      <c r="BW153" s="59" t="str">
        <f>IF(OR(B153=0,B153=""),"",IF(AND('Marks Entry 1st'!AM152="",'Marks Entry 2nd'!AM152=""),"",IF(AND($E$3="1st"),'Marks Entry 1st'!AM152,IF(AND($E$3="2nd"),'Marks Entry 2nd'!AM152,""))))</f>
        <v/>
      </c>
      <c r="BX153" s="58" t="str">
        <f t="shared" si="160"/>
        <v/>
      </c>
      <c r="BY153" s="53" t="str">
        <f t="shared" si="161"/>
        <v/>
      </c>
      <c r="BZ153" s="94">
        <f t="shared" si="162"/>
        <v>0</v>
      </c>
      <c r="CA153" s="94" t="str">
        <f t="shared" si="163"/>
        <v/>
      </c>
      <c r="CB153" s="94" t="str">
        <f t="shared" si="164"/>
        <v/>
      </c>
      <c r="CC153" s="94" t="str">
        <f t="shared" si="165"/>
        <v/>
      </c>
      <c r="CD153" s="94" t="str">
        <f t="shared" si="166"/>
        <v/>
      </c>
      <c r="CE153" s="98" t="str">
        <f t="shared" si="167"/>
        <v/>
      </c>
      <c r="CF153" s="246" t="str">
        <f>IF(OR(B153=0,B153=""),"",IF(AND($E$3="1st"),'Marks Entry 1st'!AN152,IF(AND($E$3="2nd"),'Marks Entry 2nd'!AN152,"")))</f>
        <v/>
      </c>
      <c r="CG153" s="246" t="str">
        <f>IF(OR(B153=0,B153=""),"",IF(AND($E$3="1st"),'Marks Entry 1st'!AO152,IF(AND($E$3="2nd"),'Marks Entry 2nd'!AO152,"")))</f>
        <v/>
      </c>
      <c r="CH153" s="114" t="str">
        <f t="shared" si="168"/>
        <v/>
      </c>
      <c r="CI153" s="115">
        <f t="shared" si="169"/>
        <v>0</v>
      </c>
      <c r="CJ153" s="115" t="str">
        <f t="shared" si="170"/>
        <v/>
      </c>
      <c r="CK153" s="115" t="str">
        <f t="shared" si="171"/>
        <v/>
      </c>
      <c r="CL153" s="97" t="str">
        <f t="shared" si="172"/>
        <v/>
      </c>
      <c r="CM153" s="246" t="str">
        <f>IF(OR(B153=0,B153=""),"",IF(AND($E$3="1st"),'Marks Entry 1st'!AP152,IF(AND($E$3="2nd"),'Marks Entry 2nd'!AP152,"")))</f>
        <v/>
      </c>
      <c r="CN153" s="246" t="str">
        <f>IF(OR(B153=0,B153=""),"",IF(AND($E$3="1st"),'Marks Entry 1st'!AQ152,IF(AND($E$3="2nd"),'Marks Entry 2nd'!AQ152,"")))</f>
        <v/>
      </c>
      <c r="CO153" s="114" t="str">
        <f t="shared" si="173"/>
        <v/>
      </c>
      <c r="CP153" s="115">
        <f t="shared" si="174"/>
        <v>0</v>
      </c>
      <c r="CQ153" s="115" t="str">
        <f t="shared" si="175"/>
        <v/>
      </c>
      <c r="CR153" s="115" t="str">
        <f t="shared" si="176"/>
        <v/>
      </c>
      <c r="CS153" s="97" t="str">
        <f t="shared" si="177"/>
        <v/>
      </c>
      <c r="CT153" s="246" t="str">
        <f>IF(OR(B153=0,B153=""),"",IF(AND($E$3="1st"),'Marks Entry 1st'!AR152,IF(AND($E$3="2nd"),'Marks Entry 2nd'!AR152,"")))</f>
        <v/>
      </c>
      <c r="CU153" s="246" t="str">
        <f>IF(OR(B153=0,B153=""),"",IF(AND($E$3="1st"),'Marks Entry 1st'!AS152,IF(AND($E$3="2nd"),'Marks Entry 2nd'!AS152,"")))</f>
        <v/>
      </c>
      <c r="CV153" s="114" t="str">
        <f t="shared" si="178"/>
        <v/>
      </c>
      <c r="CW153" s="115">
        <f t="shared" si="179"/>
        <v>0</v>
      </c>
      <c r="CX153" s="115" t="str">
        <f t="shared" si="180"/>
        <v/>
      </c>
      <c r="CY153" s="115" t="str">
        <f t="shared" si="181"/>
        <v/>
      </c>
      <c r="CZ153" s="97" t="str">
        <f t="shared" si="182"/>
        <v/>
      </c>
      <c r="DA153" s="246" t="str">
        <f>IF(OR(B153=0,B153=""),"",IF(AND('Marks Entry 1st'!AT152="",'Marks Entry 2nd'!AT152=""),"",IF(AND($E$3="1st"),'Marks Entry 1st'!AT152,IF(AND($E$3="2nd"),'Marks Entry 2nd'!AT152,""))))</f>
        <v/>
      </c>
      <c r="DB153" s="246" t="str">
        <f>IF(OR(B153=0,B153=""),"",IF(AND('Marks Entry 1st'!AU152="",'Marks Entry 2nd'!AU152=""),"",IF(AND($E$3="1st"),'Marks Entry 1st'!AU152,IF(AND($E$3="2nd"),'Marks Entry 2nd'!AU152,""))))</f>
        <v/>
      </c>
      <c r="DC153" s="377" t="str">
        <f t="shared" si="183"/>
        <v/>
      </c>
      <c r="DD153" s="98" t="str">
        <f t="shared" si="184"/>
        <v/>
      </c>
      <c r="DE153" s="246" t="str">
        <f>IF(OR(B153=0,B153=""),"",IF(AND('Marks Entry 1st'!AV152="",'Marks Entry 2nd'!AV152=""),"",IF(AND($E$3="1st"),'Marks Entry 1st'!AV152,IF(AND($E$3="2nd"),'Marks Entry 2nd'!AV152,""))))</f>
        <v/>
      </c>
      <c r="DF153" s="246" t="str">
        <f>IF(OR(B153=0,B153=""),"",IF(AND('Marks Entry 1st'!AW152="",'Marks Entry 2nd'!AW152=""),"",IF(AND($E$3="1st"),'Marks Entry 1st'!AW152,IF(AND($E$3="2nd"),'Marks Entry 2nd'!AW152,""))))</f>
        <v/>
      </c>
      <c r="DG153" s="377" t="str">
        <f t="shared" si="185"/>
        <v/>
      </c>
      <c r="DH153" s="98" t="str">
        <f t="shared" si="186"/>
        <v/>
      </c>
      <c r="DI153" s="68" t="str">
        <f t="shared" si="191"/>
        <v/>
      </c>
      <c r="DJ153" s="379" t="str">
        <f t="shared" si="187"/>
        <v/>
      </c>
      <c r="DK153" s="72" t="str">
        <f t="shared" si="188"/>
        <v/>
      </c>
      <c r="DL153" s="73" t="str">
        <f t="shared" si="189"/>
        <v/>
      </c>
      <c r="DM153" s="413" t="str">
        <f>IF(B153="NSO","NSO",IF(OR(D153="",G153="",F153="",B153="",DI153=0),"",IF('Master sheet'!$D$11="Hindi","कक्षोंन्नति","Promoted")))</f>
        <v/>
      </c>
      <c r="DN153" s="43" t="str">
        <f>IF(OR(B153=0,B153=""),"",IF(AND($E$3="1st"),'Marks Entry 1st'!AX152,IF(AND($E$3="2nd"),'Marks Entry 2nd'!AX152,"")))</f>
        <v/>
      </c>
      <c r="DO153" s="43" t="str">
        <f>IF(OR(B153=0,B153=""),"",IF(AND($E$3="1st"),'Marks Entry 1st'!AY152,IF(AND($E$3="2nd"),'Marks Entry 2nd'!AY152,"")))</f>
        <v/>
      </c>
      <c r="DP153" s="230" t="str">
        <f t="shared" si="190"/>
        <v/>
      </c>
      <c r="DQ153" s="44"/>
      <c r="DX153" s="46">
        <f>IF(AND($E$3="1st"),'Marks Entry 1st'!I152,IF(AND($E$3="2nd"),'Marks Entry 2nd'!I152,""))</f>
        <v>0</v>
      </c>
    </row>
    <row r="154" spans="1:128" ht="18.95" customHeight="1">
      <c r="A154" s="60">
        <v>147</v>
      </c>
      <c r="B154" s="279" t="str">
        <f>IF(OR(DX154=0,DX154=""),"",IF(AND($E$3="1st"),'Marks Entry 1st'!I153,IF(AND($E$3="2nd"),'Marks Entry 2nd'!I153,"")))</f>
        <v/>
      </c>
      <c r="C154" s="61" t="str">
        <f>IF(OR(B154=0,B154=""),"",IF(AND($E$3="1st"),'Marks Entry 1st'!B153,IF(AND($E$3="2nd"),'Marks Entry 2nd'!B153,"")))</f>
        <v/>
      </c>
      <c r="D154" s="61" t="str">
        <f>IF(OR(B154=0,B154=""),"",IF(AND($E$3="1st"),'Marks Entry 1st'!C153,IF(AND($E$3="2nd"),'Marks Entry 2nd'!C153,"")))</f>
        <v/>
      </c>
      <c r="E154" s="62" t="str">
        <f>IF(OR(B154=0,B154=""),"",IF(AND($E$3="1st"),'Marks Entry 1st'!E153,IF(AND($E$3="2nd"),'Marks Entry 2nd'!E153,"")))</f>
        <v/>
      </c>
      <c r="F154" s="278" t="str">
        <f>IF(OR(B154=0,B154=""),"",IF(AND($E$3="1st"),'Marks Entry 1st'!D153,IF(AND($E$3="2nd"),'Marks Entry 2nd'!D153,"")))</f>
        <v/>
      </c>
      <c r="G154" s="56" t="str">
        <f>IF(OR(B154=0,B154=""),"",IF(AND($E$3="1st"),'Marks Entry 1st'!F153,IF(AND($E$3="2nd"),'Marks Entry 2nd'!F153,"")))</f>
        <v/>
      </c>
      <c r="H154" s="56" t="str">
        <f>IF(OR(B154=0,B154=""),"",IF(AND($E$3="1st"),'Marks Entry 1st'!G153,IF(AND($E$3="2nd"),'Marks Entry 2nd'!G153,"")))</f>
        <v/>
      </c>
      <c r="I154" s="56" t="str">
        <f>IF(OR(B154=0,B154=""),"",IF(AND($E$3="1st"),'Marks Entry 1st'!H153,IF(AND($E$3="2nd"),'Marks Entry 2nd'!H153,"")))</f>
        <v/>
      </c>
      <c r="J154" s="245" t="str">
        <f>IF(OR(B154=0,B154=""),"",IF(AND($E$3="1st"),'Marks Entry 1st'!J153,IF(AND($E$3="2nd"),'Marks Entry 2nd'!J153,"")))</f>
        <v/>
      </c>
      <c r="K154" s="245" t="str">
        <f>IF(OR(B154=0,B154=""),"",IF(AND($E$3="1st"),'Marks Entry 1st'!K153,IF(AND($E$3="2nd"),'Marks Entry 2nd'!K153,"")))</f>
        <v/>
      </c>
      <c r="L154" s="113"/>
      <c r="M154" s="113"/>
      <c r="N154" s="113"/>
      <c r="O154" s="53"/>
      <c r="P154" s="113" t="str">
        <f>IF(OR(B154=0,B154=""),"",IF(AND($E$3="1st"),'Marks Entry 1st'!O153,IF(AND($E$3="2nd"),'Marks Entry 2nd'!O153,"")))</f>
        <v/>
      </c>
      <c r="Q154" s="113" t="str">
        <f>IF(OR(B154=0,B154=""),"",IF(AND($E$3="1st"),'Marks Entry 1st'!P153,IF(AND($E$3="2nd"),'Marks Entry 2nd'!P153,"")))</f>
        <v/>
      </c>
      <c r="R154" s="57" t="str">
        <f t="shared" si="128"/>
        <v/>
      </c>
      <c r="S154" s="53">
        <f t="shared" si="129"/>
        <v>0</v>
      </c>
      <c r="T154" s="59" t="str">
        <f>IF(OR(B154=0,B154=""),"",IF(AND($E$3="1st"),'Marks Entry 1st'!Q153,IF(AND($E$3="2nd"),'Marks Entry 2nd'!Q153,"")))</f>
        <v/>
      </c>
      <c r="U154" s="59" t="str">
        <f>IF(OR(B154=0,B154=""),"",IF(AND($E$3="1st"),'Marks Entry 1st'!R153,IF(AND($E$3="2nd"),'Marks Entry 2nd'!R153,"")))</f>
        <v/>
      </c>
      <c r="V154" s="58" t="str">
        <f t="shared" si="130"/>
        <v/>
      </c>
      <c r="W154" s="53" t="str">
        <f t="shared" si="131"/>
        <v/>
      </c>
      <c r="X154" s="94">
        <f t="shared" si="132"/>
        <v>0</v>
      </c>
      <c r="Y154" s="94" t="str">
        <f t="shared" si="133"/>
        <v/>
      </c>
      <c r="Z154" s="94" t="str">
        <f t="shared" si="134"/>
        <v/>
      </c>
      <c r="AA154" s="94" t="str">
        <f t="shared" si="135"/>
        <v/>
      </c>
      <c r="AB154" s="94" t="str">
        <f t="shared" si="136"/>
        <v/>
      </c>
      <c r="AC154" s="98" t="str">
        <f t="shared" si="137"/>
        <v/>
      </c>
      <c r="AD154" s="113"/>
      <c r="AE154" s="113"/>
      <c r="AF154" s="113"/>
      <c r="AG154" s="53"/>
      <c r="AH154" s="113" t="str">
        <f>IF(OR(B154=0,B154=""),"",IF(AND($E$3="1st"),'Marks Entry 1st'!V153,IF(AND($E$3="2nd"),'Marks Entry 2nd'!V153,"")))</f>
        <v/>
      </c>
      <c r="AI154" s="113" t="str">
        <f>IF(OR(B154=0,B154=""),"",IF(AND($E$3="1st"),'Marks Entry 1st'!W153,IF(AND($E$3="2nd"),'Marks Entry 2nd'!W153,"")))</f>
        <v/>
      </c>
      <c r="AJ154" s="57" t="str">
        <f t="shared" si="138"/>
        <v/>
      </c>
      <c r="AK154" s="53">
        <f t="shared" si="139"/>
        <v>0</v>
      </c>
      <c r="AL154" s="59" t="str">
        <f>IF(OR(B154=0,B154=""),"",IF(AND($E$3="1st"),'Marks Entry 1st'!X153,IF(AND($E$3="2nd"),'Marks Entry 2nd'!X153,"")))</f>
        <v/>
      </c>
      <c r="AM154" s="59" t="str">
        <f>IF(OR(B154=0,B154=""),"",IF(AND($E$3="1st"),'Marks Entry 1st'!Y153,IF(AND($E$3="2nd"),'Marks Entry 2nd'!Y153,"")))</f>
        <v/>
      </c>
      <c r="AN154" s="58" t="str">
        <f t="shared" si="140"/>
        <v/>
      </c>
      <c r="AO154" s="53" t="str">
        <f t="shared" si="141"/>
        <v/>
      </c>
      <c r="AP154" s="94">
        <f t="shared" si="142"/>
        <v>0</v>
      </c>
      <c r="AQ154" s="94" t="str">
        <f t="shared" si="143"/>
        <v/>
      </c>
      <c r="AR154" s="94" t="str">
        <f t="shared" si="144"/>
        <v/>
      </c>
      <c r="AS154" s="94" t="str">
        <f t="shared" si="145"/>
        <v/>
      </c>
      <c r="AT154" s="94" t="str">
        <f t="shared" si="146"/>
        <v/>
      </c>
      <c r="AU154" s="98" t="str">
        <f t="shared" si="147"/>
        <v/>
      </c>
      <c r="AV154" s="113"/>
      <c r="AW154" s="113"/>
      <c r="AX154" s="113"/>
      <c r="AY154" s="53"/>
      <c r="AZ154" s="113" t="str">
        <f>IF(OR(B154=0,B154=""),"",IF(AND($E$3="1st"),'Marks Entry 1st'!AC153,IF(AND($E$3="2nd"),'Marks Entry 2nd'!AC153,"")))</f>
        <v/>
      </c>
      <c r="BA154" s="113" t="str">
        <f>IF(OR(B154=0,B154=""),"",IF(AND($E$3="1st"),'Marks Entry 1st'!AD153,IF(AND($E$3="2nd"),'Marks Entry 2nd'!AD153,"")))</f>
        <v/>
      </c>
      <c r="BB154" s="57" t="str">
        <f t="shared" si="148"/>
        <v/>
      </c>
      <c r="BC154" s="53">
        <f t="shared" si="149"/>
        <v>0</v>
      </c>
      <c r="BD154" s="59" t="str">
        <f>IF(OR(B154=0,B154=""),"",IF(AND($E$3="1st"),'Marks Entry 1st'!AE153,IF(AND($E$3="2nd"),'Marks Entry 2nd'!AE153,"")))</f>
        <v/>
      </c>
      <c r="BE154" s="59" t="str">
        <f>IF(OR(B154=0,B154=""),"",IF(AND($E$3="1st"),'Marks Entry 1st'!AF153,IF(AND($E$3="2nd"),'Marks Entry 2nd'!AF153,"")))</f>
        <v/>
      </c>
      <c r="BF154" s="58" t="str">
        <f t="shared" si="150"/>
        <v/>
      </c>
      <c r="BG154" s="53" t="str">
        <f t="shared" si="151"/>
        <v/>
      </c>
      <c r="BH154" s="94">
        <f t="shared" si="152"/>
        <v>0</v>
      </c>
      <c r="BI154" s="94" t="str">
        <f t="shared" si="153"/>
        <v/>
      </c>
      <c r="BJ154" s="94" t="str">
        <f t="shared" si="154"/>
        <v/>
      </c>
      <c r="BK154" s="94" t="str">
        <f t="shared" si="155"/>
        <v/>
      </c>
      <c r="BL154" s="94" t="str">
        <f t="shared" si="156"/>
        <v/>
      </c>
      <c r="BM154" s="98" t="str">
        <f t="shared" si="157"/>
        <v/>
      </c>
      <c r="BN154" s="113"/>
      <c r="BO154" s="113"/>
      <c r="BP154" s="113"/>
      <c r="BQ154" s="53"/>
      <c r="BR154" s="113" t="str">
        <f>IF(OR(B154=0,B154=""),"",IF(AND('Marks Entry 1st'!AJ153="",'Marks Entry 2nd'!AJ153=""),"",IF(AND($E$3="1st"),'Marks Entry 1st'!AJ153,IF(AND($E$3="2nd"),'Marks Entry 2nd'!AJ153,""))))</f>
        <v/>
      </c>
      <c r="BS154" s="113" t="str">
        <f>IF(OR(B154=0,B154=""),"",IF(AND('Marks Entry 1st'!AK153="",'Marks Entry 2nd'!AK153=""),"",IF(AND($E$3="1st"),'Marks Entry 1st'!AK153,IF(AND($E$3="2nd"),'Marks Entry 2nd'!AK153,""))))</f>
        <v/>
      </c>
      <c r="BT154" s="57" t="str">
        <f t="shared" si="158"/>
        <v/>
      </c>
      <c r="BU154" s="53">
        <f t="shared" si="159"/>
        <v>0</v>
      </c>
      <c r="BV154" s="59" t="str">
        <f>IF(OR(B154=0,B154=""),"",IF(AND('Marks Entry 1st'!AL153="",'Marks Entry 2nd'!AL153=""),"",IF(AND($E$3="1st"),'Marks Entry 1st'!AL153,IF(AND($E$3="2nd"),'Marks Entry 2nd'!AL153,""))))</f>
        <v/>
      </c>
      <c r="BW154" s="59" t="str">
        <f>IF(OR(B154=0,B154=""),"",IF(AND('Marks Entry 1st'!AM153="",'Marks Entry 2nd'!AM153=""),"",IF(AND($E$3="1st"),'Marks Entry 1st'!AM153,IF(AND($E$3="2nd"),'Marks Entry 2nd'!AM153,""))))</f>
        <v/>
      </c>
      <c r="BX154" s="58" t="str">
        <f t="shared" si="160"/>
        <v/>
      </c>
      <c r="BY154" s="53" t="str">
        <f t="shared" si="161"/>
        <v/>
      </c>
      <c r="BZ154" s="94">
        <f t="shared" si="162"/>
        <v>0</v>
      </c>
      <c r="CA154" s="94" t="str">
        <f t="shared" si="163"/>
        <v/>
      </c>
      <c r="CB154" s="94" t="str">
        <f t="shared" si="164"/>
        <v/>
      </c>
      <c r="CC154" s="94" t="str">
        <f t="shared" si="165"/>
        <v/>
      </c>
      <c r="CD154" s="94" t="str">
        <f t="shared" si="166"/>
        <v/>
      </c>
      <c r="CE154" s="98" t="str">
        <f t="shared" si="167"/>
        <v/>
      </c>
      <c r="CF154" s="246" t="str">
        <f>IF(OR(B154=0,B154=""),"",IF(AND($E$3="1st"),'Marks Entry 1st'!AN153,IF(AND($E$3="2nd"),'Marks Entry 2nd'!AN153,"")))</f>
        <v/>
      </c>
      <c r="CG154" s="246" t="str">
        <f>IF(OR(B154=0,B154=""),"",IF(AND($E$3="1st"),'Marks Entry 1st'!AO153,IF(AND($E$3="2nd"),'Marks Entry 2nd'!AO153,"")))</f>
        <v/>
      </c>
      <c r="CH154" s="114" t="str">
        <f t="shared" si="168"/>
        <v/>
      </c>
      <c r="CI154" s="115">
        <f t="shared" si="169"/>
        <v>0</v>
      </c>
      <c r="CJ154" s="115" t="str">
        <f t="shared" si="170"/>
        <v/>
      </c>
      <c r="CK154" s="115" t="str">
        <f t="shared" si="171"/>
        <v/>
      </c>
      <c r="CL154" s="97" t="str">
        <f t="shared" si="172"/>
        <v/>
      </c>
      <c r="CM154" s="246" t="str">
        <f>IF(OR(B154=0,B154=""),"",IF(AND($E$3="1st"),'Marks Entry 1st'!AP153,IF(AND($E$3="2nd"),'Marks Entry 2nd'!AP153,"")))</f>
        <v/>
      </c>
      <c r="CN154" s="246" t="str">
        <f>IF(OR(B154=0,B154=""),"",IF(AND($E$3="1st"),'Marks Entry 1st'!AQ153,IF(AND($E$3="2nd"),'Marks Entry 2nd'!AQ153,"")))</f>
        <v/>
      </c>
      <c r="CO154" s="114" t="str">
        <f t="shared" si="173"/>
        <v/>
      </c>
      <c r="CP154" s="115">
        <f t="shared" si="174"/>
        <v>0</v>
      </c>
      <c r="CQ154" s="115" t="str">
        <f t="shared" si="175"/>
        <v/>
      </c>
      <c r="CR154" s="115" t="str">
        <f t="shared" si="176"/>
        <v/>
      </c>
      <c r="CS154" s="97" t="str">
        <f t="shared" si="177"/>
        <v/>
      </c>
      <c r="CT154" s="246" t="str">
        <f>IF(OR(B154=0,B154=""),"",IF(AND($E$3="1st"),'Marks Entry 1st'!AR153,IF(AND($E$3="2nd"),'Marks Entry 2nd'!AR153,"")))</f>
        <v/>
      </c>
      <c r="CU154" s="246" t="str">
        <f>IF(OR(B154=0,B154=""),"",IF(AND($E$3="1st"),'Marks Entry 1st'!AS153,IF(AND($E$3="2nd"),'Marks Entry 2nd'!AS153,"")))</f>
        <v/>
      </c>
      <c r="CV154" s="114" t="str">
        <f t="shared" si="178"/>
        <v/>
      </c>
      <c r="CW154" s="115">
        <f t="shared" si="179"/>
        <v>0</v>
      </c>
      <c r="CX154" s="115" t="str">
        <f t="shared" si="180"/>
        <v/>
      </c>
      <c r="CY154" s="115" t="str">
        <f t="shared" si="181"/>
        <v/>
      </c>
      <c r="CZ154" s="97" t="str">
        <f t="shared" si="182"/>
        <v/>
      </c>
      <c r="DA154" s="246" t="str">
        <f>IF(OR(B154=0,B154=""),"",IF(AND('Marks Entry 1st'!AT153="",'Marks Entry 2nd'!AT153=""),"",IF(AND($E$3="1st"),'Marks Entry 1st'!AT153,IF(AND($E$3="2nd"),'Marks Entry 2nd'!AT153,""))))</f>
        <v/>
      </c>
      <c r="DB154" s="246" t="str">
        <f>IF(OR(B154=0,B154=""),"",IF(AND('Marks Entry 1st'!AU153="",'Marks Entry 2nd'!AU153=""),"",IF(AND($E$3="1st"),'Marks Entry 1st'!AU153,IF(AND($E$3="2nd"),'Marks Entry 2nd'!AU153,""))))</f>
        <v/>
      </c>
      <c r="DC154" s="377" t="str">
        <f t="shared" si="183"/>
        <v/>
      </c>
      <c r="DD154" s="98" t="str">
        <f t="shared" si="184"/>
        <v/>
      </c>
      <c r="DE154" s="246" t="str">
        <f>IF(OR(B154=0,B154=""),"",IF(AND('Marks Entry 1st'!AV153="",'Marks Entry 2nd'!AV153=""),"",IF(AND($E$3="1st"),'Marks Entry 1st'!AV153,IF(AND($E$3="2nd"),'Marks Entry 2nd'!AV153,""))))</f>
        <v/>
      </c>
      <c r="DF154" s="246" t="str">
        <f>IF(OR(B154=0,B154=""),"",IF(AND('Marks Entry 1st'!AW153="",'Marks Entry 2nd'!AW153=""),"",IF(AND($E$3="1st"),'Marks Entry 1st'!AW153,IF(AND($E$3="2nd"),'Marks Entry 2nd'!AW153,""))))</f>
        <v/>
      </c>
      <c r="DG154" s="377" t="str">
        <f t="shared" si="185"/>
        <v/>
      </c>
      <c r="DH154" s="98" t="str">
        <f t="shared" si="186"/>
        <v/>
      </c>
      <c r="DI154" s="68" t="str">
        <f t="shared" si="191"/>
        <v/>
      </c>
      <c r="DJ154" s="379" t="str">
        <f t="shared" si="187"/>
        <v/>
      </c>
      <c r="DK154" s="72" t="str">
        <f t="shared" si="188"/>
        <v/>
      </c>
      <c r="DL154" s="73" t="str">
        <f t="shared" si="189"/>
        <v/>
      </c>
      <c r="DM154" s="413" t="str">
        <f>IF(B154="NSO","NSO",IF(OR(D154="",G154="",F154="",B154="",DI154=0),"",IF('Master sheet'!$D$11="Hindi","कक्षोंन्नति","Promoted")))</f>
        <v/>
      </c>
      <c r="DN154" s="43" t="str">
        <f>IF(OR(B154=0,B154=""),"",IF(AND($E$3="1st"),'Marks Entry 1st'!AX153,IF(AND($E$3="2nd"),'Marks Entry 2nd'!AX153,"")))</f>
        <v/>
      </c>
      <c r="DO154" s="43" t="str">
        <f>IF(OR(B154=0,B154=""),"",IF(AND($E$3="1st"),'Marks Entry 1st'!AY153,IF(AND($E$3="2nd"),'Marks Entry 2nd'!AY153,"")))</f>
        <v/>
      </c>
      <c r="DP154" s="230" t="str">
        <f t="shared" si="190"/>
        <v/>
      </c>
      <c r="DQ154" s="44"/>
      <c r="DX154" s="46">
        <f>IF(AND($E$3="1st"),'Marks Entry 1st'!I153,IF(AND($E$3="2nd"),'Marks Entry 2nd'!I153,""))</f>
        <v>0</v>
      </c>
    </row>
    <row r="155" spans="1:128" ht="18.95" customHeight="1">
      <c r="A155" s="60">
        <v>148</v>
      </c>
      <c r="B155" s="279" t="str">
        <f>IF(OR(DX155=0,DX155=""),"",IF(AND($E$3="1st"),'Marks Entry 1st'!I154,IF(AND($E$3="2nd"),'Marks Entry 2nd'!I154,"")))</f>
        <v/>
      </c>
      <c r="C155" s="61" t="str">
        <f>IF(OR(B155=0,B155=""),"",IF(AND($E$3="1st"),'Marks Entry 1st'!B154,IF(AND($E$3="2nd"),'Marks Entry 2nd'!B154,"")))</f>
        <v/>
      </c>
      <c r="D155" s="61" t="str">
        <f>IF(OR(B155=0,B155=""),"",IF(AND($E$3="1st"),'Marks Entry 1st'!C154,IF(AND($E$3="2nd"),'Marks Entry 2nd'!C154,"")))</f>
        <v/>
      </c>
      <c r="E155" s="62" t="str">
        <f>IF(OR(B155=0,B155=""),"",IF(AND($E$3="1st"),'Marks Entry 1st'!E154,IF(AND($E$3="2nd"),'Marks Entry 2nd'!E154,"")))</f>
        <v/>
      </c>
      <c r="F155" s="278" t="str">
        <f>IF(OR(B155=0,B155=""),"",IF(AND($E$3="1st"),'Marks Entry 1st'!D154,IF(AND($E$3="2nd"),'Marks Entry 2nd'!D154,"")))</f>
        <v/>
      </c>
      <c r="G155" s="56" t="str">
        <f>IF(OR(B155=0,B155=""),"",IF(AND($E$3="1st"),'Marks Entry 1st'!F154,IF(AND($E$3="2nd"),'Marks Entry 2nd'!F154,"")))</f>
        <v/>
      </c>
      <c r="H155" s="56" t="str">
        <f>IF(OR(B155=0,B155=""),"",IF(AND($E$3="1st"),'Marks Entry 1st'!G154,IF(AND($E$3="2nd"),'Marks Entry 2nd'!G154,"")))</f>
        <v/>
      </c>
      <c r="I155" s="56" t="str">
        <f>IF(OR(B155=0,B155=""),"",IF(AND($E$3="1st"),'Marks Entry 1st'!H154,IF(AND($E$3="2nd"),'Marks Entry 2nd'!H154,"")))</f>
        <v/>
      </c>
      <c r="J155" s="245" t="str">
        <f>IF(OR(B155=0,B155=""),"",IF(AND($E$3="1st"),'Marks Entry 1st'!J154,IF(AND($E$3="2nd"),'Marks Entry 2nd'!J154,"")))</f>
        <v/>
      </c>
      <c r="K155" s="245" t="str">
        <f>IF(OR(B155=0,B155=""),"",IF(AND($E$3="1st"),'Marks Entry 1st'!K154,IF(AND($E$3="2nd"),'Marks Entry 2nd'!K154,"")))</f>
        <v/>
      </c>
      <c r="L155" s="113"/>
      <c r="M155" s="113"/>
      <c r="N155" s="113"/>
      <c r="O155" s="53"/>
      <c r="P155" s="113" t="str">
        <f>IF(OR(B155=0,B155=""),"",IF(AND($E$3="1st"),'Marks Entry 1st'!O154,IF(AND($E$3="2nd"),'Marks Entry 2nd'!O154,"")))</f>
        <v/>
      </c>
      <c r="Q155" s="113" t="str">
        <f>IF(OR(B155=0,B155=""),"",IF(AND($E$3="1st"),'Marks Entry 1st'!P154,IF(AND($E$3="2nd"),'Marks Entry 2nd'!P154,"")))</f>
        <v/>
      </c>
      <c r="R155" s="57" t="str">
        <f t="shared" si="128"/>
        <v/>
      </c>
      <c r="S155" s="53">
        <f t="shared" si="129"/>
        <v>0</v>
      </c>
      <c r="T155" s="59" t="str">
        <f>IF(OR(B155=0,B155=""),"",IF(AND($E$3="1st"),'Marks Entry 1st'!Q154,IF(AND($E$3="2nd"),'Marks Entry 2nd'!Q154,"")))</f>
        <v/>
      </c>
      <c r="U155" s="59" t="str">
        <f>IF(OR(B155=0,B155=""),"",IF(AND($E$3="1st"),'Marks Entry 1st'!R154,IF(AND($E$3="2nd"),'Marks Entry 2nd'!R154,"")))</f>
        <v/>
      </c>
      <c r="V155" s="58" t="str">
        <f t="shared" si="130"/>
        <v/>
      </c>
      <c r="W155" s="53" t="str">
        <f t="shared" si="131"/>
        <v/>
      </c>
      <c r="X155" s="94">
        <f t="shared" si="132"/>
        <v>0</v>
      </c>
      <c r="Y155" s="94" t="str">
        <f t="shared" si="133"/>
        <v/>
      </c>
      <c r="Z155" s="94" t="str">
        <f t="shared" si="134"/>
        <v/>
      </c>
      <c r="AA155" s="94" t="str">
        <f t="shared" si="135"/>
        <v/>
      </c>
      <c r="AB155" s="94" t="str">
        <f t="shared" si="136"/>
        <v/>
      </c>
      <c r="AC155" s="98" t="str">
        <f t="shared" si="137"/>
        <v/>
      </c>
      <c r="AD155" s="113"/>
      <c r="AE155" s="113"/>
      <c r="AF155" s="113"/>
      <c r="AG155" s="53"/>
      <c r="AH155" s="113" t="str">
        <f>IF(OR(B155=0,B155=""),"",IF(AND($E$3="1st"),'Marks Entry 1st'!V154,IF(AND($E$3="2nd"),'Marks Entry 2nd'!V154,"")))</f>
        <v/>
      </c>
      <c r="AI155" s="113" t="str">
        <f>IF(OR(B155=0,B155=""),"",IF(AND($E$3="1st"),'Marks Entry 1st'!W154,IF(AND($E$3="2nd"),'Marks Entry 2nd'!W154,"")))</f>
        <v/>
      </c>
      <c r="AJ155" s="57" t="str">
        <f t="shared" si="138"/>
        <v/>
      </c>
      <c r="AK155" s="53">
        <f t="shared" si="139"/>
        <v>0</v>
      </c>
      <c r="AL155" s="59" t="str">
        <f>IF(OR(B155=0,B155=""),"",IF(AND($E$3="1st"),'Marks Entry 1st'!X154,IF(AND($E$3="2nd"),'Marks Entry 2nd'!X154,"")))</f>
        <v/>
      </c>
      <c r="AM155" s="59" t="str">
        <f>IF(OR(B155=0,B155=""),"",IF(AND($E$3="1st"),'Marks Entry 1st'!Y154,IF(AND($E$3="2nd"),'Marks Entry 2nd'!Y154,"")))</f>
        <v/>
      </c>
      <c r="AN155" s="58" t="str">
        <f t="shared" si="140"/>
        <v/>
      </c>
      <c r="AO155" s="53" t="str">
        <f t="shared" si="141"/>
        <v/>
      </c>
      <c r="AP155" s="94">
        <f t="shared" si="142"/>
        <v>0</v>
      </c>
      <c r="AQ155" s="94" t="str">
        <f t="shared" si="143"/>
        <v/>
      </c>
      <c r="AR155" s="94" t="str">
        <f t="shared" si="144"/>
        <v/>
      </c>
      <c r="AS155" s="94" t="str">
        <f t="shared" si="145"/>
        <v/>
      </c>
      <c r="AT155" s="94" t="str">
        <f t="shared" si="146"/>
        <v/>
      </c>
      <c r="AU155" s="98" t="str">
        <f t="shared" si="147"/>
        <v/>
      </c>
      <c r="AV155" s="113"/>
      <c r="AW155" s="113"/>
      <c r="AX155" s="113"/>
      <c r="AY155" s="53"/>
      <c r="AZ155" s="113" t="str">
        <f>IF(OR(B155=0,B155=""),"",IF(AND($E$3="1st"),'Marks Entry 1st'!AC154,IF(AND($E$3="2nd"),'Marks Entry 2nd'!AC154,"")))</f>
        <v/>
      </c>
      <c r="BA155" s="113" t="str">
        <f>IF(OR(B155=0,B155=""),"",IF(AND($E$3="1st"),'Marks Entry 1st'!AD154,IF(AND($E$3="2nd"),'Marks Entry 2nd'!AD154,"")))</f>
        <v/>
      </c>
      <c r="BB155" s="57" t="str">
        <f t="shared" si="148"/>
        <v/>
      </c>
      <c r="BC155" s="53">
        <f t="shared" si="149"/>
        <v>0</v>
      </c>
      <c r="BD155" s="59" t="str">
        <f>IF(OR(B155=0,B155=""),"",IF(AND($E$3="1st"),'Marks Entry 1st'!AE154,IF(AND($E$3="2nd"),'Marks Entry 2nd'!AE154,"")))</f>
        <v/>
      </c>
      <c r="BE155" s="59" t="str">
        <f>IF(OR(B155=0,B155=""),"",IF(AND($E$3="1st"),'Marks Entry 1st'!AF154,IF(AND($E$3="2nd"),'Marks Entry 2nd'!AF154,"")))</f>
        <v/>
      </c>
      <c r="BF155" s="58" t="str">
        <f t="shared" si="150"/>
        <v/>
      </c>
      <c r="BG155" s="53" t="str">
        <f t="shared" si="151"/>
        <v/>
      </c>
      <c r="BH155" s="94">
        <f t="shared" si="152"/>
        <v>0</v>
      </c>
      <c r="BI155" s="94" t="str">
        <f t="shared" si="153"/>
        <v/>
      </c>
      <c r="BJ155" s="94" t="str">
        <f t="shared" si="154"/>
        <v/>
      </c>
      <c r="BK155" s="94" t="str">
        <f t="shared" si="155"/>
        <v/>
      </c>
      <c r="BL155" s="94" t="str">
        <f t="shared" si="156"/>
        <v/>
      </c>
      <c r="BM155" s="98" t="str">
        <f t="shared" si="157"/>
        <v/>
      </c>
      <c r="BN155" s="113"/>
      <c r="BO155" s="113"/>
      <c r="BP155" s="113"/>
      <c r="BQ155" s="53"/>
      <c r="BR155" s="113" t="str">
        <f>IF(OR(B155=0,B155=""),"",IF(AND('Marks Entry 1st'!AJ154="",'Marks Entry 2nd'!AJ154=""),"",IF(AND($E$3="1st"),'Marks Entry 1st'!AJ154,IF(AND($E$3="2nd"),'Marks Entry 2nd'!AJ154,""))))</f>
        <v/>
      </c>
      <c r="BS155" s="113" t="str">
        <f>IF(OR(B155=0,B155=""),"",IF(AND('Marks Entry 1st'!AK154="",'Marks Entry 2nd'!AK154=""),"",IF(AND($E$3="1st"),'Marks Entry 1st'!AK154,IF(AND($E$3="2nd"),'Marks Entry 2nd'!AK154,""))))</f>
        <v/>
      </c>
      <c r="BT155" s="57" t="str">
        <f t="shared" si="158"/>
        <v/>
      </c>
      <c r="BU155" s="53">
        <f t="shared" si="159"/>
        <v>0</v>
      </c>
      <c r="BV155" s="59" t="str">
        <f>IF(OR(B155=0,B155=""),"",IF(AND('Marks Entry 1st'!AL154="",'Marks Entry 2nd'!AL154=""),"",IF(AND($E$3="1st"),'Marks Entry 1st'!AL154,IF(AND($E$3="2nd"),'Marks Entry 2nd'!AL154,""))))</f>
        <v/>
      </c>
      <c r="BW155" s="59" t="str">
        <f>IF(OR(B155=0,B155=""),"",IF(AND('Marks Entry 1st'!AM154="",'Marks Entry 2nd'!AM154=""),"",IF(AND($E$3="1st"),'Marks Entry 1st'!AM154,IF(AND($E$3="2nd"),'Marks Entry 2nd'!AM154,""))))</f>
        <v/>
      </c>
      <c r="BX155" s="58" t="str">
        <f t="shared" si="160"/>
        <v/>
      </c>
      <c r="BY155" s="53" t="str">
        <f t="shared" si="161"/>
        <v/>
      </c>
      <c r="BZ155" s="94">
        <f t="shared" si="162"/>
        <v>0</v>
      </c>
      <c r="CA155" s="94" t="str">
        <f t="shared" si="163"/>
        <v/>
      </c>
      <c r="CB155" s="94" t="str">
        <f t="shared" si="164"/>
        <v/>
      </c>
      <c r="CC155" s="94" t="str">
        <f t="shared" si="165"/>
        <v/>
      </c>
      <c r="CD155" s="94" t="str">
        <f t="shared" si="166"/>
        <v/>
      </c>
      <c r="CE155" s="98" t="str">
        <f t="shared" si="167"/>
        <v/>
      </c>
      <c r="CF155" s="246" t="str">
        <f>IF(OR(B155=0,B155=""),"",IF(AND($E$3="1st"),'Marks Entry 1st'!AN154,IF(AND($E$3="2nd"),'Marks Entry 2nd'!AN154,"")))</f>
        <v/>
      </c>
      <c r="CG155" s="246" t="str">
        <f>IF(OR(B155=0,B155=""),"",IF(AND($E$3="1st"),'Marks Entry 1st'!AO154,IF(AND($E$3="2nd"),'Marks Entry 2nd'!AO154,"")))</f>
        <v/>
      </c>
      <c r="CH155" s="114" t="str">
        <f t="shared" si="168"/>
        <v/>
      </c>
      <c r="CI155" s="115">
        <f t="shared" si="169"/>
        <v>0</v>
      </c>
      <c r="CJ155" s="115" t="str">
        <f t="shared" si="170"/>
        <v/>
      </c>
      <c r="CK155" s="115" t="str">
        <f t="shared" si="171"/>
        <v/>
      </c>
      <c r="CL155" s="97" t="str">
        <f t="shared" si="172"/>
        <v/>
      </c>
      <c r="CM155" s="246" t="str">
        <f>IF(OR(B155=0,B155=""),"",IF(AND($E$3="1st"),'Marks Entry 1st'!AP154,IF(AND($E$3="2nd"),'Marks Entry 2nd'!AP154,"")))</f>
        <v/>
      </c>
      <c r="CN155" s="246" t="str">
        <f>IF(OR(B155=0,B155=""),"",IF(AND($E$3="1st"),'Marks Entry 1st'!AQ154,IF(AND($E$3="2nd"),'Marks Entry 2nd'!AQ154,"")))</f>
        <v/>
      </c>
      <c r="CO155" s="114" t="str">
        <f t="shared" si="173"/>
        <v/>
      </c>
      <c r="CP155" s="115">
        <f t="shared" si="174"/>
        <v>0</v>
      </c>
      <c r="CQ155" s="115" t="str">
        <f t="shared" si="175"/>
        <v/>
      </c>
      <c r="CR155" s="115" t="str">
        <f t="shared" si="176"/>
        <v/>
      </c>
      <c r="CS155" s="97" t="str">
        <f t="shared" si="177"/>
        <v/>
      </c>
      <c r="CT155" s="246" t="str">
        <f>IF(OR(B155=0,B155=""),"",IF(AND($E$3="1st"),'Marks Entry 1st'!AR154,IF(AND($E$3="2nd"),'Marks Entry 2nd'!AR154,"")))</f>
        <v/>
      </c>
      <c r="CU155" s="246" t="str">
        <f>IF(OR(B155=0,B155=""),"",IF(AND($E$3="1st"),'Marks Entry 1st'!AS154,IF(AND($E$3="2nd"),'Marks Entry 2nd'!AS154,"")))</f>
        <v/>
      </c>
      <c r="CV155" s="114" t="str">
        <f t="shared" si="178"/>
        <v/>
      </c>
      <c r="CW155" s="115">
        <f t="shared" si="179"/>
        <v>0</v>
      </c>
      <c r="CX155" s="115" t="str">
        <f t="shared" si="180"/>
        <v/>
      </c>
      <c r="CY155" s="115" t="str">
        <f t="shared" si="181"/>
        <v/>
      </c>
      <c r="CZ155" s="97" t="str">
        <f t="shared" si="182"/>
        <v/>
      </c>
      <c r="DA155" s="246" t="str">
        <f>IF(OR(B155=0,B155=""),"",IF(AND('Marks Entry 1st'!AT154="",'Marks Entry 2nd'!AT154=""),"",IF(AND($E$3="1st"),'Marks Entry 1st'!AT154,IF(AND($E$3="2nd"),'Marks Entry 2nd'!AT154,""))))</f>
        <v/>
      </c>
      <c r="DB155" s="246" t="str">
        <f>IF(OR(B155=0,B155=""),"",IF(AND('Marks Entry 1st'!AU154="",'Marks Entry 2nd'!AU154=""),"",IF(AND($E$3="1st"),'Marks Entry 1st'!AU154,IF(AND($E$3="2nd"),'Marks Entry 2nd'!AU154,""))))</f>
        <v/>
      </c>
      <c r="DC155" s="377" t="str">
        <f t="shared" si="183"/>
        <v/>
      </c>
      <c r="DD155" s="98" t="str">
        <f t="shared" si="184"/>
        <v/>
      </c>
      <c r="DE155" s="246" t="str">
        <f>IF(OR(B155=0,B155=""),"",IF(AND('Marks Entry 1st'!AV154="",'Marks Entry 2nd'!AV154=""),"",IF(AND($E$3="1st"),'Marks Entry 1st'!AV154,IF(AND($E$3="2nd"),'Marks Entry 2nd'!AV154,""))))</f>
        <v/>
      </c>
      <c r="DF155" s="246" t="str">
        <f>IF(OR(B155=0,B155=""),"",IF(AND('Marks Entry 1st'!AW154="",'Marks Entry 2nd'!AW154=""),"",IF(AND($E$3="1st"),'Marks Entry 1st'!AW154,IF(AND($E$3="2nd"),'Marks Entry 2nd'!AW154,""))))</f>
        <v/>
      </c>
      <c r="DG155" s="377" t="str">
        <f t="shared" si="185"/>
        <v/>
      </c>
      <c r="DH155" s="98" t="str">
        <f t="shared" si="186"/>
        <v/>
      </c>
      <c r="DI155" s="68" t="str">
        <f t="shared" si="191"/>
        <v/>
      </c>
      <c r="DJ155" s="379" t="str">
        <f t="shared" si="187"/>
        <v/>
      </c>
      <c r="DK155" s="72" t="str">
        <f t="shared" si="188"/>
        <v/>
      </c>
      <c r="DL155" s="73" t="str">
        <f t="shared" si="189"/>
        <v/>
      </c>
      <c r="DM155" s="413" t="str">
        <f>IF(B155="NSO","NSO",IF(OR(D155="",G155="",F155="",B155="",DI155=0),"",IF('Master sheet'!$D$11="Hindi","कक्षोंन्नति","Promoted")))</f>
        <v/>
      </c>
      <c r="DN155" s="43" t="str">
        <f>IF(OR(B155=0,B155=""),"",IF(AND($E$3="1st"),'Marks Entry 1st'!AX154,IF(AND($E$3="2nd"),'Marks Entry 2nd'!AX154,"")))</f>
        <v/>
      </c>
      <c r="DO155" s="43" t="str">
        <f>IF(OR(B155=0,B155=""),"",IF(AND($E$3="1st"),'Marks Entry 1st'!AY154,IF(AND($E$3="2nd"),'Marks Entry 2nd'!AY154,"")))</f>
        <v/>
      </c>
      <c r="DP155" s="230" t="str">
        <f t="shared" si="190"/>
        <v/>
      </c>
      <c r="DQ155" s="44"/>
      <c r="DX155" s="46">
        <f>IF(AND($E$3="1st"),'Marks Entry 1st'!I154,IF(AND($E$3="2nd"),'Marks Entry 2nd'!I154,""))</f>
        <v>0</v>
      </c>
    </row>
    <row r="156" spans="1:128" ht="18.95" customHeight="1">
      <c r="A156" s="60">
        <v>149</v>
      </c>
      <c r="B156" s="279" t="str">
        <f>IF(OR(DX156=0,DX156=""),"",IF(AND($E$3="1st"),'Marks Entry 1st'!I155,IF(AND($E$3="2nd"),'Marks Entry 2nd'!I155,"")))</f>
        <v/>
      </c>
      <c r="C156" s="61" t="str">
        <f>IF(OR(B156=0,B156=""),"",IF(AND($E$3="1st"),'Marks Entry 1st'!B155,IF(AND($E$3="2nd"),'Marks Entry 2nd'!B155,"")))</f>
        <v/>
      </c>
      <c r="D156" s="61" t="str">
        <f>IF(OR(B156=0,B156=""),"",IF(AND($E$3="1st"),'Marks Entry 1st'!C155,IF(AND($E$3="2nd"),'Marks Entry 2nd'!C155,"")))</f>
        <v/>
      </c>
      <c r="E156" s="62" t="str">
        <f>IF(OR(B156=0,B156=""),"",IF(AND($E$3="1st"),'Marks Entry 1st'!E155,IF(AND($E$3="2nd"),'Marks Entry 2nd'!E155,"")))</f>
        <v/>
      </c>
      <c r="F156" s="278" t="str">
        <f>IF(OR(B156=0,B156=""),"",IF(AND($E$3="1st"),'Marks Entry 1st'!D155,IF(AND($E$3="2nd"),'Marks Entry 2nd'!D155,"")))</f>
        <v/>
      </c>
      <c r="G156" s="56" t="str">
        <f>IF(OR(B156=0,B156=""),"",IF(AND($E$3="1st"),'Marks Entry 1st'!F155,IF(AND($E$3="2nd"),'Marks Entry 2nd'!F155,"")))</f>
        <v/>
      </c>
      <c r="H156" s="56" t="str">
        <f>IF(OR(B156=0,B156=""),"",IF(AND($E$3="1st"),'Marks Entry 1st'!G155,IF(AND($E$3="2nd"),'Marks Entry 2nd'!G155,"")))</f>
        <v/>
      </c>
      <c r="I156" s="56" t="str">
        <f>IF(OR(B156=0,B156=""),"",IF(AND($E$3="1st"),'Marks Entry 1st'!H155,IF(AND($E$3="2nd"),'Marks Entry 2nd'!H155,"")))</f>
        <v/>
      </c>
      <c r="J156" s="245" t="str">
        <f>IF(OR(B156=0,B156=""),"",IF(AND($E$3="1st"),'Marks Entry 1st'!J155,IF(AND($E$3="2nd"),'Marks Entry 2nd'!J155,"")))</f>
        <v/>
      </c>
      <c r="K156" s="245" t="str">
        <f>IF(OR(B156=0,B156=""),"",IF(AND($E$3="1st"),'Marks Entry 1st'!K155,IF(AND($E$3="2nd"),'Marks Entry 2nd'!K155,"")))</f>
        <v/>
      </c>
      <c r="L156" s="113"/>
      <c r="M156" s="113"/>
      <c r="N156" s="113"/>
      <c r="O156" s="53"/>
      <c r="P156" s="113" t="str">
        <f>IF(OR(B156=0,B156=""),"",IF(AND($E$3="1st"),'Marks Entry 1st'!O155,IF(AND($E$3="2nd"),'Marks Entry 2nd'!O155,"")))</f>
        <v/>
      </c>
      <c r="Q156" s="113" t="str">
        <f>IF(OR(B156=0,B156=""),"",IF(AND($E$3="1st"),'Marks Entry 1st'!P155,IF(AND($E$3="2nd"),'Marks Entry 2nd'!P155,"")))</f>
        <v/>
      </c>
      <c r="R156" s="57" t="str">
        <f t="shared" si="128"/>
        <v/>
      </c>
      <c r="S156" s="53">
        <f t="shared" si="129"/>
        <v>0</v>
      </c>
      <c r="T156" s="59" t="str">
        <f>IF(OR(B156=0,B156=""),"",IF(AND($E$3="1st"),'Marks Entry 1st'!Q155,IF(AND($E$3="2nd"),'Marks Entry 2nd'!Q155,"")))</f>
        <v/>
      </c>
      <c r="U156" s="59" t="str">
        <f>IF(OR(B156=0,B156=""),"",IF(AND($E$3="1st"),'Marks Entry 1st'!R155,IF(AND($E$3="2nd"),'Marks Entry 2nd'!R155,"")))</f>
        <v/>
      </c>
      <c r="V156" s="58" t="str">
        <f t="shared" si="130"/>
        <v/>
      </c>
      <c r="W156" s="53" t="str">
        <f t="shared" si="131"/>
        <v/>
      </c>
      <c r="X156" s="94">
        <f t="shared" si="132"/>
        <v>0</v>
      </c>
      <c r="Y156" s="94" t="str">
        <f t="shared" si="133"/>
        <v/>
      </c>
      <c r="Z156" s="94" t="str">
        <f t="shared" si="134"/>
        <v/>
      </c>
      <c r="AA156" s="94" t="str">
        <f t="shared" si="135"/>
        <v/>
      </c>
      <c r="AB156" s="94" t="str">
        <f t="shared" si="136"/>
        <v/>
      </c>
      <c r="AC156" s="98" t="str">
        <f t="shared" si="137"/>
        <v/>
      </c>
      <c r="AD156" s="113"/>
      <c r="AE156" s="113"/>
      <c r="AF156" s="113"/>
      <c r="AG156" s="53"/>
      <c r="AH156" s="113" t="str">
        <f>IF(OR(B156=0,B156=""),"",IF(AND($E$3="1st"),'Marks Entry 1st'!V155,IF(AND($E$3="2nd"),'Marks Entry 2nd'!V155,"")))</f>
        <v/>
      </c>
      <c r="AI156" s="113" t="str">
        <f>IF(OR(B156=0,B156=""),"",IF(AND($E$3="1st"),'Marks Entry 1st'!W155,IF(AND($E$3="2nd"),'Marks Entry 2nd'!W155,"")))</f>
        <v/>
      </c>
      <c r="AJ156" s="57" t="str">
        <f t="shared" si="138"/>
        <v/>
      </c>
      <c r="AK156" s="53">
        <f t="shared" si="139"/>
        <v>0</v>
      </c>
      <c r="AL156" s="59" t="str">
        <f>IF(OR(B156=0,B156=""),"",IF(AND($E$3="1st"),'Marks Entry 1st'!X155,IF(AND($E$3="2nd"),'Marks Entry 2nd'!X155,"")))</f>
        <v/>
      </c>
      <c r="AM156" s="59" t="str">
        <f>IF(OR(B156=0,B156=""),"",IF(AND($E$3="1st"),'Marks Entry 1st'!Y155,IF(AND($E$3="2nd"),'Marks Entry 2nd'!Y155,"")))</f>
        <v/>
      </c>
      <c r="AN156" s="58" t="str">
        <f t="shared" si="140"/>
        <v/>
      </c>
      <c r="AO156" s="53" t="str">
        <f t="shared" si="141"/>
        <v/>
      </c>
      <c r="AP156" s="94">
        <f t="shared" si="142"/>
        <v>0</v>
      </c>
      <c r="AQ156" s="94" t="str">
        <f t="shared" si="143"/>
        <v/>
      </c>
      <c r="AR156" s="94" t="str">
        <f t="shared" si="144"/>
        <v/>
      </c>
      <c r="AS156" s="94" t="str">
        <f t="shared" si="145"/>
        <v/>
      </c>
      <c r="AT156" s="94" t="str">
        <f t="shared" si="146"/>
        <v/>
      </c>
      <c r="AU156" s="98" t="str">
        <f t="shared" si="147"/>
        <v/>
      </c>
      <c r="AV156" s="113"/>
      <c r="AW156" s="113"/>
      <c r="AX156" s="113"/>
      <c r="AY156" s="53"/>
      <c r="AZ156" s="113" t="str">
        <f>IF(OR(B156=0,B156=""),"",IF(AND($E$3="1st"),'Marks Entry 1st'!AC155,IF(AND($E$3="2nd"),'Marks Entry 2nd'!AC155,"")))</f>
        <v/>
      </c>
      <c r="BA156" s="113" t="str">
        <f>IF(OR(B156=0,B156=""),"",IF(AND($E$3="1st"),'Marks Entry 1st'!AD155,IF(AND($E$3="2nd"),'Marks Entry 2nd'!AD155,"")))</f>
        <v/>
      </c>
      <c r="BB156" s="57" t="str">
        <f t="shared" si="148"/>
        <v/>
      </c>
      <c r="BC156" s="53">
        <f t="shared" si="149"/>
        <v>0</v>
      </c>
      <c r="BD156" s="59" t="str">
        <f>IF(OR(B156=0,B156=""),"",IF(AND($E$3="1st"),'Marks Entry 1st'!AE155,IF(AND($E$3="2nd"),'Marks Entry 2nd'!AE155,"")))</f>
        <v/>
      </c>
      <c r="BE156" s="59" t="str">
        <f>IF(OR(B156=0,B156=""),"",IF(AND($E$3="1st"),'Marks Entry 1st'!AF155,IF(AND($E$3="2nd"),'Marks Entry 2nd'!AF155,"")))</f>
        <v/>
      </c>
      <c r="BF156" s="58" t="str">
        <f t="shared" si="150"/>
        <v/>
      </c>
      <c r="BG156" s="53" t="str">
        <f t="shared" si="151"/>
        <v/>
      </c>
      <c r="BH156" s="94">
        <f t="shared" si="152"/>
        <v>0</v>
      </c>
      <c r="BI156" s="94" t="str">
        <f t="shared" si="153"/>
        <v/>
      </c>
      <c r="BJ156" s="94" t="str">
        <f t="shared" si="154"/>
        <v/>
      </c>
      <c r="BK156" s="94" t="str">
        <f t="shared" si="155"/>
        <v/>
      </c>
      <c r="BL156" s="94" t="str">
        <f t="shared" si="156"/>
        <v/>
      </c>
      <c r="BM156" s="98" t="str">
        <f t="shared" si="157"/>
        <v/>
      </c>
      <c r="BN156" s="113"/>
      <c r="BO156" s="113"/>
      <c r="BP156" s="113"/>
      <c r="BQ156" s="53"/>
      <c r="BR156" s="113" t="str">
        <f>IF(OR(B156=0,B156=""),"",IF(AND('Marks Entry 1st'!AJ155="",'Marks Entry 2nd'!AJ155=""),"",IF(AND($E$3="1st"),'Marks Entry 1st'!AJ155,IF(AND($E$3="2nd"),'Marks Entry 2nd'!AJ155,""))))</f>
        <v/>
      </c>
      <c r="BS156" s="113" t="str">
        <f>IF(OR(B156=0,B156=""),"",IF(AND('Marks Entry 1st'!AK155="",'Marks Entry 2nd'!AK155=""),"",IF(AND($E$3="1st"),'Marks Entry 1st'!AK155,IF(AND($E$3="2nd"),'Marks Entry 2nd'!AK155,""))))</f>
        <v/>
      </c>
      <c r="BT156" s="57" t="str">
        <f t="shared" si="158"/>
        <v/>
      </c>
      <c r="BU156" s="53">
        <f t="shared" si="159"/>
        <v>0</v>
      </c>
      <c r="BV156" s="59" t="str">
        <f>IF(OR(B156=0,B156=""),"",IF(AND('Marks Entry 1st'!AL155="",'Marks Entry 2nd'!AL155=""),"",IF(AND($E$3="1st"),'Marks Entry 1st'!AL155,IF(AND($E$3="2nd"),'Marks Entry 2nd'!AL155,""))))</f>
        <v/>
      </c>
      <c r="BW156" s="59" t="str">
        <f>IF(OR(B156=0,B156=""),"",IF(AND('Marks Entry 1st'!AM155="",'Marks Entry 2nd'!AM155=""),"",IF(AND($E$3="1st"),'Marks Entry 1st'!AM155,IF(AND($E$3="2nd"),'Marks Entry 2nd'!AM155,""))))</f>
        <v/>
      </c>
      <c r="BX156" s="58" t="str">
        <f t="shared" si="160"/>
        <v/>
      </c>
      <c r="BY156" s="53" t="str">
        <f t="shared" si="161"/>
        <v/>
      </c>
      <c r="BZ156" s="94">
        <f t="shared" si="162"/>
        <v>0</v>
      </c>
      <c r="CA156" s="94" t="str">
        <f t="shared" si="163"/>
        <v/>
      </c>
      <c r="CB156" s="94" t="str">
        <f t="shared" si="164"/>
        <v/>
      </c>
      <c r="CC156" s="94" t="str">
        <f t="shared" si="165"/>
        <v/>
      </c>
      <c r="CD156" s="94" t="str">
        <f t="shared" si="166"/>
        <v/>
      </c>
      <c r="CE156" s="98" t="str">
        <f t="shared" si="167"/>
        <v/>
      </c>
      <c r="CF156" s="246" t="str">
        <f>IF(OR(B156=0,B156=""),"",IF(AND($E$3="1st"),'Marks Entry 1st'!AN155,IF(AND($E$3="2nd"),'Marks Entry 2nd'!AN155,"")))</f>
        <v/>
      </c>
      <c r="CG156" s="246" t="str">
        <f>IF(OR(B156=0,B156=""),"",IF(AND($E$3="1st"),'Marks Entry 1st'!AO155,IF(AND($E$3="2nd"),'Marks Entry 2nd'!AO155,"")))</f>
        <v/>
      </c>
      <c r="CH156" s="114" t="str">
        <f t="shared" si="168"/>
        <v/>
      </c>
      <c r="CI156" s="115">
        <f t="shared" si="169"/>
        <v>0</v>
      </c>
      <c r="CJ156" s="115" t="str">
        <f t="shared" si="170"/>
        <v/>
      </c>
      <c r="CK156" s="115" t="str">
        <f t="shared" si="171"/>
        <v/>
      </c>
      <c r="CL156" s="97" t="str">
        <f t="shared" si="172"/>
        <v/>
      </c>
      <c r="CM156" s="246" t="str">
        <f>IF(OR(B156=0,B156=""),"",IF(AND($E$3="1st"),'Marks Entry 1st'!AP155,IF(AND($E$3="2nd"),'Marks Entry 2nd'!AP155,"")))</f>
        <v/>
      </c>
      <c r="CN156" s="246" t="str">
        <f>IF(OR(B156=0,B156=""),"",IF(AND($E$3="1st"),'Marks Entry 1st'!AQ155,IF(AND($E$3="2nd"),'Marks Entry 2nd'!AQ155,"")))</f>
        <v/>
      </c>
      <c r="CO156" s="114" t="str">
        <f t="shared" si="173"/>
        <v/>
      </c>
      <c r="CP156" s="115">
        <f t="shared" si="174"/>
        <v>0</v>
      </c>
      <c r="CQ156" s="115" t="str">
        <f t="shared" si="175"/>
        <v/>
      </c>
      <c r="CR156" s="115" t="str">
        <f t="shared" si="176"/>
        <v/>
      </c>
      <c r="CS156" s="97" t="str">
        <f t="shared" si="177"/>
        <v/>
      </c>
      <c r="CT156" s="246" t="str">
        <f>IF(OR(B156=0,B156=""),"",IF(AND($E$3="1st"),'Marks Entry 1st'!AR155,IF(AND($E$3="2nd"),'Marks Entry 2nd'!AR155,"")))</f>
        <v/>
      </c>
      <c r="CU156" s="246" t="str">
        <f>IF(OR(B156=0,B156=""),"",IF(AND($E$3="1st"),'Marks Entry 1st'!AS155,IF(AND($E$3="2nd"),'Marks Entry 2nd'!AS155,"")))</f>
        <v/>
      </c>
      <c r="CV156" s="114" t="str">
        <f t="shared" si="178"/>
        <v/>
      </c>
      <c r="CW156" s="115">
        <f t="shared" si="179"/>
        <v>0</v>
      </c>
      <c r="CX156" s="115" t="str">
        <f t="shared" si="180"/>
        <v/>
      </c>
      <c r="CY156" s="115" t="str">
        <f t="shared" si="181"/>
        <v/>
      </c>
      <c r="CZ156" s="97" t="str">
        <f t="shared" si="182"/>
        <v/>
      </c>
      <c r="DA156" s="246" t="str">
        <f>IF(OR(B156=0,B156=""),"",IF(AND('Marks Entry 1st'!AT155="",'Marks Entry 2nd'!AT155=""),"",IF(AND($E$3="1st"),'Marks Entry 1st'!AT155,IF(AND($E$3="2nd"),'Marks Entry 2nd'!AT155,""))))</f>
        <v/>
      </c>
      <c r="DB156" s="246" t="str">
        <f>IF(OR(B156=0,B156=""),"",IF(AND('Marks Entry 1st'!AU155="",'Marks Entry 2nd'!AU155=""),"",IF(AND($E$3="1st"),'Marks Entry 1st'!AU155,IF(AND($E$3="2nd"),'Marks Entry 2nd'!AU155,""))))</f>
        <v/>
      </c>
      <c r="DC156" s="377" t="str">
        <f t="shared" si="183"/>
        <v/>
      </c>
      <c r="DD156" s="98" t="str">
        <f t="shared" si="184"/>
        <v/>
      </c>
      <c r="DE156" s="246" t="str">
        <f>IF(OR(B156=0,B156=""),"",IF(AND('Marks Entry 1st'!AV155="",'Marks Entry 2nd'!AV155=""),"",IF(AND($E$3="1st"),'Marks Entry 1st'!AV155,IF(AND($E$3="2nd"),'Marks Entry 2nd'!AV155,""))))</f>
        <v/>
      </c>
      <c r="DF156" s="246" t="str">
        <f>IF(OR(B156=0,B156=""),"",IF(AND('Marks Entry 1st'!AW155="",'Marks Entry 2nd'!AW155=""),"",IF(AND($E$3="1st"),'Marks Entry 1st'!AW155,IF(AND($E$3="2nd"),'Marks Entry 2nd'!AW155,""))))</f>
        <v/>
      </c>
      <c r="DG156" s="377" t="str">
        <f t="shared" si="185"/>
        <v/>
      </c>
      <c r="DH156" s="98" t="str">
        <f t="shared" si="186"/>
        <v/>
      </c>
      <c r="DI156" s="68" t="str">
        <f t="shared" si="191"/>
        <v/>
      </c>
      <c r="DJ156" s="379" t="str">
        <f t="shared" si="187"/>
        <v/>
      </c>
      <c r="DK156" s="72" t="str">
        <f t="shared" si="188"/>
        <v/>
      </c>
      <c r="DL156" s="73" t="str">
        <f t="shared" si="189"/>
        <v/>
      </c>
      <c r="DM156" s="413" t="str">
        <f>IF(B156="NSO","NSO",IF(OR(D156="",G156="",F156="",B156="",DI156=0),"",IF('Master sheet'!$D$11="Hindi","कक्षोंन्नति","Promoted")))</f>
        <v/>
      </c>
      <c r="DN156" s="43" t="str">
        <f>IF(OR(B156=0,B156=""),"",IF(AND($E$3="1st"),'Marks Entry 1st'!AX155,IF(AND($E$3="2nd"),'Marks Entry 2nd'!AX155,"")))</f>
        <v/>
      </c>
      <c r="DO156" s="43" t="str">
        <f>IF(OR(B156=0,B156=""),"",IF(AND($E$3="1st"),'Marks Entry 1st'!AY155,IF(AND($E$3="2nd"),'Marks Entry 2nd'!AY155,"")))</f>
        <v/>
      </c>
      <c r="DP156" s="230" t="str">
        <f t="shared" si="190"/>
        <v/>
      </c>
      <c r="DQ156" s="44"/>
      <c r="DX156" s="46">
        <f>IF(AND($E$3="1st"),'Marks Entry 1st'!I155,IF(AND($E$3="2nd"),'Marks Entry 2nd'!I155,""))</f>
        <v>0</v>
      </c>
    </row>
    <row r="157" spans="1:128" ht="18.95" customHeight="1">
      <c r="A157" s="60">
        <v>150</v>
      </c>
      <c r="B157" s="279" t="str">
        <f>IF(OR(DX157=0,DX157=""),"",IF(AND($E$3="1st"),'Marks Entry 1st'!I156,IF(AND($E$3="2nd"),'Marks Entry 2nd'!I156,"")))</f>
        <v/>
      </c>
      <c r="C157" s="61" t="str">
        <f>IF(OR(B157=0,B157=""),"",IF(AND($E$3="1st"),'Marks Entry 1st'!B156,IF(AND($E$3="2nd"),'Marks Entry 2nd'!B156,"")))</f>
        <v/>
      </c>
      <c r="D157" s="61" t="str">
        <f>IF(OR(B157=0,B157=""),"",IF(AND($E$3="1st"),'Marks Entry 1st'!C156,IF(AND($E$3="2nd"),'Marks Entry 2nd'!C156,"")))</f>
        <v/>
      </c>
      <c r="E157" s="62" t="str">
        <f>IF(OR(B157=0,B157=""),"",IF(AND($E$3="1st"),'Marks Entry 1st'!E156,IF(AND($E$3="2nd"),'Marks Entry 2nd'!E156,"")))</f>
        <v/>
      </c>
      <c r="F157" s="278" t="str">
        <f>IF(OR(B157=0,B157=""),"",IF(AND($E$3="1st"),'Marks Entry 1st'!D156,IF(AND($E$3="2nd"),'Marks Entry 2nd'!D156,"")))</f>
        <v/>
      </c>
      <c r="G157" s="56" t="str">
        <f>IF(OR(B157=0,B157=""),"",IF(AND($E$3="1st"),'Marks Entry 1st'!F156,IF(AND($E$3="2nd"),'Marks Entry 2nd'!F156,"")))</f>
        <v/>
      </c>
      <c r="H157" s="56" t="str">
        <f>IF(OR(B157=0,B157=""),"",IF(AND($E$3="1st"),'Marks Entry 1st'!G156,IF(AND($E$3="2nd"),'Marks Entry 2nd'!G156,"")))</f>
        <v/>
      </c>
      <c r="I157" s="56" t="str">
        <f>IF(OR(B157=0,B157=""),"",IF(AND($E$3="1st"),'Marks Entry 1st'!H156,IF(AND($E$3="2nd"),'Marks Entry 2nd'!H156,"")))</f>
        <v/>
      </c>
      <c r="J157" s="245" t="str">
        <f>IF(OR(B157=0,B157=""),"",IF(AND($E$3="1st"),'Marks Entry 1st'!J156,IF(AND($E$3="2nd"),'Marks Entry 2nd'!J156,"")))</f>
        <v/>
      </c>
      <c r="K157" s="245" t="str">
        <f>IF(OR(B157=0,B157=""),"",IF(AND($E$3="1st"),'Marks Entry 1st'!K156,IF(AND($E$3="2nd"),'Marks Entry 2nd'!K156,"")))</f>
        <v/>
      </c>
      <c r="L157" s="113"/>
      <c r="M157" s="113"/>
      <c r="N157" s="113"/>
      <c r="O157" s="53"/>
      <c r="P157" s="113" t="str">
        <f>IF(OR(B157=0,B157=""),"",IF(AND($E$3="1st"),'Marks Entry 1st'!O156,IF(AND($E$3="2nd"),'Marks Entry 2nd'!O156,"")))</f>
        <v/>
      </c>
      <c r="Q157" s="113" t="str">
        <f>IF(OR(B157=0,B157=""),"",IF(AND($E$3="1st"),'Marks Entry 1st'!P156,IF(AND($E$3="2nd"),'Marks Entry 2nd'!P156,"")))</f>
        <v/>
      </c>
      <c r="R157" s="57" t="str">
        <f t="shared" si="128"/>
        <v/>
      </c>
      <c r="S157" s="53">
        <f t="shared" si="129"/>
        <v>0</v>
      </c>
      <c r="T157" s="59" t="str">
        <f>IF(OR(B157=0,B157=""),"",IF(AND($E$3="1st"),'Marks Entry 1st'!Q156,IF(AND($E$3="2nd"),'Marks Entry 2nd'!Q156,"")))</f>
        <v/>
      </c>
      <c r="U157" s="59" t="str">
        <f>IF(OR(B157=0,B157=""),"",IF(AND($E$3="1st"),'Marks Entry 1st'!R156,IF(AND($E$3="2nd"),'Marks Entry 2nd'!R156,"")))</f>
        <v/>
      </c>
      <c r="V157" s="58" t="str">
        <f t="shared" si="130"/>
        <v/>
      </c>
      <c r="W157" s="53" t="str">
        <f t="shared" si="131"/>
        <v/>
      </c>
      <c r="X157" s="94">
        <f t="shared" si="132"/>
        <v>0</v>
      </c>
      <c r="Y157" s="94" t="str">
        <f t="shared" si="133"/>
        <v/>
      </c>
      <c r="Z157" s="94" t="str">
        <f t="shared" si="134"/>
        <v/>
      </c>
      <c r="AA157" s="94" t="str">
        <f t="shared" si="135"/>
        <v/>
      </c>
      <c r="AB157" s="94" t="str">
        <f t="shared" si="136"/>
        <v/>
      </c>
      <c r="AC157" s="98" t="str">
        <f t="shared" si="137"/>
        <v/>
      </c>
      <c r="AD157" s="113"/>
      <c r="AE157" s="113"/>
      <c r="AF157" s="113"/>
      <c r="AG157" s="53"/>
      <c r="AH157" s="113" t="str">
        <f>IF(OR(B157=0,B157=""),"",IF(AND($E$3="1st"),'Marks Entry 1st'!V156,IF(AND($E$3="2nd"),'Marks Entry 2nd'!V156,"")))</f>
        <v/>
      </c>
      <c r="AI157" s="113" t="str">
        <f>IF(OR(B157=0,B157=""),"",IF(AND($E$3="1st"),'Marks Entry 1st'!W156,IF(AND($E$3="2nd"),'Marks Entry 2nd'!W156,"")))</f>
        <v/>
      </c>
      <c r="AJ157" s="57" t="str">
        <f t="shared" si="138"/>
        <v/>
      </c>
      <c r="AK157" s="53">
        <f t="shared" si="139"/>
        <v>0</v>
      </c>
      <c r="AL157" s="59" t="str">
        <f>IF(OR(B157=0,B157=""),"",IF(AND($E$3="1st"),'Marks Entry 1st'!X156,IF(AND($E$3="2nd"),'Marks Entry 2nd'!X156,"")))</f>
        <v/>
      </c>
      <c r="AM157" s="59" t="str">
        <f>IF(OR(B157=0,B157=""),"",IF(AND($E$3="1st"),'Marks Entry 1st'!Y156,IF(AND($E$3="2nd"),'Marks Entry 2nd'!Y156,"")))</f>
        <v/>
      </c>
      <c r="AN157" s="58" t="str">
        <f t="shared" si="140"/>
        <v/>
      </c>
      <c r="AO157" s="53" t="str">
        <f t="shared" si="141"/>
        <v/>
      </c>
      <c r="AP157" s="94">
        <f t="shared" si="142"/>
        <v>0</v>
      </c>
      <c r="AQ157" s="94" t="str">
        <f t="shared" si="143"/>
        <v/>
      </c>
      <c r="AR157" s="94" t="str">
        <f t="shared" si="144"/>
        <v/>
      </c>
      <c r="AS157" s="94" t="str">
        <f t="shared" si="145"/>
        <v/>
      </c>
      <c r="AT157" s="94" t="str">
        <f t="shared" si="146"/>
        <v/>
      </c>
      <c r="AU157" s="98" t="str">
        <f t="shared" si="147"/>
        <v/>
      </c>
      <c r="AV157" s="113"/>
      <c r="AW157" s="113"/>
      <c r="AX157" s="113"/>
      <c r="AY157" s="53"/>
      <c r="AZ157" s="113" t="str">
        <f>IF(OR(B157=0,B157=""),"",IF(AND($E$3="1st"),'Marks Entry 1st'!AC156,IF(AND($E$3="2nd"),'Marks Entry 2nd'!AC156,"")))</f>
        <v/>
      </c>
      <c r="BA157" s="113" t="str">
        <f>IF(OR(B157=0,B157=""),"",IF(AND($E$3="1st"),'Marks Entry 1st'!AD156,IF(AND($E$3="2nd"),'Marks Entry 2nd'!AD156,"")))</f>
        <v/>
      </c>
      <c r="BB157" s="57" t="str">
        <f t="shared" si="148"/>
        <v/>
      </c>
      <c r="BC157" s="53">
        <f t="shared" si="149"/>
        <v>0</v>
      </c>
      <c r="BD157" s="59" t="str">
        <f>IF(OR(B157=0,B157=""),"",IF(AND($E$3="1st"),'Marks Entry 1st'!AE156,IF(AND($E$3="2nd"),'Marks Entry 2nd'!AE156,"")))</f>
        <v/>
      </c>
      <c r="BE157" s="59" t="str">
        <f>IF(OR(B157=0,B157=""),"",IF(AND($E$3="1st"),'Marks Entry 1st'!AF156,IF(AND($E$3="2nd"),'Marks Entry 2nd'!AF156,"")))</f>
        <v/>
      </c>
      <c r="BF157" s="58" t="str">
        <f t="shared" si="150"/>
        <v/>
      </c>
      <c r="BG157" s="53" t="str">
        <f t="shared" si="151"/>
        <v/>
      </c>
      <c r="BH157" s="94">
        <f t="shared" si="152"/>
        <v>0</v>
      </c>
      <c r="BI157" s="94" t="str">
        <f t="shared" si="153"/>
        <v/>
      </c>
      <c r="BJ157" s="94" t="str">
        <f t="shared" si="154"/>
        <v/>
      </c>
      <c r="BK157" s="94" t="str">
        <f t="shared" si="155"/>
        <v/>
      </c>
      <c r="BL157" s="94" t="str">
        <f t="shared" si="156"/>
        <v/>
      </c>
      <c r="BM157" s="98" t="str">
        <f t="shared" si="157"/>
        <v/>
      </c>
      <c r="BN157" s="113"/>
      <c r="BO157" s="113"/>
      <c r="BP157" s="113"/>
      <c r="BQ157" s="53"/>
      <c r="BR157" s="113" t="str">
        <f>IF(OR(B157=0,B157=""),"",IF(AND('Marks Entry 1st'!AJ156="",'Marks Entry 2nd'!AJ156=""),"",IF(AND($E$3="1st"),'Marks Entry 1st'!AJ156,IF(AND($E$3="2nd"),'Marks Entry 2nd'!AJ156,""))))</f>
        <v/>
      </c>
      <c r="BS157" s="113" t="str">
        <f>IF(OR(B157=0,B157=""),"",IF(AND('Marks Entry 1st'!AK156="",'Marks Entry 2nd'!AK156=""),"",IF(AND($E$3="1st"),'Marks Entry 1st'!AK156,IF(AND($E$3="2nd"),'Marks Entry 2nd'!AK156,""))))</f>
        <v/>
      </c>
      <c r="BT157" s="57" t="str">
        <f t="shared" si="158"/>
        <v/>
      </c>
      <c r="BU157" s="53">
        <f t="shared" si="159"/>
        <v>0</v>
      </c>
      <c r="BV157" s="59" t="str">
        <f>IF(OR(B157=0,B157=""),"",IF(AND('Marks Entry 1st'!AL156="",'Marks Entry 2nd'!AL156=""),"",IF(AND($E$3="1st"),'Marks Entry 1st'!AL156,IF(AND($E$3="2nd"),'Marks Entry 2nd'!AL156,""))))</f>
        <v/>
      </c>
      <c r="BW157" s="59" t="str">
        <f>IF(OR(B157=0,B157=""),"",IF(AND('Marks Entry 1st'!AM156="",'Marks Entry 2nd'!AM156=""),"",IF(AND($E$3="1st"),'Marks Entry 1st'!AM156,IF(AND($E$3="2nd"),'Marks Entry 2nd'!AM156,""))))</f>
        <v/>
      </c>
      <c r="BX157" s="58" t="str">
        <f t="shared" si="160"/>
        <v/>
      </c>
      <c r="BY157" s="53" t="str">
        <f t="shared" si="161"/>
        <v/>
      </c>
      <c r="BZ157" s="94">
        <f t="shared" si="162"/>
        <v>0</v>
      </c>
      <c r="CA157" s="94" t="str">
        <f t="shared" si="163"/>
        <v/>
      </c>
      <c r="CB157" s="94" t="str">
        <f t="shared" si="164"/>
        <v/>
      </c>
      <c r="CC157" s="94" t="str">
        <f t="shared" si="165"/>
        <v/>
      </c>
      <c r="CD157" s="94" t="str">
        <f t="shared" si="166"/>
        <v/>
      </c>
      <c r="CE157" s="98" t="str">
        <f t="shared" si="167"/>
        <v/>
      </c>
      <c r="CF157" s="246" t="str">
        <f>IF(OR(B157=0,B157=""),"",IF(AND($E$3="1st"),'Marks Entry 1st'!AN156,IF(AND($E$3="2nd"),'Marks Entry 2nd'!AN156,"")))</f>
        <v/>
      </c>
      <c r="CG157" s="246" t="str">
        <f>IF(OR(B157=0,B157=""),"",IF(AND($E$3="1st"),'Marks Entry 1st'!AO156,IF(AND($E$3="2nd"),'Marks Entry 2nd'!AO156,"")))</f>
        <v/>
      </c>
      <c r="CH157" s="114" t="str">
        <f t="shared" si="168"/>
        <v/>
      </c>
      <c r="CI157" s="115">
        <f t="shared" si="169"/>
        <v>0</v>
      </c>
      <c r="CJ157" s="115" t="str">
        <f t="shared" si="170"/>
        <v/>
      </c>
      <c r="CK157" s="115" t="str">
        <f t="shared" si="171"/>
        <v/>
      </c>
      <c r="CL157" s="97" t="str">
        <f t="shared" si="172"/>
        <v/>
      </c>
      <c r="CM157" s="246" t="str">
        <f>IF(OR(B157=0,B157=""),"",IF(AND($E$3="1st"),'Marks Entry 1st'!AP156,IF(AND($E$3="2nd"),'Marks Entry 2nd'!AP156,"")))</f>
        <v/>
      </c>
      <c r="CN157" s="246" t="str">
        <f>IF(OR(B157=0,B157=""),"",IF(AND($E$3="1st"),'Marks Entry 1st'!AQ156,IF(AND($E$3="2nd"),'Marks Entry 2nd'!AQ156,"")))</f>
        <v/>
      </c>
      <c r="CO157" s="114" t="str">
        <f t="shared" si="173"/>
        <v/>
      </c>
      <c r="CP157" s="115">
        <f t="shared" si="174"/>
        <v>0</v>
      </c>
      <c r="CQ157" s="115" t="str">
        <f t="shared" si="175"/>
        <v/>
      </c>
      <c r="CR157" s="115" t="str">
        <f t="shared" si="176"/>
        <v/>
      </c>
      <c r="CS157" s="97" t="str">
        <f t="shared" si="177"/>
        <v/>
      </c>
      <c r="CT157" s="246" t="str">
        <f>IF(OR(B157=0,B157=""),"",IF(AND($E$3="1st"),'Marks Entry 1st'!AR156,IF(AND($E$3="2nd"),'Marks Entry 2nd'!AR156,"")))</f>
        <v/>
      </c>
      <c r="CU157" s="246" t="str">
        <f>IF(OR(B157=0,B157=""),"",IF(AND($E$3="1st"),'Marks Entry 1st'!AS156,IF(AND($E$3="2nd"),'Marks Entry 2nd'!AS156,"")))</f>
        <v/>
      </c>
      <c r="CV157" s="114" t="str">
        <f t="shared" si="178"/>
        <v/>
      </c>
      <c r="CW157" s="115">
        <f t="shared" si="179"/>
        <v>0</v>
      </c>
      <c r="CX157" s="115" t="str">
        <f t="shared" si="180"/>
        <v/>
      </c>
      <c r="CY157" s="115" t="str">
        <f t="shared" si="181"/>
        <v/>
      </c>
      <c r="CZ157" s="97" t="str">
        <f t="shared" si="182"/>
        <v/>
      </c>
      <c r="DA157" s="246" t="str">
        <f>IF(OR(B157=0,B157=""),"",IF(AND('Marks Entry 1st'!AT156="",'Marks Entry 2nd'!AT156=""),"",IF(AND($E$3="1st"),'Marks Entry 1st'!AT156,IF(AND($E$3="2nd"),'Marks Entry 2nd'!AT156,""))))</f>
        <v/>
      </c>
      <c r="DB157" s="246" t="str">
        <f>IF(OR(B157=0,B157=""),"",IF(AND('Marks Entry 1st'!AU156="",'Marks Entry 2nd'!AU156=""),"",IF(AND($E$3="1st"),'Marks Entry 1st'!AU156,IF(AND($E$3="2nd"),'Marks Entry 2nd'!AU156,""))))</f>
        <v/>
      </c>
      <c r="DC157" s="377" t="str">
        <f t="shared" si="183"/>
        <v/>
      </c>
      <c r="DD157" s="98" t="str">
        <f t="shared" si="184"/>
        <v/>
      </c>
      <c r="DE157" s="246" t="str">
        <f>IF(OR(B157=0,B157=""),"",IF(AND('Marks Entry 1st'!AV156="",'Marks Entry 2nd'!AV156=""),"",IF(AND($E$3="1st"),'Marks Entry 1st'!AV156,IF(AND($E$3="2nd"),'Marks Entry 2nd'!AV156,""))))</f>
        <v/>
      </c>
      <c r="DF157" s="246" t="str">
        <f>IF(OR(B157=0,B157=""),"",IF(AND('Marks Entry 1st'!AW156="",'Marks Entry 2nd'!AW156=""),"",IF(AND($E$3="1st"),'Marks Entry 1st'!AW156,IF(AND($E$3="2nd"),'Marks Entry 2nd'!AW156,""))))</f>
        <v/>
      </c>
      <c r="DG157" s="377" t="str">
        <f t="shared" si="185"/>
        <v/>
      </c>
      <c r="DH157" s="98" t="str">
        <f t="shared" si="186"/>
        <v/>
      </c>
      <c r="DI157" s="68" t="str">
        <f t="shared" si="191"/>
        <v/>
      </c>
      <c r="DJ157" s="379" t="str">
        <f t="shared" si="187"/>
        <v/>
      </c>
      <c r="DK157" s="72" t="str">
        <f t="shared" si="188"/>
        <v/>
      </c>
      <c r="DL157" s="73" t="str">
        <f t="shared" si="189"/>
        <v/>
      </c>
      <c r="DM157" s="413" t="str">
        <f>IF(B157="NSO","NSO",IF(OR(D157="",G157="",F157="",B157="",DI157=0),"",IF('Master sheet'!$D$11="Hindi","कक्षोंन्नति","Promoted")))</f>
        <v/>
      </c>
      <c r="DN157" s="43" t="str">
        <f>IF(OR(B157=0,B157=""),"",IF(AND($E$3="1st"),'Marks Entry 1st'!AX156,IF(AND($E$3="2nd"),'Marks Entry 2nd'!AX156,"")))</f>
        <v/>
      </c>
      <c r="DO157" s="43" t="str">
        <f>IF(OR(B157=0,B157=""),"",IF(AND($E$3="1st"),'Marks Entry 1st'!AY156,IF(AND($E$3="2nd"),'Marks Entry 2nd'!AY156,"")))</f>
        <v/>
      </c>
      <c r="DP157" s="230" t="str">
        <f t="shared" si="190"/>
        <v/>
      </c>
      <c r="DQ157" s="44"/>
      <c r="DX157" s="46">
        <f>IF(AND($E$3="1st"),'Marks Entry 1st'!I156,IF(AND($E$3="2nd"),'Marks Entry 2nd'!I156,""))</f>
        <v>0</v>
      </c>
    </row>
    <row r="158" spans="1:128" ht="18.95" customHeight="1">
      <c r="A158" s="60">
        <v>151</v>
      </c>
      <c r="B158" s="279" t="str">
        <f>IF(OR(DX158=0,DX158=""),"",IF(AND($E$3="1st"),'Marks Entry 1st'!I157,IF(AND($E$3="2nd"),'Marks Entry 2nd'!I157,"")))</f>
        <v/>
      </c>
      <c r="C158" s="61" t="str">
        <f>IF(OR(B158=0,B158=""),"",IF(AND($E$3="1st"),'Marks Entry 1st'!B157,IF(AND($E$3="2nd"),'Marks Entry 2nd'!B157,"")))</f>
        <v/>
      </c>
      <c r="D158" s="61" t="str">
        <f>IF(OR(B158=0,B158=""),"",IF(AND($E$3="1st"),'Marks Entry 1st'!C157,IF(AND($E$3="2nd"),'Marks Entry 2nd'!C157,"")))</f>
        <v/>
      </c>
      <c r="E158" s="62" t="str">
        <f>IF(OR(B158=0,B158=""),"",IF(AND($E$3="1st"),'Marks Entry 1st'!E157,IF(AND($E$3="2nd"),'Marks Entry 2nd'!E157,"")))</f>
        <v/>
      </c>
      <c r="F158" s="278" t="str">
        <f>IF(OR(B158=0,B158=""),"",IF(AND($E$3="1st"),'Marks Entry 1st'!D157,IF(AND($E$3="2nd"),'Marks Entry 2nd'!D157,"")))</f>
        <v/>
      </c>
      <c r="G158" s="56" t="str">
        <f>IF(OR(B158=0,B158=""),"",IF(AND($E$3="1st"),'Marks Entry 1st'!F157,IF(AND($E$3="2nd"),'Marks Entry 2nd'!F157,"")))</f>
        <v/>
      </c>
      <c r="H158" s="56" t="str">
        <f>IF(OR(B158=0,B158=""),"",IF(AND($E$3="1st"),'Marks Entry 1st'!G157,IF(AND($E$3="2nd"),'Marks Entry 2nd'!G157,"")))</f>
        <v/>
      </c>
      <c r="I158" s="56" t="str">
        <f>IF(OR(B158=0,B158=""),"",IF(AND($E$3="1st"),'Marks Entry 1st'!H157,IF(AND($E$3="2nd"),'Marks Entry 2nd'!H157,"")))</f>
        <v/>
      </c>
      <c r="J158" s="245" t="str">
        <f>IF(OR(B158=0,B158=""),"",IF(AND($E$3="1st"),'Marks Entry 1st'!J157,IF(AND($E$3="2nd"),'Marks Entry 2nd'!J157,"")))</f>
        <v/>
      </c>
      <c r="K158" s="245" t="str">
        <f>IF(OR(B158=0,B158=""),"",IF(AND($E$3="1st"),'Marks Entry 1st'!K157,IF(AND($E$3="2nd"),'Marks Entry 2nd'!K157,"")))</f>
        <v/>
      </c>
      <c r="L158" s="113"/>
      <c r="M158" s="113"/>
      <c r="N158" s="113"/>
      <c r="O158" s="53"/>
      <c r="P158" s="113" t="str">
        <f>IF(OR(B158=0,B158=""),"",IF(AND($E$3="1st"),'Marks Entry 1st'!O157,IF(AND($E$3="2nd"),'Marks Entry 2nd'!O157,"")))</f>
        <v/>
      </c>
      <c r="Q158" s="113" t="str">
        <f>IF(OR(B158=0,B158=""),"",IF(AND($E$3="1st"),'Marks Entry 1st'!P157,IF(AND($E$3="2nd"),'Marks Entry 2nd'!P157,"")))</f>
        <v/>
      </c>
      <c r="R158" s="57" t="str">
        <f t="shared" si="128"/>
        <v/>
      </c>
      <c r="S158" s="53">
        <f t="shared" si="129"/>
        <v>0</v>
      </c>
      <c r="T158" s="59" t="str">
        <f>IF(OR(B158=0,B158=""),"",IF(AND($E$3="1st"),'Marks Entry 1st'!Q157,IF(AND($E$3="2nd"),'Marks Entry 2nd'!Q157,"")))</f>
        <v/>
      </c>
      <c r="U158" s="59" t="str">
        <f>IF(OR(B158=0,B158=""),"",IF(AND($E$3="1st"),'Marks Entry 1st'!R157,IF(AND($E$3="2nd"),'Marks Entry 2nd'!R157,"")))</f>
        <v/>
      </c>
      <c r="V158" s="58" t="str">
        <f t="shared" si="130"/>
        <v/>
      </c>
      <c r="W158" s="53" t="str">
        <f t="shared" si="131"/>
        <v/>
      </c>
      <c r="X158" s="94">
        <f t="shared" si="132"/>
        <v>0</v>
      </c>
      <c r="Y158" s="94" t="str">
        <f t="shared" si="133"/>
        <v/>
      </c>
      <c r="Z158" s="94" t="str">
        <f t="shared" si="134"/>
        <v/>
      </c>
      <c r="AA158" s="94" t="str">
        <f t="shared" si="135"/>
        <v/>
      </c>
      <c r="AB158" s="94" t="str">
        <f t="shared" si="136"/>
        <v/>
      </c>
      <c r="AC158" s="98" t="str">
        <f t="shared" si="137"/>
        <v/>
      </c>
      <c r="AD158" s="113"/>
      <c r="AE158" s="113"/>
      <c r="AF158" s="113"/>
      <c r="AG158" s="53"/>
      <c r="AH158" s="113" t="str">
        <f>IF(OR(B158=0,B158=""),"",IF(AND($E$3="1st"),'Marks Entry 1st'!V157,IF(AND($E$3="2nd"),'Marks Entry 2nd'!V157,"")))</f>
        <v/>
      </c>
      <c r="AI158" s="113" t="str">
        <f>IF(OR(B158=0,B158=""),"",IF(AND($E$3="1st"),'Marks Entry 1st'!W157,IF(AND($E$3="2nd"),'Marks Entry 2nd'!W157,"")))</f>
        <v/>
      </c>
      <c r="AJ158" s="57" t="str">
        <f t="shared" si="138"/>
        <v/>
      </c>
      <c r="AK158" s="53">
        <f t="shared" si="139"/>
        <v>0</v>
      </c>
      <c r="AL158" s="59" t="str">
        <f>IF(OR(B158=0,B158=""),"",IF(AND($E$3="1st"),'Marks Entry 1st'!X157,IF(AND($E$3="2nd"),'Marks Entry 2nd'!X157,"")))</f>
        <v/>
      </c>
      <c r="AM158" s="59" t="str">
        <f>IF(OR(B158=0,B158=""),"",IF(AND($E$3="1st"),'Marks Entry 1st'!Y157,IF(AND($E$3="2nd"),'Marks Entry 2nd'!Y157,"")))</f>
        <v/>
      </c>
      <c r="AN158" s="58" t="str">
        <f t="shared" si="140"/>
        <v/>
      </c>
      <c r="AO158" s="53" t="str">
        <f t="shared" si="141"/>
        <v/>
      </c>
      <c r="AP158" s="94">
        <f t="shared" si="142"/>
        <v>0</v>
      </c>
      <c r="AQ158" s="94" t="str">
        <f t="shared" si="143"/>
        <v/>
      </c>
      <c r="AR158" s="94" t="str">
        <f t="shared" si="144"/>
        <v/>
      </c>
      <c r="AS158" s="94" t="str">
        <f t="shared" si="145"/>
        <v/>
      </c>
      <c r="AT158" s="94" t="str">
        <f t="shared" si="146"/>
        <v/>
      </c>
      <c r="AU158" s="98" t="str">
        <f t="shared" si="147"/>
        <v/>
      </c>
      <c r="AV158" s="113"/>
      <c r="AW158" s="113"/>
      <c r="AX158" s="113"/>
      <c r="AY158" s="53"/>
      <c r="AZ158" s="113" t="str">
        <f>IF(OR(B158=0,B158=""),"",IF(AND($E$3="1st"),'Marks Entry 1st'!AC157,IF(AND($E$3="2nd"),'Marks Entry 2nd'!AC157,"")))</f>
        <v/>
      </c>
      <c r="BA158" s="113" t="str">
        <f>IF(OR(B158=0,B158=""),"",IF(AND($E$3="1st"),'Marks Entry 1st'!AD157,IF(AND($E$3="2nd"),'Marks Entry 2nd'!AD157,"")))</f>
        <v/>
      </c>
      <c r="BB158" s="57" t="str">
        <f t="shared" si="148"/>
        <v/>
      </c>
      <c r="BC158" s="53">
        <f t="shared" si="149"/>
        <v>0</v>
      </c>
      <c r="BD158" s="59" t="str">
        <f>IF(OR(B158=0,B158=""),"",IF(AND($E$3="1st"),'Marks Entry 1st'!AE157,IF(AND($E$3="2nd"),'Marks Entry 2nd'!AE157,"")))</f>
        <v/>
      </c>
      <c r="BE158" s="59" t="str">
        <f>IF(OR(B158=0,B158=""),"",IF(AND($E$3="1st"),'Marks Entry 1st'!AF157,IF(AND($E$3="2nd"),'Marks Entry 2nd'!AF157,"")))</f>
        <v/>
      </c>
      <c r="BF158" s="58" t="str">
        <f t="shared" si="150"/>
        <v/>
      </c>
      <c r="BG158" s="53" t="str">
        <f t="shared" si="151"/>
        <v/>
      </c>
      <c r="BH158" s="94">
        <f t="shared" si="152"/>
        <v>0</v>
      </c>
      <c r="BI158" s="94" t="str">
        <f t="shared" si="153"/>
        <v/>
      </c>
      <c r="BJ158" s="94" t="str">
        <f t="shared" si="154"/>
        <v/>
      </c>
      <c r="BK158" s="94" t="str">
        <f t="shared" si="155"/>
        <v/>
      </c>
      <c r="BL158" s="94" t="str">
        <f t="shared" si="156"/>
        <v/>
      </c>
      <c r="BM158" s="98" t="str">
        <f t="shared" si="157"/>
        <v/>
      </c>
      <c r="BN158" s="113"/>
      <c r="BO158" s="113"/>
      <c r="BP158" s="113"/>
      <c r="BQ158" s="53"/>
      <c r="BR158" s="113" t="str">
        <f>IF(OR(B158=0,B158=""),"",IF(AND('Marks Entry 1st'!AJ157="",'Marks Entry 2nd'!AJ157=""),"",IF(AND($E$3="1st"),'Marks Entry 1st'!AJ157,IF(AND($E$3="2nd"),'Marks Entry 2nd'!AJ157,""))))</f>
        <v/>
      </c>
      <c r="BS158" s="113" t="str">
        <f>IF(OR(B158=0,B158=""),"",IF(AND('Marks Entry 1st'!AK157="",'Marks Entry 2nd'!AK157=""),"",IF(AND($E$3="1st"),'Marks Entry 1st'!AK157,IF(AND($E$3="2nd"),'Marks Entry 2nd'!AK157,""))))</f>
        <v/>
      </c>
      <c r="BT158" s="57" t="str">
        <f t="shared" si="158"/>
        <v/>
      </c>
      <c r="BU158" s="53">
        <f t="shared" si="159"/>
        <v>0</v>
      </c>
      <c r="BV158" s="59" t="str">
        <f>IF(OR(B158=0,B158=""),"",IF(AND('Marks Entry 1st'!AL157="",'Marks Entry 2nd'!AL157=""),"",IF(AND($E$3="1st"),'Marks Entry 1st'!AL157,IF(AND($E$3="2nd"),'Marks Entry 2nd'!AL157,""))))</f>
        <v/>
      </c>
      <c r="BW158" s="59" t="str">
        <f>IF(OR(B158=0,B158=""),"",IF(AND('Marks Entry 1st'!AM157="",'Marks Entry 2nd'!AM157=""),"",IF(AND($E$3="1st"),'Marks Entry 1st'!AM157,IF(AND($E$3="2nd"),'Marks Entry 2nd'!AM157,""))))</f>
        <v/>
      </c>
      <c r="BX158" s="58" t="str">
        <f t="shared" si="160"/>
        <v/>
      </c>
      <c r="BY158" s="53" t="str">
        <f t="shared" si="161"/>
        <v/>
      </c>
      <c r="BZ158" s="94">
        <f t="shared" si="162"/>
        <v>0</v>
      </c>
      <c r="CA158" s="94" t="str">
        <f t="shared" si="163"/>
        <v/>
      </c>
      <c r="CB158" s="94" t="str">
        <f t="shared" si="164"/>
        <v/>
      </c>
      <c r="CC158" s="94" t="str">
        <f t="shared" si="165"/>
        <v/>
      </c>
      <c r="CD158" s="94" t="str">
        <f t="shared" si="166"/>
        <v/>
      </c>
      <c r="CE158" s="98" t="str">
        <f t="shared" si="167"/>
        <v/>
      </c>
      <c r="CF158" s="246" t="str">
        <f>IF(OR(B158=0,B158=""),"",IF(AND($E$3="1st"),'Marks Entry 1st'!AN157,IF(AND($E$3="2nd"),'Marks Entry 2nd'!AN157,"")))</f>
        <v/>
      </c>
      <c r="CG158" s="246" t="str">
        <f>IF(OR(B158=0,B158=""),"",IF(AND($E$3="1st"),'Marks Entry 1st'!AO157,IF(AND($E$3="2nd"),'Marks Entry 2nd'!AO157,"")))</f>
        <v/>
      </c>
      <c r="CH158" s="114" t="str">
        <f t="shared" si="168"/>
        <v/>
      </c>
      <c r="CI158" s="115">
        <f t="shared" si="169"/>
        <v>0</v>
      </c>
      <c r="CJ158" s="115" t="str">
        <f t="shared" si="170"/>
        <v/>
      </c>
      <c r="CK158" s="115" t="str">
        <f t="shared" si="171"/>
        <v/>
      </c>
      <c r="CL158" s="97" t="str">
        <f t="shared" si="172"/>
        <v/>
      </c>
      <c r="CM158" s="246" t="str">
        <f>IF(OR(B158=0,B158=""),"",IF(AND($E$3="1st"),'Marks Entry 1st'!AP157,IF(AND($E$3="2nd"),'Marks Entry 2nd'!AP157,"")))</f>
        <v/>
      </c>
      <c r="CN158" s="246" t="str">
        <f>IF(OR(B158=0,B158=""),"",IF(AND($E$3="1st"),'Marks Entry 1st'!AQ157,IF(AND($E$3="2nd"),'Marks Entry 2nd'!AQ157,"")))</f>
        <v/>
      </c>
      <c r="CO158" s="114" t="str">
        <f t="shared" si="173"/>
        <v/>
      </c>
      <c r="CP158" s="115">
        <f t="shared" si="174"/>
        <v>0</v>
      </c>
      <c r="CQ158" s="115" t="str">
        <f t="shared" si="175"/>
        <v/>
      </c>
      <c r="CR158" s="115" t="str">
        <f t="shared" si="176"/>
        <v/>
      </c>
      <c r="CS158" s="97" t="str">
        <f t="shared" si="177"/>
        <v/>
      </c>
      <c r="CT158" s="246" t="str">
        <f>IF(OR(B158=0,B158=""),"",IF(AND($E$3="1st"),'Marks Entry 1st'!AR157,IF(AND($E$3="2nd"),'Marks Entry 2nd'!AR157,"")))</f>
        <v/>
      </c>
      <c r="CU158" s="246" t="str">
        <f>IF(OR(B158=0,B158=""),"",IF(AND($E$3="1st"),'Marks Entry 1st'!AS157,IF(AND($E$3="2nd"),'Marks Entry 2nd'!AS157,"")))</f>
        <v/>
      </c>
      <c r="CV158" s="114" t="str">
        <f t="shared" si="178"/>
        <v/>
      </c>
      <c r="CW158" s="115">
        <f t="shared" si="179"/>
        <v>0</v>
      </c>
      <c r="CX158" s="115" t="str">
        <f t="shared" si="180"/>
        <v/>
      </c>
      <c r="CY158" s="115" t="str">
        <f t="shared" si="181"/>
        <v/>
      </c>
      <c r="CZ158" s="97" t="str">
        <f t="shared" si="182"/>
        <v/>
      </c>
      <c r="DA158" s="246" t="str">
        <f>IF(OR(B158=0,B158=""),"",IF(AND('Marks Entry 1st'!AT157="",'Marks Entry 2nd'!AT157=""),"",IF(AND($E$3="1st"),'Marks Entry 1st'!AT157,IF(AND($E$3="2nd"),'Marks Entry 2nd'!AT157,""))))</f>
        <v/>
      </c>
      <c r="DB158" s="246" t="str">
        <f>IF(OR(B158=0,B158=""),"",IF(AND('Marks Entry 1st'!AU157="",'Marks Entry 2nd'!AU157=""),"",IF(AND($E$3="1st"),'Marks Entry 1st'!AU157,IF(AND($E$3="2nd"),'Marks Entry 2nd'!AU157,""))))</f>
        <v/>
      </c>
      <c r="DC158" s="377" t="str">
        <f t="shared" si="183"/>
        <v/>
      </c>
      <c r="DD158" s="98" t="str">
        <f t="shared" si="184"/>
        <v/>
      </c>
      <c r="DE158" s="246" t="str">
        <f>IF(OR(B158=0,B158=""),"",IF(AND('Marks Entry 1st'!AV157="",'Marks Entry 2nd'!AV157=""),"",IF(AND($E$3="1st"),'Marks Entry 1st'!AV157,IF(AND($E$3="2nd"),'Marks Entry 2nd'!AV157,""))))</f>
        <v/>
      </c>
      <c r="DF158" s="246" t="str">
        <f>IF(OR(B158=0,B158=""),"",IF(AND('Marks Entry 1st'!AW157="",'Marks Entry 2nd'!AW157=""),"",IF(AND($E$3="1st"),'Marks Entry 1st'!AW157,IF(AND($E$3="2nd"),'Marks Entry 2nd'!AW157,""))))</f>
        <v/>
      </c>
      <c r="DG158" s="377" t="str">
        <f t="shared" si="185"/>
        <v/>
      </c>
      <c r="DH158" s="98" t="str">
        <f t="shared" si="186"/>
        <v/>
      </c>
      <c r="DI158" s="68" t="str">
        <f t="shared" si="191"/>
        <v/>
      </c>
      <c r="DJ158" s="379" t="str">
        <f t="shared" si="187"/>
        <v/>
      </c>
      <c r="DK158" s="72" t="str">
        <f t="shared" si="188"/>
        <v/>
      </c>
      <c r="DL158" s="73" t="str">
        <f t="shared" si="189"/>
        <v/>
      </c>
      <c r="DM158" s="413" t="str">
        <f>IF(B158="NSO","NSO",IF(OR(D158="",G158="",F158="",B158="",DI158=0),"",IF('Master sheet'!$D$11="Hindi","कक्षोंन्नति","Promoted")))</f>
        <v/>
      </c>
      <c r="DN158" s="43" t="str">
        <f>IF(OR(B158=0,B158=""),"",IF(AND($E$3="1st"),'Marks Entry 1st'!AX157,IF(AND($E$3="2nd"),'Marks Entry 2nd'!AX157,"")))</f>
        <v/>
      </c>
      <c r="DO158" s="43" t="str">
        <f>IF(OR(B158=0,B158=""),"",IF(AND($E$3="1st"),'Marks Entry 1st'!AY157,IF(AND($E$3="2nd"),'Marks Entry 2nd'!AY157,"")))</f>
        <v/>
      </c>
      <c r="DP158" s="230" t="str">
        <f t="shared" si="190"/>
        <v/>
      </c>
      <c r="DQ158" s="44"/>
      <c r="DX158" s="46">
        <f>IF(AND($E$3="1st"),'Marks Entry 1st'!I157,IF(AND($E$3="2nd"),'Marks Entry 2nd'!I157,""))</f>
        <v>0</v>
      </c>
    </row>
    <row r="159" spans="1:128" ht="18.95" customHeight="1">
      <c r="A159" s="60">
        <v>152</v>
      </c>
      <c r="B159" s="279" t="str">
        <f>IF(OR(DX159=0,DX159=""),"",IF(AND($E$3="1st"),'Marks Entry 1st'!I158,IF(AND($E$3="2nd"),'Marks Entry 2nd'!I158,"")))</f>
        <v/>
      </c>
      <c r="C159" s="61" t="str">
        <f>IF(OR(B159=0,B159=""),"",IF(AND($E$3="1st"),'Marks Entry 1st'!B158,IF(AND($E$3="2nd"),'Marks Entry 2nd'!B158,"")))</f>
        <v/>
      </c>
      <c r="D159" s="61" t="str">
        <f>IF(OR(B159=0,B159=""),"",IF(AND($E$3="1st"),'Marks Entry 1st'!C158,IF(AND($E$3="2nd"),'Marks Entry 2nd'!C158,"")))</f>
        <v/>
      </c>
      <c r="E159" s="62" t="str">
        <f>IF(OR(B159=0,B159=""),"",IF(AND($E$3="1st"),'Marks Entry 1st'!E158,IF(AND($E$3="2nd"),'Marks Entry 2nd'!E158,"")))</f>
        <v/>
      </c>
      <c r="F159" s="278" t="str">
        <f>IF(OR(B159=0,B159=""),"",IF(AND($E$3="1st"),'Marks Entry 1st'!D158,IF(AND($E$3="2nd"),'Marks Entry 2nd'!D158,"")))</f>
        <v/>
      </c>
      <c r="G159" s="56" t="str">
        <f>IF(OR(B159=0,B159=""),"",IF(AND($E$3="1st"),'Marks Entry 1st'!F158,IF(AND($E$3="2nd"),'Marks Entry 2nd'!F158,"")))</f>
        <v/>
      </c>
      <c r="H159" s="56" t="str">
        <f>IF(OR(B159=0,B159=""),"",IF(AND($E$3="1st"),'Marks Entry 1st'!G158,IF(AND($E$3="2nd"),'Marks Entry 2nd'!G158,"")))</f>
        <v/>
      </c>
      <c r="I159" s="56" t="str">
        <f>IF(OR(B159=0,B159=""),"",IF(AND($E$3="1st"),'Marks Entry 1st'!H158,IF(AND($E$3="2nd"),'Marks Entry 2nd'!H158,"")))</f>
        <v/>
      </c>
      <c r="J159" s="245" t="str">
        <f>IF(OR(B159=0,B159=""),"",IF(AND($E$3="1st"),'Marks Entry 1st'!J158,IF(AND($E$3="2nd"),'Marks Entry 2nd'!J158,"")))</f>
        <v/>
      </c>
      <c r="K159" s="245" t="str">
        <f>IF(OR(B159=0,B159=""),"",IF(AND($E$3="1st"),'Marks Entry 1st'!K158,IF(AND($E$3="2nd"),'Marks Entry 2nd'!K158,"")))</f>
        <v/>
      </c>
      <c r="L159" s="113"/>
      <c r="M159" s="113"/>
      <c r="N159" s="113"/>
      <c r="O159" s="53"/>
      <c r="P159" s="113" t="str">
        <f>IF(OR(B159=0,B159=""),"",IF(AND($E$3="1st"),'Marks Entry 1st'!O158,IF(AND($E$3="2nd"),'Marks Entry 2nd'!O158,"")))</f>
        <v/>
      </c>
      <c r="Q159" s="113" t="str">
        <f>IF(OR(B159=0,B159=""),"",IF(AND($E$3="1st"),'Marks Entry 1st'!P158,IF(AND($E$3="2nd"),'Marks Entry 2nd'!P158,"")))</f>
        <v/>
      </c>
      <c r="R159" s="57" t="str">
        <f t="shared" si="128"/>
        <v/>
      </c>
      <c r="S159" s="53">
        <f t="shared" si="129"/>
        <v>0</v>
      </c>
      <c r="T159" s="59" t="str">
        <f>IF(OR(B159=0,B159=""),"",IF(AND($E$3="1st"),'Marks Entry 1st'!Q158,IF(AND($E$3="2nd"),'Marks Entry 2nd'!Q158,"")))</f>
        <v/>
      </c>
      <c r="U159" s="59" t="str">
        <f>IF(OR(B159=0,B159=""),"",IF(AND($E$3="1st"),'Marks Entry 1st'!R158,IF(AND($E$3="2nd"),'Marks Entry 2nd'!R158,"")))</f>
        <v/>
      </c>
      <c r="V159" s="58" t="str">
        <f t="shared" si="130"/>
        <v/>
      </c>
      <c r="W159" s="53" t="str">
        <f t="shared" si="131"/>
        <v/>
      </c>
      <c r="X159" s="94">
        <f t="shared" si="132"/>
        <v>0</v>
      </c>
      <c r="Y159" s="94" t="str">
        <f t="shared" si="133"/>
        <v/>
      </c>
      <c r="Z159" s="94" t="str">
        <f t="shared" si="134"/>
        <v/>
      </c>
      <c r="AA159" s="94" t="str">
        <f t="shared" si="135"/>
        <v/>
      </c>
      <c r="AB159" s="94" t="str">
        <f t="shared" si="136"/>
        <v/>
      </c>
      <c r="AC159" s="98" t="str">
        <f t="shared" si="137"/>
        <v/>
      </c>
      <c r="AD159" s="113"/>
      <c r="AE159" s="113"/>
      <c r="AF159" s="113"/>
      <c r="AG159" s="53"/>
      <c r="AH159" s="113" t="str">
        <f>IF(OR(B159=0,B159=""),"",IF(AND($E$3="1st"),'Marks Entry 1st'!V158,IF(AND($E$3="2nd"),'Marks Entry 2nd'!V158,"")))</f>
        <v/>
      </c>
      <c r="AI159" s="113" t="str">
        <f>IF(OR(B159=0,B159=""),"",IF(AND($E$3="1st"),'Marks Entry 1st'!W158,IF(AND($E$3="2nd"),'Marks Entry 2nd'!W158,"")))</f>
        <v/>
      </c>
      <c r="AJ159" s="57" t="str">
        <f t="shared" si="138"/>
        <v/>
      </c>
      <c r="AK159" s="53">
        <f t="shared" si="139"/>
        <v>0</v>
      </c>
      <c r="AL159" s="59" t="str">
        <f>IF(OR(B159=0,B159=""),"",IF(AND($E$3="1st"),'Marks Entry 1st'!X158,IF(AND($E$3="2nd"),'Marks Entry 2nd'!X158,"")))</f>
        <v/>
      </c>
      <c r="AM159" s="59" t="str">
        <f>IF(OR(B159=0,B159=""),"",IF(AND($E$3="1st"),'Marks Entry 1st'!Y158,IF(AND($E$3="2nd"),'Marks Entry 2nd'!Y158,"")))</f>
        <v/>
      </c>
      <c r="AN159" s="58" t="str">
        <f t="shared" si="140"/>
        <v/>
      </c>
      <c r="AO159" s="53" t="str">
        <f t="shared" si="141"/>
        <v/>
      </c>
      <c r="AP159" s="94">
        <f t="shared" si="142"/>
        <v>0</v>
      </c>
      <c r="AQ159" s="94" t="str">
        <f t="shared" si="143"/>
        <v/>
      </c>
      <c r="AR159" s="94" t="str">
        <f t="shared" si="144"/>
        <v/>
      </c>
      <c r="AS159" s="94" t="str">
        <f t="shared" si="145"/>
        <v/>
      </c>
      <c r="AT159" s="94" t="str">
        <f t="shared" si="146"/>
        <v/>
      </c>
      <c r="AU159" s="98" t="str">
        <f t="shared" si="147"/>
        <v/>
      </c>
      <c r="AV159" s="113"/>
      <c r="AW159" s="113"/>
      <c r="AX159" s="113"/>
      <c r="AY159" s="53"/>
      <c r="AZ159" s="113" t="str">
        <f>IF(OR(B159=0,B159=""),"",IF(AND($E$3="1st"),'Marks Entry 1st'!AC158,IF(AND($E$3="2nd"),'Marks Entry 2nd'!AC158,"")))</f>
        <v/>
      </c>
      <c r="BA159" s="113" t="str">
        <f>IF(OR(B159=0,B159=""),"",IF(AND($E$3="1st"),'Marks Entry 1st'!AD158,IF(AND($E$3="2nd"),'Marks Entry 2nd'!AD158,"")))</f>
        <v/>
      </c>
      <c r="BB159" s="57" t="str">
        <f t="shared" si="148"/>
        <v/>
      </c>
      <c r="BC159" s="53">
        <f t="shared" si="149"/>
        <v>0</v>
      </c>
      <c r="BD159" s="59" t="str">
        <f>IF(OR(B159=0,B159=""),"",IF(AND($E$3="1st"),'Marks Entry 1st'!AE158,IF(AND($E$3="2nd"),'Marks Entry 2nd'!AE158,"")))</f>
        <v/>
      </c>
      <c r="BE159" s="59" t="str">
        <f>IF(OR(B159=0,B159=""),"",IF(AND($E$3="1st"),'Marks Entry 1st'!AF158,IF(AND($E$3="2nd"),'Marks Entry 2nd'!AF158,"")))</f>
        <v/>
      </c>
      <c r="BF159" s="58" t="str">
        <f t="shared" si="150"/>
        <v/>
      </c>
      <c r="BG159" s="53" t="str">
        <f t="shared" si="151"/>
        <v/>
      </c>
      <c r="BH159" s="94">
        <f t="shared" si="152"/>
        <v>0</v>
      </c>
      <c r="BI159" s="94" t="str">
        <f t="shared" si="153"/>
        <v/>
      </c>
      <c r="BJ159" s="94" t="str">
        <f t="shared" si="154"/>
        <v/>
      </c>
      <c r="BK159" s="94" t="str">
        <f t="shared" si="155"/>
        <v/>
      </c>
      <c r="BL159" s="94" t="str">
        <f t="shared" si="156"/>
        <v/>
      </c>
      <c r="BM159" s="98" t="str">
        <f t="shared" si="157"/>
        <v/>
      </c>
      <c r="BN159" s="113"/>
      <c r="BO159" s="113"/>
      <c r="BP159" s="113"/>
      <c r="BQ159" s="53"/>
      <c r="BR159" s="113" t="str">
        <f>IF(OR(B159=0,B159=""),"",IF(AND('Marks Entry 1st'!AJ158="",'Marks Entry 2nd'!AJ158=""),"",IF(AND($E$3="1st"),'Marks Entry 1st'!AJ158,IF(AND($E$3="2nd"),'Marks Entry 2nd'!AJ158,""))))</f>
        <v/>
      </c>
      <c r="BS159" s="113" t="str">
        <f>IF(OR(B159=0,B159=""),"",IF(AND('Marks Entry 1st'!AK158="",'Marks Entry 2nd'!AK158=""),"",IF(AND($E$3="1st"),'Marks Entry 1st'!AK158,IF(AND($E$3="2nd"),'Marks Entry 2nd'!AK158,""))))</f>
        <v/>
      </c>
      <c r="BT159" s="57" t="str">
        <f t="shared" si="158"/>
        <v/>
      </c>
      <c r="BU159" s="53">
        <f t="shared" si="159"/>
        <v>0</v>
      </c>
      <c r="BV159" s="59" t="str">
        <f>IF(OR(B159=0,B159=""),"",IF(AND('Marks Entry 1st'!AL158="",'Marks Entry 2nd'!AL158=""),"",IF(AND($E$3="1st"),'Marks Entry 1st'!AL158,IF(AND($E$3="2nd"),'Marks Entry 2nd'!AL158,""))))</f>
        <v/>
      </c>
      <c r="BW159" s="59" t="str">
        <f>IF(OR(B159=0,B159=""),"",IF(AND('Marks Entry 1st'!AM158="",'Marks Entry 2nd'!AM158=""),"",IF(AND($E$3="1st"),'Marks Entry 1st'!AM158,IF(AND($E$3="2nd"),'Marks Entry 2nd'!AM158,""))))</f>
        <v/>
      </c>
      <c r="BX159" s="58" t="str">
        <f t="shared" si="160"/>
        <v/>
      </c>
      <c r="BY159" s="53" t="str">
        <f t="shared" si="161"/>
        <v/>
      </c>
      <c r="BZ159" s="94">
        <f t="shared" si="162"/>
        <v>0</v>
      </c>
      <c r="CA159" s="94" t="str">
        <f t="shared" si="163"/>
        <v/>
      </c>
      <c r="CB159" s="94" t="str">
        <f t="shared" si="164"/>
        <v/>
      </c>
      <c r="CC159" s="94" t="str">
        <f t="shared" si="165"/>
        <v/>
      </c>
      <c r="CD159" s="94" t="str">
        <f t="shared" si="166"/>
        <v/>
      </c>
      <c r="CE159" s="98" t="str">
        <f t="shared" si="167"/>
        <v/>
      </c>
      <c r="CF159" s="246" t="str">
        <f>IF(OR(B159=0,B159=""),"",IF(AND($E$3="1st"),'Marks Entry 1st'!AN158,IF(AND($E$3="2nd"),'Marks Entry 2nd'!AN158,"")))</f>
        <v/>
      </c>
      <c r="CG159" s="246" t="str">
        <f>IF(OR(B159=0,B159=""),"",IF(AND($E$3="1st"),'Marks Entry 1st'!AO158,IF(AND($E$3="2nd"),'Marks Entry 2nd'!AO158,"")))</f>
        <v/>
      </c>
      <c r="CH159" s="114" t="str">
        <f t="shared" si="168"/>
        <v/>
      </c>
      <c r="CI159" s="115">
        <f t="shared" si="169"/>
        <v>0</v>
      </c>
      <c r="CJ159" s="115" t="str">
        <f t="shared" si="170"/>
        <v/>
      </c>
      <c r="CK159" s="115" t="str">
        <f t="shared" si="171"/>
        <v/>
      </c>
      <c r="CL159" s="97" t="str">
        <f t="shared" si="172"/>
        <v/>
      </c>
      <c r="CM159" s="246" t="str">
        <f>IF(OR(B159=0,B159=""),"",IF(AND($E$3="1st"),'Marks Entry 1st'!AP158,IF(AND($E$3="2nd"),'Marks Entry 2nd'!AP158,"")))</f>
        <v/>
      </c>
      <c r="CN159" s="246" t="str">
        <f>IF(OR(B159=0,B159=""),"",IF(AND($E$3="1st"),'Marks Entry 1st'!AQ158,IF(AND($E$3="2nd"),'Marks Entry 2nd'!AQ158,"")))</f>
        <v/>
      </c>
      <c r="CO159" s="114" t="str">
        <f t="shared" si="173"/>
        <v/>
      </c>
      <c r="CP159" s="115">
        <f t="shared" si="174"/>
        <v>0</v>
      </c>
      <c r="CQ159" s="115" t="str">
        <f t="shared" si="175"/>
        <v/>
      </c>
      <c r="CR159" s="115" t="str">
        <f t="shared" si="176"/>
        <v/>
      </c>
      <c r="CS159" s="97" t="str">
        <f t="shared" si="177"/>
        <v/>
      </c>
      <c r="CT159" s="246" t="str">
        <f>IF(OR(B159=0,B159=""),"",IF(AND($E$3="1st"),'Marks Entry 1st'!AR158,IF(AND($E$3="2nd"),'Marks Entry 2nd'!AR158,"")))</f>
        <v/>
      </c>
      <c r="CU159" s="246" t="str">
        <f>IF(OR(B159=0,B159=""),"",IF(AND($E$3="1st"),'Marks Entry 1st'!AS158,IF(AND($E$3="2nd"),'Marks Entry 2nd'!AS158,"")))</f>
        <v/>
      </c>
      <c r="CV159" s="114" t="str">
        <f t="shared" si="178"/>
        <v/>
      </c>
      <c r="CW159" s="115">
        <f t="shared" si="179"/>
        <v>0</v>
      </c>
      <c r="CX159" s="115" t="str">
        <f t="shared" si="180"/>
        <v/>
      </c>
      <c r="CY159" s="115" t="str">
        <f t="shared" si="181"/>
        <v/>
      </c>
      <c r="CZ159" s="97" t="str">
        <f t="shared" si="182"/>
        <v/>
      </c>
      <c r="DA159" s="246" t="str">
        <f>IF(OR(B159=0,B159=""),"",IF(AND('Marks Entry 1st'!AT158="",'Marks Entry 2nd'!AT158=""),"",IF(AND($E$3="1st"),'Marks Entry 1st'!AT158,IF(AND($E$3="2nd"),'Marks Entry 2nd'!AT158,""))))</f>
        <v/>
      </c>
      <c r="DB159" s="246" t="str">
        <f>IF(OR(B159=0,B159=""),"",IF(AND('Marks Entry 1st'!AU158="",'Marks Entry 2nd'!AU158=""),"",IF(AND($E$3="1st"),'Marks Entry 1st'!AU158,IF(AND($E$3="2nd"),'Marks Entry 2nd'!AU158,""))))</f>
        <v/>
      </c>
      <c r="DC159" s="377" t="str">
        <f t="shared" si="183"/>
        <v/>
      </c>
      <c r="DD159" s="98" t="str">
        <f t="shared" si="184"/>
        <v/>
      </c>
      <c r="DE159" s="246" t="str">
        <f>IF(OR(B159=0,B159=""),"",IF(AND('Marks Entry 1st'!AV158="",'Marks Entry 2nd'!AV158=""),"",IF(AND($E$3="1st"),'Marks Entry 1st'!AV158,IF(AND($E$3="2nd"),'Marks Entry 2nd'!AV158,""))))</f>
        <v/>
      </c>
      <c r="DF159" s="246" t="str">
        <f>IF(OR(B159=0,B159=""),"",IF(AND('Marks Entry 1st'!AW158="",'Marks Entry 2nd'!AW158=""),"",IF(AND($E$3="1st"),'Marks Entry 1st'!AW158,IF(AND($E$3="2nd"),'Marks Entry 2nd'!AW158,""))))</f>
        <v/>
      </c>
      <c r="DG159" s="377" t="str">
        <f t="shared" si="185"/>
        <v/>
      </c>
      <c r="DH159" s="98" t="str">
        <f t="shared" si="186"/>
        <v/>
      </c>
      <c r="DI159" s="68" t="str">
        <f t="shared" si="191"/>
        <v/>
      </c>
      <c r="DJ159" s="379" t="str">
        <f t="shared" si="187"/>
        <v/>
      </c>
      <c r="DK159" s="72" t="str">
        <f t="shared" si="188"/>
        <v/>
      </c>
      <c r="DL159" s="73" t="str">
        <f t="shared" si="189"/>
        <v/>
      </c>
      <c r="DM159" s="413" t="str">
        <f>IF(B159="NSO","NSO",IF(OR(D159="",G159="",F159="",B159="",DI159=0),"",IF('Master sheet'!$D$11="Hindi","कक्षोंन्नति","Promoted")))</f>
        <v/>
      </c>
      <c r="DN159" s="43" t="str">
        <f>IF(OR(B159=0,B159=""),"",IF(AND($E$3="1st"),'Marks Entry 1st'!AX158,IF(AND($E$3="2nd"),'Marks Entry 2nd'!AX158,"")))</f>
        <v/>
      </c>
      <c r="DO159" s="43" t="str">
        <f>IF(OR(B159=0,B159=""),"",IF(AND($E$3="1st"),'Marks Entry 1st'!AY158,IF(AND($E$3="2nd"),'Marks Entry 2nd'!AY158,"")))</f>
        <v/>
      </c>
      <c r="DP159" s="230" t="str">
        <f t="shared" si="190"/>
        <v/>
      </c>
      <c r="DQ159" s="44"/>
      <c r="DX159" s="46">
        <f>IF(AND($E$3="1st"),'Marks Entry 1st'!I158,IF(AND($E$3="2nd"),'Marks Entry 2nd'!I158,""))</f>
        <v>0</v>
      </c>
    </row>
    <row r="160" spans="1:128" ht="18.95" customHeight="1">
      <c r="A160" s="60">
        <v>153</v>
      </c>
      <c r="B160" s="279" t="str">
        <f>IF(OR(DX160=0,DX160=""),"",IF(AND($E$3="1st"),'Marks Entry 1st'!I159,IF(AND($E$3="2nd"),'Marks Entry 2nd'!I159,"")))</f>
        <v/>
      </c>
      <c r="C160" s="61" t="str">
        <f>IF(OR(B160=0,B160=""),"",IF(AND($E$3="1st"),'Marks Entry 1st'!B159,IF(AND($E$3="2nd"),'Marks Entry 2nd'!B159,"")))</f>
        <v/>
      </c>
      <c r="D160" s="61" t="str">
        <f>IF(OR(B160=0,B160=""),"",IF(AND($E$3="1st"),'Marks Entry 1st'!C159,IF(AND($E$3="2nd"),'Marks Entry 2nd'!C159,"")))</f>
        <v/>
      </c>
      <c r="E160" s="62" t="str">
        <f>IF(OR(B160=0,B160=""),"",IF(AND($E$3="1st"),'Marks Entry 1st'!E159,IF(AND($E$3="2nd"),'Marks Entry 2nd'!E159,"")))</f>
        <v/>
      </c>
      <c r="F160" s="278" t="str">
        <f>IF(OR(B160=0,B160=""),"",IF(AND($E$3="1st"),'Marks Entry 1st'!D159,IF(AND($E$3="2nd"),'Marks Entry 2nd'!D159,"")))</f>
        <v/>
      </c>
      <c r="G160" s="56" t="str">
        <f>IF(OR(B160=0,B160=""),"",IF(AND($E$3="1st"),'Marks Entry 1st'!F159,IF(AND($E$3="2nd"),'Marks Entry 2nd'!F159,"")))</f>
        <v/>
      </c>
      <c r="H160" s="56" t="str">
        <f>IF(OR(B160=0,B160=""),"",IF(AND($E$3="1st"),'Marks Entry 1st'!G159,IF(AND($E$3="2nd"),'Marks Entry 2nd'!G159,"")))</f>
        <v/>
      </c>
      <c r="I160" s="56" t="str">
        <f>IF(OR(B160=0,B160=""),"",IF(AND($E$3="1st"),'Marks Entry 1st'!H159,IF(AND($E$3="2nd"),'Marks Entry 2nd'!H159,"")))</f>
        <v/>
      </c>
      <c r="J160" s="245" t="str">
        <f>IF(OR(B160=0,B160=""),"",IF(AND($E$3="1st"),'Marks Entry 1st'!J159,IF(AND($E$3="2nd"),'Marks Entry 2nd'!J159,"")))</f>
        <v/>
      </c>
      <c r="K160" s="245" t="str">
        <f>IF(OR(B160=0,B160=""),"",IF(AND($E$3="1st"),'Marks Entry 1st'!K159,IF(AND($E$3="2nd"),'Marks Entry 2nd'!K159,"")))</f>
        <v/>
      </c>
      <c r="L160" s="113"/>
      <c r="M160" s="113"/>
      <c r="N160" s="113"/>
      <c r="O160" s="53"/>
      <c r="P160" s="113" t="str">
        <f>IF(OR(B160=0,B160=""),"",IF(AND($E$3="1st"),'Marks Entry 1st'!O159,IF(AND($E$3="2nd"),'Marks Entry 2nd'!O159,"")))</f>
        <v/>
      </c>
      <c r="Q160" s="113" t="str">
        <f>IF(OR(B160=0,B160=""),"",IF(AND($E$3="1st"),'Marks Entry 1st'!P159,IF(AND($E$3="2nd"),'Marks Entry 2nd'!P159,"")))</f>
        <v/>
      </c>
      <c r="R160" s="57" t="str">
        <f t="shared" si="128"/>
        <v/>
      </c>
      <c r="S160" s="53">
        <f t="shared" si="129"/>
        <v>0</v>
      </c>
      <c r="T160" s="59" t="str">
        <f>IF(OR(B160=0,B160=""),"",IF(AND($E$3="1st"),'Marks Entry 1st'!Q159,IF(AND($E$3="2nd"),'Marks Entry 2nd'!Q159,"")))</f>
        <v/>
      </c>
      <c r="U160" s="59" t="str">
        <f>IF(OR(B160=0,B160=""),"",IF(AND($E$3="1st"),'Marks Entry 1st'!R159,IF(AND($E$3="2nd"),'Marks Entry 2nd'!R159,"")))</f>
        <v/>
      </c>
      <c r="V160" s="58" t="str">
        <f t="shared" si="130"/>
        <v/>
      </c>
      <c r="W160" s="53" t="str">
        <f t="shared" si="131"/>
        <v/>
      </c>
      <c r="X160" s="94">
        <f t="shared" si="132"/>
        <v>0</v>
      </c>
      <c r="Y160" s="94" t="str">
        <f t="shared" si="133"/>
        <v/>
      </c>
      <c r="Z160" s="94" t="str">
        <f t="shared" si="134"/>
        <v/>
      </c>
      <c r="AA160" s="94" t="str">
        <f t="shared" si="135"/>
        <v/>
      </c>
      <c r="AB160" s="94" t="str">
        <f t="shared" si="136"/>
        <v/>
      </c>
      <c r="AC160" s="98" t="str">
        <f t="shared" si="137"/>
        <v/>
      </c>
      <c r="AD160" s="113"/>
      <c r="AE160" s="113"/>
      <c r="AF160" s="113"/>
      <c r="AG160" s="53"/>
      <c r="AH160" s="113" t="str">
        <f>IF(OR(B160=0,B160=""),"",IF(AND($E$3="1st"),'Marks Entry 1st'!V159,IF(AND($E$3="2nd"),'Marks Entry 2nd'!V159,"")))</f>
        <v/>
      </c>
      <c r="AI160" s="113" t="str">
        <f>IF(OR(B160=0,B160=""),"",IF(AND($E$3="1st"),'Marks Entry 1st'!W159,IF(AND($E$3="2nd"),'Marks Entry 2nd'!W159,"")))</f>
        <v/>
      </c>
      <c r="AJ160" s="57" t="str">
        <f t="shared" si="138"/>
        <v/>
      </c>
      <c r="AK160" s="53">
        <f t="shared" si="139"/>
        <v>0</v>
      </c>
      <c r="AL160" s="59" t="str">
        <f>IF(OR(B160=0,B160=""),"",IF(AND($E$3="1st"),'Marks Entry 1st'!X159,IF(AND($E$3="2nd"),'Marks Entry 2nd'!X159,"")))</f>
        <v/>
      </c>
      <c r="AM160" s="59" t="str">
        <f>IF(OR(B160=0,B160=""),"",IF(AND($E$3="1st"),'Marks Entry 1st'!Y159,IF(AND($E$3="2nd"),'Marks Entry 2nd'!Y159,"")))</f>
        <v/>
      </c>
      <c r="AN160" s="58" t="str">
        <f t="shared" si="140"/>
        <v/>
      </c>
      <c r="AO160" s="53" t="str">
        <f t="shared" si="141"/>
        <v/>
      </c>
      <c r="AP160" s="94">
        <f t="shared" si="142"/>
        <v>0</v>
      </c>
      <c r="AQ160" s="94" t="str">
        <f t="shared" si="143"/>
        <v/>
      </c>
      <c r="AR160" s="94" t="str">
        <f t="shared" si="144"/>
        <v/>
      </c>
      <c r="AS160" s="94" t="str">
        <f t="shared" si="145"/>
        <v/>
      </c>
      <c r="AT160" s="94" t="str">
        <f t="shared" si="146"/>
        <v/>
      </c>
      <c r="AU160" s="98" t="str">
        <f t="shared" si="147"/>
        <v/>
      </c>
      <c r="AV160" s="113"/>
      <c r="AW160" s="113"/>
      <c r="AX160" s="113"/>
      <c r="AY160" s="53"/>
      <c r="AZ160" s="113" t="str">
        <f>IF(OR(B160=0,B160=""),"",IF(AND($E$3="1st"),'Marks Entry 1st'!AC159,IF(AND($E$3="2nd"),'Marks Entry 2nd'!AC159,"")))</f>
        <v/>
      </c>
      <c r="BA160" s="113" t="str">
        <f>IF(OR(B160=0,B160=""),"",IF(AND($E$3="1st"),'Marks Entry 1st'!AD159,IF(AND($E$3="2nd"),'Marks Entry 2nd'!AD159,"")))</f>
        <v/>
      </c>
      <c r="BB160" s="57" t="str">
        <f t="shared" si="148"/>
        <v/>
      </c>
      <c r="BC160" s="53">
        <f t="shared" si="149"/>
        <v>0</v>
      </c>
      <c r="BD160" s="59" t="str">
        <f>IF(OR(B160=0,B160=""),"",IF(AND($E$3="1st"),'Marks Entry 1st'!AE159,IF(AND($E$3="2nd"),'Marks Entry 2nd'!AE159,"")))</f>
        <v/>
      </c>
      <c r="BE160" s="59" t="str">
        <f>IF(OR(B160=0,B160=""),"",IF(AND($E$3="1st"),'Marks Entry 1st'!AF159,IF(AND($E$3="2nd"),'Marks Entry 2nd'!AF159,"")))</f>
        <v/>
      </c>
      <c r="BF160" s="58" t="str">
        <f t="shared" si="150"/>
        <v/>
      </c>
      <c r="BG160" s="53" t="str">
        <f t="shared" si="151"/>
        <v/>
      </c>
      <c r="BH160" s="94">
        <f t="shared" si="152"/>
        <v>0</v>
      </c>
      <c r="BI160" s="94" t="str">
        <f t="shared" si="153"/>
        <v/>
      </c>
      <c r="BJ160" s="94" t="str">
        <f t="shared" si="154"/>
        <v/>
      </c>
      <c r="BK160" s="94" t="str">
        <f t="shared" si="155"/>
        <v/>
      </c>
      <c r="BL160" s="94" t="str">
        <f t="shared" si="156"/>
        <v/>
      </c>
      <c r="BM160" s="98" t="str">
        <f t="shared" si="157"/>
        <v/>
      </c>
      <c r="BN160" s="113"/>
      <c r="BO160" s="113"/>
      <c r="BP160" s="113"/>
      <c r="BQ160" s="53"/>
      <c r="BR160" s="113" t="str">
        <f>IF(OR(B160=0,B160=""),"",IF(AND('Marks Entry 1st'!AJ159="",'Marks Entry 2nd'!AJ159=""),"",IF(AND($E$3="1st"),'Marks Entry 1st'!AJ159,IF(AND($E$3="2nd"),'Marks Entry 2nd'!AJ159,""))))</f>
        <v/>
      </c>
      <c r="BS160" s="113" t="str">
        <f>IF(OR(B160=0,B160=""),"",IF(AND('Marks Entry 1st'!AK159="",'Marks Entry 2nd'!AK159=""),"",IF(AND($E$3="1st"),'Marks Entry 1st'!AK159,IF(AND($E$3="2nd"),'Marks Entry 2nd'!AK159,""))))</f>
        <v/>
      </c>
      <c r="BT160" s="57" t="str">
        <f t="shared" si="158"/>
        <v/>
      </c>
      <c r="BU160" s="53">
        <f t="shared" si="159"/>
        <v>0</v>
      </c>
      <c r="BV160" s="59" t="str">
        <f>IF(OR(B160=0,B160=""),"",IF(AND('Marks Entry 1st'!AL159="",'Marks Entry 2nd'!AL159=""),"",IF(AND($E$3="1st"),'Marks Entry 1st'!AL159,IF(AND($E$3="2nd"),'Marks Entry 2nd'!AL159,""))))</f>
        <v/>
      </c>
      <c r="BW160" s="59" t="str">
        <f>IF(OR(B160=0,B160=""),"",IF(AND('Marks Entry 1st'!AM159="",'Marks Entry 2nd'!AM159=""),"",IF(AND($E$3="1st"),'Marks Entry 1st'!AM159,IF(AND($E$3="2nd"),'Marks Entry 2nd'!AM159,""))))</f>
        <v/>
      </c>
      <c r="BX160" s="58" t="str">
        <f t="shared" si="160"/>
        <v/>
      </c>
      <c r="BY160" s="53" t="str">
        <f t="shared" si="161"/>
        <v/>
      </c>
      <c r="BZ160" s="94">
        <f t="shared" si="162"/>
        <v>0</v>
      </c>
      <c r="CA160" s="94" t="str">
        <f t="shared" si="163"/>
        <v/>
      </c>
      <c r="CB160" s="94" t="str">
        <f t="shared" si="164"/>
        <v/>
      </c>
      <c r="CC160" s="94" t="str">
        <f t="shared" si="165"/>
        <v/>
      </c>
      <c r="CD160" s="94" t="str">
        <f t="shared" si="166"/>
        <v/>
      </c>
      <c r="CE160" s="98" t="str">
        <f t="shared" si="167"/>
        <v/>
      </c>
      <c r="CF160" s="246" t="str">
        <f>IF(OR(B160=0,B160=""),"",IF(AND($E$3="1st"),'Marks Entry 1st'!AN159,IF(AND($E$3="2nd"),'Marks Entry 2nd'!AN159,"")))</f>
        <v/>
      </c>
      <c r="CG160" s="246" t="str">
        <f>IF(OR(B160=0,B160=""),"",IF(AND($E$3="1st"),'Marks Entry 1st'!AO159,IF(AND($E$3="2nd"),'Marks Entry 2nd'!AO159,"")))</f>
        <v/>
      </c>
      <c r="CH160" s="114" t="str">
        <f t="shared" si="168"/>
        <v/>
      </c>
      <c r="CI160" s="115">
        <f t="shared" si="169"/>
        <v>0</v>
      </c>
      <c r="CJ160" s="115" t="str">
        <f t="shared" si="170"/>
        <v/>
      </c>
      <c r="CK160" s="115" t="str">
        <f t="shared" si="171"/>
        <v/>
      </c>
      <c r="CL160" s="97" t="str">
        <f t="shared" si="172"/>
        <v/>
      </c>
      <c r="CM160" s="246" t="str">
        <f>IF(OR(B160=0,B160=""),"",IF(AND($E$3="1st"),'Marks Entry 1st'!AP159,IF(AND($E$3="2nd"),'Marks Entry 2nd'!AP159,"")))</f>
        <v/>
      </c>
      <c r="CN160" s="246" t="str">
        <f>IF(OR(B160=0,B160=""),"",IF(AND($E$3="1st"),'Marks Entry 1st'!AQ159,IF(AND($E$3="2nd"),'Marks Entry 2nd'!AQ159,"")))</f>
        <v/>
      </c>
      <c r="CO160" s="114" t="str">
        <f t="shared" si="173"/>
        <v/>
      </c>
      <c r="CP160" s="115">
        <f t="shared" si="174"/>
        <v>0</v>
      </c>
      <c r="CQ160" s="115" t="str">
        <f t="shared" si="175"/>
        <v/>
      </c>
      <c r="CR160" s="115" t="str">
        <f t="shared" si="176"/>
        <v/>
      </c>
      <c r="CS160" s="97" t="str">
        <f t="shared" si="177"/>
        <v/>
      </c>
      <c r="CT160" s="246" t="str">
        <f>IF(OR(B160=0,B160=""),"",IF(AND($E$3="1st"),'Marks Entry 1st'!AR159,IF(AND($E$3="2nd"),'Marks Entry 2nd'!AR159,"")))</f>
        <v/>
      </c>
      <c r="CU160" s="246" t="str">
        <f>IF(OR(B160=0,B160=""),"",IF(AND($E$3="1st"),'Marks Entry 1st'!AS159,IF(AND($E$3="2nd"),'Marks Entry 2nd'!AS159,"")))</f>
        <v/>
      </c>
      <c r="CV160" s="114" t="str">
        <f t="shared" si="178"/>
        <v/>
      </c>
      <c r="CW160" s="115">
        <f t="shared" si="179"/>
        <v>0</v>
      </c>
      <c r="CX160" s="115" t="str">
        <f t="shared" si="180"/>
        <v/>
      </c>
      <c r="CY160" s="115" t="str">
        <f t="shared" si="181"/>
        <v/>
      </c>
      <c r="CZ160" s="97" t="str">
        <f t="shared" si="182"/>
        <v/>
      </c>
      <c r="DA160" s="246" t="str">
        <f>IF(OR(B160=0,B160=""),"",IF(AND('Marks Entry 1st'!AT159="",'Marks Entry 2nd'!AT159=""),"",IF(AND($E$3="1st"),'Marks Entry 1st'!AT159,IF(AND($E$3="2nd"),'Marks Entry 2nd'!AT159,""))))</f>
        <v/>
      </c>
      <c r="DB160" s="246" t="str">
        <f>IF(OR(B160=0,B160=""),"",IF(AND('Marks Entry 1st'!AU159="",'Marks Entry 2nd'!AU159=""),"",IF(AND($E$3="1st"),'Marks Entry 1st'!AU159,IF(AND($E$3="2nd"),'Marks Entry 2nd'!AU159,""))))</f>
        <v/>
      </c>
      <c r="DC160" s="377" t="str">
        <f t="shared" si="183"/>
        <v/>
      </c>
      <c r="DD160" s="98" t="str">
        <f t="shared" si="184"/>
        <v/>
      </c>
      <c r="DE160" s="246" t="str">
        <f>IF(OR(B160=0,B160=""),"",IF(AND('Marks Entry 1st'!AV159="",'Marks Entry 2nd'!AV159=""),"",IF(AND($E$3="1st"),'Marks Entry 1st'!AV159,IF(AND($E$3="2nd"),'Marks Entry 2nd'!AV159,""))))</f>
        <v/>
      </c>
      <c r="DF160" s="246" t="str">
        <f>IF(OR(B160=0,B160=""),"",IF(AND('Marks Entry 1st'!AW159="",'Marks Entry 2nd'!AW159=""),"",IF(AND($E$3="1st"),'Marks Entry 1st'!AW159,IF(AND($E$3="2nd"),'Marks Entry 2nd'!AW159,""))))</f>
        <v/>
      </c>
      <c r="DG160" s="377" t="str">
        <f t="shared" si="185"/>
        <v/>
      </c>
      <c r="DH160" s="98" t="str">
        <f t="shared" si="186"/>
        <v/>
      </c>
      <c r="DI160" s="68" t="str">
        <f t="shared" si="191"/>
        <v/>
      </c>
      <c r="DJ160" s="379" t="str">
        <f t="shared" si="187"/>
        <v/>
      </c>
      <c r="DK160" s="72" t="str">
        <f t="shared" si="188"/>
        <v/>
      </c>
      <c r="DL160" s="73" t="str">
        <f t="shared" si="189"/>
        <v/>
      </c>
      <c r="DM160" s="413" t="str">
        <f>IF(B160="NSO","NSO",IF(OR(D160="",G160="",F160="",B160="",DI160=0),"",IF('Master sheet'!$D$11="Hindi","कक्षोंन्नति","Promoted")))</f>
        <v/>
      </c>
      <c r="DN160" s="43" t="str">
        <f>IF(OR(B160=0,B160=""),"",IF(AND($E$3="1st"),'Marks Entry 1st'!AX159,IF(AND($E$3="2nd"),'Marks Entry 2nd'!AX159,"")))</f>
        <v/>
      </c>
      <c r="DO160" s="43" t="str">
        <f>IF(OR(B160=0,B160=""),"",IF(AND($E$3="1st"),'Marks Entry 1st'!AY159,IF(AND($E$3="2nd"),'Marks Entry 2nd'!AY159,"")))</f>
        <v/>
      </c>
      <c r="DP160" s="230" t="str">
        <f t="shared" si="190"/>
        <v/>
      </c>
      <c r="DQ160" s="44"/>
      <c r="DX160" s="46">
        <f>IF(AND($E$3="1st"),'Marks Entry 1st'!I159,IF(AND($E$3="2nd"),'Marks Entry 2nd'!I159,""))</f>
        <v>0</v>
      </c>
    </row>
    <row r="161" spans="1:128" ht="18.95" customHeight="1">
      <c r="A161" s="60">
        <v>154</v>
      </c>
      <c r="B161" s="279" t="str">
        <f>IF(OR(DX161=0,DX161=""),"",IF(AND($E$3="1st"),'Marks Entry 1st'!I160,IF(AND($E$3="2nd"),'Marks Entry 2nd'!I160,"")))</f>
        <v/>
      </c>
      <c r="C161" s="61" t="str">
        <f>IF(OR(B161=0,B161=""),"",IF(AND($E$3="1st"),'Marks Entry 1st'!B160,IF(AND($E$3="2nd"),'Marks Entry 2nd'!B160,"")))</f>
        <v/>
      </c>
      <c r="D161" s="61" t="str">
        <f>IF(OR(B161=0,B161=""),"",IF(AND($E$3="1st"),'Marks Entry 1st'!C160,IF(AND($E$3="2nd"),'Marks Entry 2nd'!C160,"")))</f>
        <v/>
      </c>
      <c r="E161" s="62" t="str">
        <f>IF(OR(B161=0,B161=""),"",IF(AND($E$3="1st"),'Marks Entry 1st'!E160,IF(AND($E$3="2nd"),'Marks Entry 2nd'!E160,"")))</f>
        <v/>
      </c>
      <c r="F161" s="278" t="str">
        <f>IF(OR(B161=0,B161=""),"",IF(AND($E$3="1st"),'Marks Entry 1st'!D160,IF(AND($E$3="2nd"),'Marks Entry 2nd'!D160,"")))</f>
        <v/>
      </c>
      <c r="G161" s="56" t="str">
        <f>IF(OR(B161=0,B161=""),"",IF(AND($E$3="1st"),'Marks Entry 1st'!F160,IF(AND($E$3="2nd"),'Marks Entry 2nd'!F160,"")))</f>
        <v/>
      </c>
      <c r="H161" s="56" t="str">
        <f>IF(OR(B161=0,B161=""),"",IF(AND($E$3="1st"),'Marks Entry 1st'!G160,IF(AND($E$3="2nd"),'Marks Entry 2nd'!G160,"")))</f>
        <v/>
      </c>
      <c r="I161" s="56" t="str">
        <f>IF(OR(B161=0,B161=""),"",IF(AND($E$3="1st"),'Marks Entry 1st'!H160,IF(AND($E$3="2nd"),'Marks Entry 2nd'!H160,"")))</f>
        <v/>
      </c>
      <c r="J161" s="245" t="str">
        <f>IF(OR(B161=0,B161=""),"",IF(AND($E$3="1st"),'Marks Entry 1st'!J160,IF(AND($E$3="2nd"),'Marks Entry 2nd'!J160,"")))</f>
        <v/>
      </c>
      <c r="K161" s="245" t="str">
        <f>IF(OR(B161=0,B161=""),"",IF(AND($E$3="1st"),'Marks Entry 1st'!K160,IF(AND($E$3="2nd"),'Marks Entry 2nd'!K160,"")))</f>
        <v/>
      </c>
      <c r="L161" s="113"/>
      <c r="M161" s="113"/>
      <c r="N161" s="113"/>
      <c r="O161" s="53"/>
      <c r="P161" s="113" t="str">
        <f>IF(OR(B161=0,B161=""),"",IF(AND($E$3="1st"),'Marks Entry 1st'!O160,IF(AND($E$3="2nd"),'Marks Entry 2nd'!O160,"")))</f>
        <v/>
      </c>
      <c r="Q161" s="113" t="str">
        <f>IF(OR(B161=0,B161=""),"",IF(AND($E$3="1st"),'Marks Entry 1st'!P160,IF(AND($E$3="2nd"),'Marks Entry 2nd'!P160,"")))</f>
        <v/>
      </c>
      <c r="R161" s="57" t="str">
        <f t="shared" si="128"/>
        <v/>
      </c>
      <c r="S161" s="53">
        <f t="shared" si="129"/>
        <v>0</v>
      </c>
      <c r="T161" s="59" t="str">
        <f>IF(OR(B161=0,B161=""),"",IF(AND($E$3="1st"),'Marks Entry 1st'!Q160,IF(AND($E$3="2nd"),'Marks Entry 2nd'!Q160,"")))</f>
        <v/>
      </c>
      <c r="U161" s="59" t="str">
        <f>IF(OR(B161=0,B161=""),"",IF(AND($E$3="1st"),'Marks Entry 1st'!R160,IF(AND($E$3="2nd"),'Marks Entry 2nd'!R160,"")))</f>
        <v/>
      </c>
      <c r="V161" s="58" t="str">
        <f t="shared" si="130"/>
        <v/>
      </c>
      <c r="W161" s="53" t="str">
        <f t="shared" si="131"/>
        <v/>
      </c>
      <c r="X161" s="94">
        <f t="shared" si="132"/>
        <v>0</v>
      </c>
      <c r="Y161" s="94" t="str">
        <f t="shared" si="133"/>
        <v/>
      </c>
      <c r="Z161" s="94" t="str">
        <f t="shared" si="134"/>
        <v/>
      </c>
      <c r="AA161" s="94" t="str">
        <f t="shared" si="135"/>
        <v/>
      </c>
      <c r="AB161" s="94" t="str">
        <f t="shared" si="136"/>
        <v/>
      </c>
      <c r="AC161" s="98" t="str">
        <f t="shared" si="137"/>
        <v/>
      </c>
      <c r="AD161" s="113"/>
      <c r="AE161" s="113"/>
      <c r="AF161" s="113"/>
      <c r="AG161" s="53"/>
      <c r="AH161" s="113" t="str">
        <f>IF(OR(B161=0,B161=""),"",IF(AND($E$3="1st"),'Marks Entry 1st'!V160,IF(AND($E$3="2nd"),'Marks Entry 2nd'!V160,"")))</f>
        <v/>
      </c>
      <c r="AI161" s="113" t="str">
        <f>IF(OR(B161=0,B161=""),"",IF(AND($E$3="1st"),'Marks Entry 1st'!W160,IF(AND($E$3="2nd"),'Marks Entry 2nd'!W160,"")))</f>
        <v/>
      </c>
      <c r="AJ161" s="57" t="str">
        <f t="shared" si="138"/>
        <v/>
      </c>
      <c r="AK161" s="53">
        <f t="shared" si="139"/>
        <v>0</v>
      </c>
      <c r="AL161" s="59" t="str">
        <f>IF(OR(B161=0,B161=""),"",IF(AND($E$3="1st"),'Marks Entry 1st'!X160,IF(AND($E$3="2nd"),'Marks Entry 2nd'!X160,"")))</f>
        <v/>
      </c>
      <c r="AM161" s="59" t="str">
        <f>IF(OR(B161=0,B161=""),"",IF(AND($E$3="1st"),'Marks Entry 1st'!Y160,IF(AND($E$3="2nd"),'Marks Entry 2nd'!Y160,"")))</f>
        <v/>
      </c>
      <c r="AN161" s="58" t="str">
        <f t="shared" si="140"/>
        <v/>
      </c>
      <c r="AO161" s="53" t="str">
        <f t="shared" si="141"/>
        <v/>
      </c>
      <c r="AP161" s="94">
        <f t="shared" si="142"/>
        <v>0</v>
      </c>
      <c r="AQ161" s="94" t="str">
        <f t="shared" si="143"/>
        <v/>
      </c>
      <c r="AR161" s="94" t="str">
        <f t="shared" si="144"/>
        <v/>
      </c>
      <c r="AS161" s="94" t="str">
        <f t="shared" si="145"/>
        <v/>
      </c>
      <c r="AT161" s="94" t="str">
        <f t="shared" si="146"/>
        <v/>
      </c>
      <c r="AU161" s="98" t="str">
        <f t="shared" si="147"/>
        <v/>
      </c>
      <c r="AV161" s="113"/>
      <c r="AW161" s="113"/>
      <c r="AX161" s="113"/>
      <c r="AY161" s="53"/>
      <c r="AZ161" s="113" t="str">
        <f>IF(OR(B161=0,B161=""),"",IF(AND($E$3="1st"),'Marks Entry 1st'!AC160,IF(AND($E$3="2nd"),'Marks Entry 2nd'!AC160,"")))</f>
        <v/>
      </c>
      <c r="BA161" s="113" t="str">
        <f>IF(OR(B161=0,B161=""),"",IF(AND($E$3="1st"),'Marks Entry 1st'!AD160,IF(AND($E$3="2nd"),'Marks Entry 2nd'!AD160,"")))</f>
        <v/>
      </c>
      <c r="BB161" s="57" t="str">
        <f t="shared" si="148"/>
        <v/>
      </c>
      <c r="BC161" s="53">
        <f t="shared" si="149"/>
        <v>0</v>
      </c>
      <c r="BD161" s="59" t="str">
        <f>IF(OR(B161=0,B161=""),"",IF(AND($E$3="1st"),'Marks Entry 1st'!AE160,IF(AND($E$3="2nd"),'Marks Entry 2nd'!AE160,"")))</f>
        <v/>
      </c>
      <c r="BE161" s="59" t="str">
        <f>IF(OR(B161=0,B161=""),"",IF(AND($E$3="1st"),'Marks Entry 1st'!AF160,IF(AND($E$3="2nd"),'Marks Entry 2nd'!AF160,"")))</f>
        <v/>
      </c>
      <c r="BF161" s="58" t="str">
        <f t="shared" si="150"/>
        <v/>
      </c>
      <c r="BG161" s="53" t="str">
        <f t="shared" si="151"/>
        <v/>
      </c>
      <c r="BH161" s="94">
        <f t="shared" si="152"/>
        <v>0</v>
      </c>
      <c r="BI161" s="94" t="str">
        <f t="shared" si="153"/>
        <v/>
      </c>
      <c r="BJ161" s="94" t="str">
        <f t="shared" si="154"/>
        <v/>
      </c>
      <c r="BK161" s="94" t="str">
        <f t="shared" si="155"/>
        <v/>
      </c>
      <c r="BL161" s="94" t="str">
        <f t="shared" si="156"/>
        <v/>
      </c>
      <c r="BM161" s="98" t="str">
        <f t="shared" si="157"/>
        <v/>
      </c>
      <c r="BN161" s="113"/>
      <c r="BO161" s="113"/>
      <c r="BP161" s="113"/>
      <c r="BQ161" s="53"/>
      <c r="BR161" s="113" t="str">
        <f>IF(OR(B161=0,B161=""),"",IF(AND('Marks Entry 1st'!AJ160="",'Marks Entry 2nd'!AJ160=""),"",IF(AND($E$3="1st"),'Marks Entry 1st'!AJ160,IF(AND($E$3="2nd"),'Marks Entry 2nd'!AJ160,""))))</f>
        <v/>
      </c>
      <c r="BS161" s="113" t="str">
        <f>IF(OR(B161=0,B161=""),"",IF(AND('Marks Entry 1st'!AK160="",'Marks Entry 2nd'!AK160=""),"",IF(AND($E$3="1st"),'Marks Entry 1st'!AK160,IF(AND($E$3="2nd"),'Marks Entry 2nd'!AK160,""))))</f>
        <v/>
      </c>
      <c r="BT161" s="57" t="str">
        <f t="shared" si="158"/>
        <v/>
      </c>
      <c r="BU161" s="53">
        <f t="shared" si="159"/>
        <v>0</v>
      </c>
      <c r="BV161" s="59" t="str">
        <f>IF(OR(B161=0,B161=""),"",IF(AND('Marks Entry 1st'!AL160="",'Marks Entry 2nd'!AL160=""),"",IF(AND($E$3="1st"),'Marks Entry 1st'!AL160,IF(AND($E$3="2nd"),'Marks Entry 2nd'!AL160,""))))</f>
        <v/>
      </c>
      <c r="BW161" s="59" t="str">
        <f>IF(OR(B161=0,B161=""),"",IF(AND('Marks Entry 1st'!AM160="",'Marks Entry 2nd'!AM160=""),"",IF(AND($E$3="1st"),'Marks Entry 1st'!AM160,IF(AND($E$3="2nd"),'Marks Entry 2nd'!AM160,""))))</f>
        <v/>
      </c>
      <c r="BX161" s="58" t="str">
        <f t="shared" si="160"/>
        <v/>
      </c>
      <c r="BY161" s="53" t="str">
        <f t="shared" si="161"/>
        <v/>
      </c>
      <c r="BZ161" s="94">
        <f t="shared" si="162"/>
        <v>0</v>
      </c>
      <c r="CA161" s="94" t="str">
        <f t="shared" si="163"/>
        <v/>
      </c>
      <c r="CB161" s="94" t="str">
        <f t="shared" si="164"/>
        <v/>
      </c>
      <c r="CC161" s="94" t="str">
        <f t="shared" si="165"/>
        <v/>
      </c>
      <c r="CD161" s="94" t="str">
        <f t="shared" si="166"/>
        <v/>
      </c>
      <c r="CE161" s="98" t="str">
        <f t="shared" si="167"/>
        <v/>
      </c>
      <c r="CF161" s="246" t="str">
        <f>IF(OR(B161=0,B161=""),"",IF(AND($E$3="1st"),'Marks Entry 1st'!AN160,IF(AND($E$3="2nd"),'Marks Entry 2nd'!AN160,"")))</f>
        <v/>
      </c>
      <c r="CG161" s="246" t="str">
        <f>IF(OR(B161=0,B161=""),"",IF(AND($E$3="1st"),'Marks Entry 1st'!AO160,IF(AND($E$3="2nd"),'Marks Entry 2nd'!AO160,"")))</f>
        <v/>
      </c>
      <c r="CH161" s="114" t="str">
        <f t="shared" si="168"/>
        <v/>
      </c>
      <c r="CI161" s="115">
        <f t="shared" si="169"/>
        <v>0</v>
      </c>
      <c r="CJ161" s="115" t="str">
        <f t="shared" si="170"/>
        <v/>
      </c>
      <c r="CK161" s="115" t="str">
        <f t="shared" si="171"/>
        <v/>
      </c>
      <c r="CL161" s="97" t="str">
        <f t="shared" si="172"/>
        <v/>
      </c>
      <c r="CM161" s="246" t="str">
        <f>IF(OR(B161=0,B161=""),"",IF(AND($E$3="1st"),'Marks Entry 1st'!AP160,IF(AND($E$3="2nd"),'Marks Entry 2nd'!AP160,"")))</f>
        <v/>
      </c>
      <c r="CN161" s="246" t="str">
        <f>IF(OR(B161=0,B161=""),"",IF(AND($E$3="1st"),'Marks Entry 1st'!AQ160,IF(AND($E$3="2nd"),'Marks Entry 2nd'!AQ160,"")))</f>
        <v/>
      </c>
      <c r="CO161" s="114" t="str">
        <f t="shared" si="173"/>
        <v/>
      </c>
      <c r="CP161" s="115">
        <f t="shared" si="174"/>
        <v>0</v>
      </c>
      <c r="CQ161" s="115" t="str">
        <f t="shared" si="175"/>
        <v/>
      </c>
      <c r="CR161" s="115" t="str">
        <f t="shared" si="176"/>
        <v/>
      </c>
      <c r="CS161" s="97" t="str">
        <f t="shared" si="177"/>
        <v/>
      </c>
      <c r="CT161" s="246" t="str">
        <f>IF(OR(B161=0,B161=""),"",IF(AND($E$3="1st"),'Marks Entry 1st'!AR160,IF(AND($E$3="2nd"),'Marks Entry 2nd'!AR160,"")))</f>
        <v/>
      </c>
      <c r="CU161" s="246" t="str">
        <f>IF(OR(B161=0,B161=""),"",IF(AND($E$3="1st"),'Marks Entry 1st'!AS160,IF(AND($E$3="2nd"),'Marks Entry 2nd'!AS160,"")))</f>
        <v/>
      </c>
      <c r="CV161" s="114" t="str">
        <f t="shared" si="178"/>
        <v/>
      </c>
      <c r="CW161" s="115">
        <f t="shared" si="179"/>
        <v>0</v>
      </c>
      <c r="CX161" s="115" t="str">
        <f t="shared" si="180"/>
        <v/>
      </c>
      <c r="CY161" s="115" t="str">
        <f t="shared" si="181"/>
        <v/>
      </c>
      <c r="CZ161" s="97" t="str">
        <f t="shared" si="182"/>
        <v/>
      </c>
      <c r="DA161" s="246" t="str">
        <f>IF(OR(B161=0,B161=""),"",IF(AND('Marks Entry 1st'!AT160="",'Marks Entry 2nd'!AT160=""),"",IF(AND($E$3="1st"),'Marks Entry 1st'!AT160,IF(AND($E$3="2nd"),'Marks Entry 2nd'!AT160,""))))</f>
        <v/>
      </c>
      <c r="DB161" s="246" t="str">
        <f>IF(OR(B161=0,B161=""),"",IF(AND('Marks Entry 1st'!AU160="",'Marks Entry 2nd'!AU160=""),"",IF(AND($E$3="1st"),'Marks Entry 1st'!AU160,IF(AND($E$3="2nd"),'Marks Entry 2nd'!AU160,""))))</f>
        <v/>
      </c>
      <c r="DC161" s="377" t="str">
        <f t="shared" si="183"/>
        <v/>
      </c>
      <c r="DD161" s="98" t="str">
        <f t="shared" si="184"/>
        <v/>
      </c>
      <c r="DE161" s="246" t="str">
        <f>IF(OR(B161=0,B161=""),"",IF(AND('Marks Entry 1st'!AV160="",'Marks Entry 2nd'!AV160=""),"",IF(AND($E$3="1st"),'Marks Entry 1st'!AV160,IF(AND($E$3="2nd"),'Marks Entry 2nd'!AV160,""))))</f>
        <v/>
      </c>
      <c r="DF161" s="246" t="str">
        <f>IF(OR(B161=0,B161=""),"",IF(AND('Marks Entry 1st'!AW160="",'Marks Entry 2nd'!AW160=""),"",IF(AND($E$3="1st"),'Marks Entry 1st'!AW160,IF(AND($E$3="2nd"),'Marks Entry 2nd'!AW160,""))))</f>
        <v/>
      </c>
      <c r="DG161" s="377" t="str">
        <f t="shared" si="185"/>
        <v/>
      </c>
      <c r="DH161" s="98" t="str">
        <f t="shared" si="186"/>
        <v/>
      </c>
      <c r="DI161" s="68" t="str">
        <f t="shared" si="191"/>
        <v/>
      </c>
      <c r="DJ161" s="379" t="str">
        <f t="shared" si="187"/>
        <v/>
      </c>
      <c r="DK161" s="72" t="str">
        <f t="shared" si="188"/>
        <v/>
      </c>
      <c r="DL161" s="73" t="str">
        <f t="shared" si="189"/>
        <v/>
      </c>
      <c r="DM161" s="413" t="str">
        <f>IF(B161="NSO","NSO",IF(OR(D161="",G161="",F161="",B161="",DI161=0),"",IF('Master sheet'!$D$11="Hindi","कक्षोंन्नति","Promoted")))</f>
        <v/>
      </c>
      <c r="DN161" s="43" t="str">
        <f>IF(OR(B161=0,B161=""),"",IF(AND($E$3="1st"),'Marks Entry 1st'!AX160,IF(AND($E$3="2nd"),'Marks Entry 2nd'!AX160,"")))</f>
        <v/>
      </c>
      <c r="DO161" s="43" t="str">
        <f>IF(OR(B161=0,B161=""),"",IF(AND($E$3="1st"),'Marks Entry 1st'!AY160,IF(AND($E$3="2nd"),'Marks Entry 2nd'!AY160,"")))</f>
        <v/>
      </c>
      <c r="DP161" s="230" t="str">
        <f t="shared" si="190"/>
        <v/>
      </c>
      <c r="DQ161" s="44"/>
      <c r="DX161" s="46">
        <f>IF(AND($E$3="1st"),'Marks Entry 1st'!I160,IF(AND($E$3="2nd"),'Marks Entry 2nd'!I160,""))</f>
        <v>0</v>
      </c>
    </row>
    <row r="162" spans="1:128" ht="18.95" customHeight="1">
      <c r="A162" s="60">
        <v>155</v>
      </c>
      <c r="B162" s="279" t="str">
        <f>IF(OR(DX162=0,DX162=""),"",IF(AND($E$3="1st"),'Marks Entry 1st'!I161,IF(AND($E$3="2nd"),'Marks Entry 2nd'!I161,"")))</f>
        <v/>
      </c>
      <c r="C162" s="61" t="str">
        <f>IF(OR(B162=0,B162=""),"",IF(AND($E$3="1st"),'Marks Entry 1st'!B161,IF(AND($E$3="2nd"),'Marks Entry 2nd'!B161,"")))</f>
        <v/>
      </c>
      <c r="D162" s="61" t="str">
        <f>IF(OR(B162=0,B162=""),"",IF(AND($E$3="1st"),'Marks Entry 1st'!C161,IF(AND($E$3="2nd"),'Marks Entry 2nd'!C161,"")))</f>
        <v/>
      </c>
      <c r="E162" s="62" t="str">
        <f>IF(OR(B162=0,B162=""),"",IF(AND($E$3="1st"),'Marks Entry 1st'!E161,IF(AND($E$3="2nd"),'Marks Entry 2nd'!E161,"")))</f>
        <v/>
      </c>
      <c r="F162" s="278" t="str">
        <f>IF(OR(B162=0,B162=""),"",IF(AND($E$3="1st"),'Marks Entry 1st'!D161,IF(AND($E$3="2nd"),'Marks Entry 2nd'!D161,"")))</f>
        <v/>
      </c>
      <c r="G162" s="56" t="str">
        <f>IF(OR(B162=0,B162=""),"",IF(AND($E$3="1st"),'Marks Entry 1st'!F161,IF(AND($E$3="2nd"),'Marks Entry 2nd'!F161,"")))</f>
        <v/>
      </c>
      <c r="H162" s="56" t="str">
        <f>IF(OR(B162=0,B162=""),"",IF(AND($E$3="1st"),'Marks Entry 1st'!G161,IF(AND($E$3="2nd"),'Marks Entry 2nd'!G161,"")))</f>
        <v/>
      </c>
      <c r="I162" s="56" t="str">
        <f>IF(OR(B162=0,B162=""),"",IF(AND($E$3="1st"),'Marks Entry 1st'!H161,IF(AND($E$3="2nd"),'Marks Entry 2nd'!H161,"")))</f>
        <v/>
      </c>
      <c r="J162" s="245" t="str">
        <f>IF(OR(B162=0,B162=""),"",IF(AND($E$3="1st"),'Marks Entry 1st'!J161,IF(AND($E$3="2nd"),'Marks Entry 2nd'!J161,"")))</f>
        <v/>
      </c>
      <c r="K162" s="245" t="str">
        <f>IF(OR(B162=0,B162=""),"",IF(AND($E$3="1st"),'Marks Entry 1st'!K161,IF(AND($E$3="2nd"),'Marks Entry 2nd'!K161,"")))</f>
        <v/>
      </c>
      <c r="L162" s="113"/>
      <c r="M162" s="113"/>
      <c r="N162" s="113"/>
      <c r="O162" s="53"/>
      <c r="P162" s="113" t="str">
        <f>IF(OR(B162=0,B162=""),"",IF(AND($E$3="1st"),'Marks Entry 1st'!O161,IF(AND($E$3="2nd"),'Marks Entry 2nd'!O161,"")))</f>
        <v/>
      </c>
      <c r="Q162" s="113" t="str">
        <f>IF(OR(B162=0,B162=""),"",IF(AND($E$3="1st"),'Marks Entry 1st'!P161,IF(AND($E$3="2nd"),'Marks Entry 2nd'!P161,"")))</f>
        <v/>
      </c>
      <c r="R162" s="57" t="str">
        <f t="shared" si="128"/>
        <v/>
      </c>
      <c r="S162" s="53">
        <f t="shared" si="129"/>
        <v>0</v>
      </c>
      <c r="T162" s="59" t="str">
        <f>IF(OR(B162=0,B162=""),"",IF(AND($E$3="1st"),'Marks Entry 1st'!Q161,IF(AND($E$3="2nd"),'Marks Entry 2nd'!Q161,"")))</f>
        <v/>
      </c>
      <c r="U162" s="59" t="str">
        <f>IF(OR(B162=0,B162=""),"",IF(AND($E$3="1st"),'Marks Entry 1st'!R161,IF(AND($E$3="2nd"),'Marks Entry 2nd'!R161,"")))</f>
        <v/>
      </c>
      <c r="V162" s="58" t="str">
        <f t="shared" si="130"/>
        <v/>
      </c>
      <c r="W162" s="53" t="str">
        <f t="shared" si="131"/>
        <v/>
      </c>
      <c r="X162" s="94">
        <f t="shared" si="132"/>
        <v>0</v>
      </c>
      <c r="Y162" s="94" t="str">
        <f t="shared" si="133"/>
        <v/>
      </c>
      <c r="Z162" s="94" t="str">
        <f t="shared" si="134"/>
        <v/>
      </c>
      <c r="AA162" s="94" t="str">
        <f t="shared" si="135"/>
        <v/>
      </c>
      <c r="AB162" s="94" t="str">
        <f t="shared" si="136"/>
        <v/>
      </c>
      <c r="AC162" s="98" t="str">
        <f t="shared" si="137"/>
        <v/>
      </c>
      <c r="AD162" s="113"/>
      <c r="AE162" s="113"/>
      <c r="AF162" s="113"/>
      <c r="AG162" s="53"/>
      <c r="AH162" s="113" t="str">
        <f>IF(OR(B162=0,B162=""),"",IF(AND($E$3="1st"),'Marks Entry 1st'!V161,IF(AND($E$3="2nd"),'Marks Entry 2nd'!V161,"")))</f>
        <v/>
      </c>
      <c r="AI162" s="113" t="str">
        <f>IF(OR(B162=0,B162=""),"",IF(AND($E$3="1st"),'Marks Entry 1st'!W161,IF(AND($E$3="2nd"),'Marks Entry 2nd'!W161,"")))</f>
        <v/>
      </c>
      <c r="AJ162" s="57" t="str">
        <f t="shared" si="138"/>
        <v/>
      </c>
      <c r="AK162" s="53">
        <f t="shared" si="139"/>
        <v>0</v>
      </c>
      <c r="AL162" s="59" t="str">
        <f>IF(OR(B162=0,B162=""),"",IF(AND($E$3="1st"),'Marks Entry 1st'!X161,IF(AND($E$3="2nd"),'Marks Entry 2nd'!X161,"")))</f>
        <v/>
      </c>
      <c r="AM162" s="59" t="str">
        <f>IF(OR(B162=0,B162=""),"",IF(AND($E$3="1st"),'Marks Entry 1st'!Y161,IF(AND($E$3="2nd"),'Marks Entry 2nd'!Y161,"")))</f>
        <v/>
      </c>
      <c r="AN162" s="58" t="str">
        <f t="shared" si="140"/>
        <v/>
      </c>
      <c r="AO162" s="53" t="str">
        <f t="shared" si="141"/>
        <v/>
      </c>
      <c r="AP162" s="94">
        <f t="shared" si="142"/>
        <v>0</v>
      </c>
      <c r="AQ162" s="94" t="str">
        <f t="shared" si="143"/>
        <v/>
      </c>
      <c r="AR162" s="94" t="str">
        <f t="shared" si="144"/>
        <v/>
      </c>
      <c r="AS162" s="94" t="str">
        <f t="shared" si="145"/>
        <v/>
      </c>
      <c r="AT162" s="94" t="str">
        <f t="shared" si="146"/>
        <v/>
      </c>
      <c r="AU162" s="98" t="str">
        <f t="shared" si="147"/>
        <v/>
      </c>
      <c r="AV162" s="113"/>
      <c r="AW162" s="113"/>
      <c r="AX162" s="113"/>
      <c r="AY162" s="53"/>
      <c r="AZ162" s="113" t="str">
        <f>IF(OR(B162=0,B162=""),"",IF(AND($E$3="1st"),'Marks Entry 1st'!AC161,IF(AND($E$3="2nd"),'Marks Entry 2nd'!AC161,"")))</f>
        <v/>
      </c>
      <c r="BA162" s="113" t="str">
        <f>IF(OR(B162=0,B162=""),"",IF(AND($E$3="1st"),'Marks Entry 1st'!AD161,IF(AND($E$3="2nd"),'Marks Entry 2nd'!AD161,"")))</f>
        <v/>
      </c>
      <c r="BB162" s="57" t="str">
        <f t="shared" si="148"/>
        <v/>
      </c>
      <c r="BC162" s="53">
        <f t="shared" si="149"/>
        <v>0</v>
      </c>
      <c r="BD162" s="59" t="str">
        <f>IF(OR(B162=0,B162=""),"",IF(AND($E$3="1st"),'Marks Entry 1st'!AE161,IF(AND($E$3="2nd"),'Marks Entry 2nd'!AE161,"")))</f>
        <v/>
      </c>
      <c r="BE162" s="59" t="str">
        <f>IF(OR(B162=0,B162=""),"",IF(AND($E$3="1st"),'Marks Entry 1st'!AF161,IF(AND($E$3="2nd"),'Marks Entry 2nd'!AF161,"")))</f>
        <v/>
      </c>
      <c r="BF162" s="58" t="str">
        <f t="shared" si="150"/>
        <v/>
      </c>
      <c r="BG162" s="53" t="str">
        <f t="shared" si="151"/>
        <v/>
      </c>
      <c r="BH162" s="94">
        <f t="shared" si="152"/>
        <v>0</v>
      </c>
      <c r="BI162" s="94" t="str">
        <f t="shared" si="153"/>
        <v/>
      </c>
      <c r="BJ162" s="94" t="str">
        <f t="shared" si="154"/>
        <v/>
      </c>
      <c r="BK162" s="94" t="str">
        <f t="shared" si="155"/>
        <v/>
      </c>
      <c r="BL162" s="94" t="str">
        <f t="shared" si="156"/>
        <v/>
      </c>
      <c r="BM162" s="98" t="str">
        <f t="shared" si="157"/>
        <v/>
      </c>
      <c r="BN162" s="113"/>
      <c r="BO162" s="113"/>
      <c r="BP162" s="113"/>
      <c r="BQ162" s="53"/>
      <c r="BR162" s="113" t="str">
        <f>IF(OR(B162=0,B162=""),"",IF(AND('Marks Entry 1st'!AJ161="",'Marks Entry 2nd'!AJ161=""),"",IF(AND($E$3="1st"),'Marks Entry 1st'!AJ161,IF(AND($E$3="2nd"),'Marks Entry 2nd'!AJ161,""))))</f>
        <v/>
      </c>
      <c r="BS162" s="113" t="str">
        <f>IF(OR(B162=0,B162=""),"",IF(AND('Marks Entry 1st'!AK161="",'Marks Entry 2nd'!AK161=""),"",IF(AND($E$3="1st"),'Marks Entry 1st'!AK161,IF(AND($E$3="2nd"),'Marks Entry 2nd'!AK161,""))))</f>
        <v/>
      </c>
      <c r="BT162" s="57" t="str">
        <f t="shared" si="158"/>
        <v/>
      </c>
      <c r="BU162" s="53">
        <f t="shared" si="159"/>
        <v>0</v>
      </c>
      <c r="BV162" s="59" t="str">
        <f>IF(OR(B162=0,B162=""),"",IF(AND('Marks Entry 1st'!AL161="",'Marks Entry 2nd'!AL161=""),"",IF(AND($E$3="1st"),'Marks Entry 1st'!AL161,IF(AND($E$3="2nd"),'Marks Entry 2nd'!AL161,""))))</f>
        <v/>
      </c>
      <c r="BW162" s="59" t="str">
        <f>IF(OR(B162=0,B162=""),"",IF(AND('Marks Entry 1st'!AM161="",'Marks Entry 2nd'!AM161=""),"",IF(AND($E$3="1st"),'Marks Entry 1st'!AM161,IF(AND($E$3="2nd"),'Marks Entry 2nd'!AM161,""))))</f>
        <v/>
      </c>
      <c r="BX162" s="58" t="str">
        <f t="shared" si="160"/>
        <v/>
      </c>
      <c r="BY162" s="53" t="str">
        <f t="shared" si="161"/>
        <v/>
      </c>
      <c r="BZ162" s="94">
        <f t="shared" si="162"/>
        <v>0</v>
      </c>
      <c r="CA162" s="94" t="str">
        <f t="shared" si="163"/>
        <v/>
      </c>
      <c r="CB162" s="94" t="str">
        <f t="shared" si="164"/>
        <v/>
      </c>
      <c r="CC162" s="94" t="str">
        <f t="shared" si="165"/>
        <v/>
      </c>
      <c r="CD162" s="94" t="str">
        <f t="shared" si="166"/>
        <v/>
      </c>
      <c r="CE162" s="98" t="str">
        <f t="shared" si="167"/>
        <v/>
      </c>
      <c r="CF162" s="246" t="str">
        <f>IF(OR(B162=0,B162=""),"",IF(AND($E$3="1st"),'Marks Entry 1st'!AN161,IF(AND($E$3="2nd"),'Marks Entry 2nd'!AN161,"")))</f>
        <v/>
      </c>
      <c r="CG162" s="246" t="str">
        <f>IF(OR(B162=0,B162=""),"",IF(AND($E$3="1st"),'Marks Entry 1st'!AO161,IF(AND($E$3="2nd"),'Marks Entry 2nd'!AO161,"")))</f>
        <v/>
      </c>
      <c r="CH162" s="114" t="str">
        <f t="shared" si="168"/>
        <v/>
      </c>
      <c r="CI162" s="115">
        <f t="shared" si="169"/>
        <v>0</v>
      </c>
      <c r="CJ162" s="115" t="str">
        <f t="shared" si="170"/>
        <v/>
      </c>
      <c r="CK162" s="115" t="str">
        <f t="shared" si="171"/>
        <v/>
      </c>
      <c r="CL162" s="97" t="str">
        <f t="shared" si="172"/>
        <v/>
      </c>
      <c r="CM162" s="246" t="str">
        <f>IF(OR(B162=0,B162=""),"",IF(AND($E$3="1st"),'Marks Entry 1st'!AP161,IF(AND($E$3="2nd"),'Marks Entry 2nd'!AP161,"")))</f>
        <v/>
      </c>
      <c r="CN162" s="246" t="str">
        <f>IF(OR(B162=0,B162=""),"",IF(AND($E$3="1st"),'Marks Entry 1st'!AQ161,IF(AND($E$3="2nd"),'Marks Entry 2nd'!AQ161,"")))</f>
        <v/>
      </c>
      <c r="CO162" s="114" t="str">
        <f t="shared" si="173"/>
        <v/>
      </c>
      <c r="CP162" s="115">
        <f t="shared" si="174"/>
        <v>0</v>
      </c>
      <c r="CQ162" s="115" t="str">
        <f t="shared" si="175"/>
        <v/>
      </c>
      <c r="CR162" s="115" t="str">
        <f t="shared" si="176"/>
        <v/>
      </c>
      <c r="CS162" s="97" t="str">
        <f t="shared" si="177"/>
        <v/>
      </c>
      <c r="CT162" s="246" t="str">
        <f>IF(OR(B162=0,B162=""),"",IF(AND($E$3="1st"),'Marks Entry 1st'!AR161,IF(AND($E$3="2nd"),'Marks Entry 2nd'!AR161,"")))</f>
        <v/>
      </c>
      <c r="CU162" s="246" t="str">
        <f>IF(OR(B162=0,B162=""),"",IF(AND($E$3="1st"),'Marks Entry 1st'!AS161,IF(AND($E$3="2nd"),'Marks Entry 2nd'!AS161,"")))</f>
        <v/>
      </c>
      <c r="CV162" s="114" t="str">
        <f t="shared" si="178"/>
        <v/>
      </c>
      <c r="CW162" s="115">
        <f t="shared" si="179"/>
        <v>0</v>
      </c>
      <c r="CX162" s="115" t="str">
        <f t="shared" si="180"/>
        <v/>
      </c>
      <c r="CY162" s="115" t="str">
        <f t="shared" si="181"/>
        <v/>
      </c>
      <c r="CZ162" s="97" t="str">
        <f t="shared" si="182"/>
        <v/>
      </c>
      <c r="DA162" s="246" t="str">
        <f>IF(OR(B162=0,B162=""),"",IF(AND('Marks Entry 1st'!AT161="",'Marks Entry 2nd'!AT161=""),"",IF(AND($E$3="1st"),'Marks Entry 1st'!AT161,IF(AND($E$3="2nd"),'Marks Entry 2nd'!AT161,""))))</f>
        <v/>
      </c>
      <c r="DB162" s="246" t="str">
        <f>IF(OR(B162=0,B162=""),"",IF(AND('Marks Entry 1st'!AU161="",'Marks Entry 2nd'!AU161=""),"",IF(AND($E$3="1st"),'Marks Entry 1st'!AU161,IF(AND($E$3="2nd"),'Marks Entry 2nd'!AU161,""))))</f>
        <v/>
      </c>
      <c r="DC162" s="377" t="str">
        <f t="shared" si="183"/>
        <v/>
      </c>
      <c r="DD162" s="98" t="str">
        <f t="shared" si="184"/>
        <v/>
      </c>
      <c r="DE162" s="246" t="str">
        <f>IF(OR(B162=0,B162=""),"",IF(AND('Marks Entry 1st'!AV161="",'Marks Entry 2nd'!AV161=""),"",IF(AND($E$3="1st"),'Marks Entry 1st'!AV161,IF(AND($E$3="2nd"),'Marks Entry 2nd'!AV161,""))))</f>
        <v/>
      </c>
      <c r="DF162" s="246" t="str">
        <f>IF(OR(B162=0,B162=""),"",IF(AND('Marks Entry 1st'!AW161="",'Marks Entry 2nd'!AW161=""),"",IF(AND($E$3="1st"),'Marks Entry 1st'!AW161,IF(AND($E$3="2nd"),'Marks Entry 2nd'!AW161,""))))</f>
        <v/>
      </c>
      <c r="DG162" s="377" t="str">
        <f t="shared" si="185"/>
        <v/>
      </c>
      <c r="DH162" s="98" t="str">
        <f t="shared" si="186"/>
        <v/>
      </c>
      <c r="DI162" s="68" t="str">
        <f t="shared" si="191"/>
        <v/>
      </c>
      <c r="DJ162" s="379" t="str">
        <f t="shared" si="187"/>
        <v/>
      </c>
      <c r="DK162" s="72" t="str">
        <f t="shared" si="188"/>
        <v/>
      </c>
      <c r="DL162" s="73" t="str">
        <f t="shared" si="189"/>
        <v/>
      </c>
      <c r="DM162" s="413" t="str">
        <f>IF(B162="NSO","NSO",IF(OR(D162="",G162="",F162="",B162="",DI162=0),"",IF('Master sheet'!$D$11="Hindi","कक्षोंन्नति","Promoted")))</f>
        <v/>
      </c>
      <c r="DN162" s="43" t="str">
        <f>IF(OR(B162=0,B162=""),"",IF(AND($E$3="1st"),'Marks Entry 1st'!AX161,IF(AND($E$3="2nd"),'Marks Entry 2nd'!AX161,"")))</f>
        <v/>
      </c>
      <c r="DO162" s="43" t="str">
        <f>IF(OR(B162=0,B162=""),"",IF(AND($E$3="1st"),'Marks Entry 1st'!AY161,IF(AND($E$3="2nd"),'Marks Entry 2nd'!AY161,"")))</f>
        <v/>
      </c>
      <c r="DP162" s="230" t="str">
        <f t="shared" si="190"/>
        <v/>
      </c>
      <c r="DQ162" s="44"/>
      <c r="DX162" s="46">
        <f>IF(AND($E$3="1st"),'Marks Entry 1st'!I161,IF(AND($E$3="2nd"),'Marks Entry 2nd'!I161,""))</f>
        <v>0</v>
      </c>
    </row>
    <row r="163" spans="1:128" ht="18.95" customHeight="1">
      <c r="A163" s="60">
        <v>156</v>
      </c>
      <c r="B163" s="279" t="str">
        <f>IF(OR(DX163=0,DX163=""),"",IF(AND($E$3="1st"),'Marks Entry 1st'!I162,IF(AND($E$3="2nd"),'Marks Entry 2nd'!I162,"")))</f>
        <v/>
      </c>
      <c r="C163" s="61" t="str">
        <f>IF(OR(B163=0,B163=""),"",IF(AND($E$3="1st"),'Marks Entry 1st'!B162,IF(AND($E$3="2nd"),'Marks Entry 2nd'!B162,"")))</f>
        <v/>
      </c>
      <c r="D163" s="61" t="str">
        <f>IF(OR(B163=0,B163=""),"",IF(AND($E$3="1st"),'Marks Entry 1st'!C162,IF(AND($E$3="2nd"),'Marks Entry 2nd'!C162,"")))</f>
        <v/>
      </c>
      <c r="E163" s="62" t="str">
        <f>IF(OR(B163=0,B163=""),"",IF(AND($E$3="1st"),'Marks Entry 1st'!E162,IF(AND($E$3="2nd"),'Marks Entry 2nd'!E162,"")))</f>
        <v/>
      </c>
      <c r="F163" s="278" t="str">
        <f>IF(OR(B163=0,B163=""),"",IF(AND($E$3="1st"),'Marks Entry 1st'!D162,IF(AND($E$3="2nd"),'Marks Entry 2nd'!D162,"")))</f>
        <v/>
      </c>
      <c r="G163" s="56" t="str">
        <f>IF(OR(B163=0,B163=""),"",IF(AND($E$3="1st"),'Marks Entry 1st'!F162,IF(AND($E$3="2nd"),'Marks Entry 2nd'!F162,"")))</f>
        <v/>
      </c>
      <c r="H163" s="56" t="str">
        <f>IF(OR(B163=0,B163=""),"",IF(AND($E$3="1st"),'Marks Entry 1st'!G162,IF(AND($E$3="2nd"),'Marks Entry 2nd'!G162,"")))</f>
        <v/>
      </c>
      <c r="I163" s="56" t="str">
        <f>IF(OR(B163=0,B163=""),"",IF(AND($E$3="1st"),'Marks Entry 1st'!H162,IF(AND($E$3="2nd"),'Marks Entry 2nd'!H162,"")))</f>
        <v/>
      </c>
      <c r="J163" s="245" t="str">
        <f>IF(OR(B163=0,B163=""),"",IF(AND($E$3="1st"),'Marks Entry 1st'!J162,IF(AND($E$3="2nd"),'Marks Entry 2nd'!J162,"")))</f>
        <v/>
      </c>
      <c r="K163" s="245" t="str">
        <f>IF(OR(B163=0,B163=""),"",IF(AND($E$3="1st"),'Marks Entry 1st'!K162,IF(AND($E$3="2nd"),'Marks Entry 2nd'!K162,"")))</f>
        <v/>
      </c>
      <c r="L163" s="113"/>
      <c r="M163" s="113"/>
      <c r="N163" s="113"/>
      <c r="O163" s="53"/>
      <c r="P163" s="113" t="str">
        <f>IF(OR(B163=0,B163=""),"",IF(AND($E$3="1st"),'Marks Entry 1st'!O162,IF(AND($E$3="2nd"),'Marks Entry 2nd'!O162,"")))</f>
        <v/>
      </c>
      <c r="Q163" s="113" t="str">
        <f>IF(OR(B163=0,B163=""),"",IF(AND($E$3="1st"),'Marks Entry 1st'!P162,IF(AND($E$3="2nd"),'Marks Entry 2nd'!P162,"")))</f>
        <v/>
      </c>
      <c r="R163" s="57" t="str">
        <f t="shared" si="128"/>
        <v/>
      </c>
      <c r="S163" s="53">
        <f t="shared" si="129"/>
        <v>0</v>
      </c>
      <c r="T163" s="59" t="str">
        <f>IF(OR(B163=0,B163=""),"",IF(AND($E$3="1st"),'Marks Entry 1st'!Q162,IF(AND($E$3="2nd"),'Marks Entry 2nd'!Q162,"")))</f>
        <v/>
      </c>
      <c r="U163" s="59" t="str">
        <f>IF(OR(B163=0,B163=""),"",IF(AND($E$3="1st"),'Marks Entry 1st'!R162,IF(AND($E$3="2nd"),'Marks Entry 2nd'!R162,"")))</f>
        <v/>
      </c>
      <c r="V163" s="58" t="str">
        <f t="shared" si="130"/>
        <v/>
      </c>
      <c r="W163" s="53" t="str">
        <f t="shared" si="131"/>
        <v/>
      </c>
      <c r="X163" s="94">
        <f t="shared" si="132"/>
        <v>0</v>
      </c>
      <c r="Y163" s="94" t="str">
        <f t="shared" si="133"/>
        <v/>
      </c>
      <c r="Z163" s="94" t="str">
        <f t="shared" si="134"/>
        <v/>
      </c>
      <c r="AA163" s="94" t="str">
        <f t="shared" si="135"/>
        <v/>
      </c>
      <c r="AB163" s="94" t="str">
        <f t="shared" si="136"/>
        <v/>
      </c>
      <c r="AC163" s="98" t="str">
        <f t="shared" si="137"/>
        <v/>
      </c>
      <c r="AD163" s="113"/>
      <c r="AE163" s="113"/>
      <c r="AF163" s="113"/>
      <c r="AG163" s="53"/>
      <c r="AH163" s="113" t="str">
        <f>IF(OR(B163=0,B163=""),"",IF(AND($E$3="1st"),'Marks Entry 1st'!V162,IF(AND($E$3="2nd"),'Marks Entry 2nd'!V162,"")))</f>
        <v/>
      </c>
      <c r="AI163" s="113" t="str">
        <f>IF(OR(B163=0,B163=""),"",IF(AND($E$3="1st"),'Marks Entry 1st'!W162,IF(AND($E$3="2nd"),'Marks Entry 2nd'!W162,"")))</f>
        <v/>
      </c>
      <c r="AJ163" s="57" t="str">
        <f t="shared" si="138"/>
        <v/>
      </c>
      <c r="AK163" s="53">
        <f t="shared" si="139"/>
        <v>0</v>
      </c>
      <c r="AL163" s="59" t="str">
        <f>IF(OR(B163=0,B163=""),"",IF(AND($E$3="1st"),'Marks Entry 1st'!X162,IF(AND($E$3="2nd"),'Marks Entry 2nd'!X162,"")))</f>
        <v/>
      </c>
      <c r="AM163" s="59" t="str">
        <f>IF(OR(B163=0,B163=""),"",IF(AND($E$3="1st"),'Marks Entry 1st'!Y162,IF(AND($E$3="2nd"),'Marks Entry 2nd'!Y162,"")))</f>
        <v/>
      </c>
      <c r="AN163" s="58" t="str">
        <f t="shared" si="140"/>
        <v/>
      </c>
      <c r="AO163" s="53" t="str">
        <f t="shared" si="141"/>
        <v/>
      </c>
      <c r="AP163" s="94">
        <f t="shared" si="142"/>
        <v>0</v>
      </c>
      <c r="AQ163" s="94" t="str">
        <f t="shared" si="143"/>
        <v/>
      </c>
      <c r="AR163" s="94" t="str">
        <f t="shared" si="144"/>
        <v/>
      </c>
      <c r="AS163" s="94" t="str">
        <f t="shared" si="145"/>
        <v/>
      </c>
      <c r="AT163" s="94" t="str">
        <f t="shared" si="146"/>
        <v/>
      </c>
      <c r="AU163" s="98" t="str">
        <f t="shared" si="147"/>
        <v/>
      </c>
      <c r="AV163" s="113"/>
      <c r="AW163" s="113"/>
      <c r="AX163" s="113"/>
      <c r="AY163" s="53"/>
      <c r="AZ163" s="113" t="str">
        <f>IF(OR(B163=0,B163=""),"",IF(AND($E$3="1st"),'Marks Entry 1st'!AC162,IF(AND($E$3="2nd"),'Marks Entry 2nd'!AC162,"")))</f>
        <v/>
      </c>
      <c r="BA163" s="113" t="str">
        <f>IF(OR(B163=0,B163=""),"",IF(AND($E$3="1st"),'Marks Entry 1st'!AD162,IF(AND($E$3="2nd"),'Marks Entry 2nd'!AD162,"")))</f>
        <v/>
      </c>
      <c r="BB163" s="57" t="str">
        <f t="shared" si="148"/>
        <v/>
      </c>
      <c r="BC163" s="53">
        <f t="shared" si="149"/>
        <v>0</v>
      </c>
      <c r="BD163" s="59" t="str">
        <f>IF(OR(B163=0,B163=""),"",IF(AND($E$3="1st"),'Marks Entry 1st'!AE162,IF(AND($E$3="2nd"),'Marks Entry 2nd'!AE162,"")))</f>
        <v/>
      </c>
      <c r="BE163" s="59" t="str">
        <f>IF(OR(B163=0,B163=""),"",IF(AND($E$3="1st"),'Marks Entry 1st'!AF162,IF(AND($E$3="2nd"),'Marks Entry 2nd'!AF162,"")))</f>
        <v/>
      </c>
      <c r="BF163" s="58" t="str">
        <f t="shared" si="150"/>
        <v/>
      </c>
      <c r="BG163" s="53" t="str">
        <f t="shared" si="151"/>
        <v/>
      </c>
      <c r="BH163" s="94">
        <f t="shared" si="152"/>
        <v>0</v>
      </c>
      <c r="BI163" s="94" t="str">
        <f t="shared" si="153"/>
        <v/>
      </c>
      <c r="BJ163" s="94" t="str">
        <f t="shared" si="154"/>
        <v/>
      </c>
      <c r="BK163" s="94" t="str">
        <f t="shared" si="155"/>
        <v/>
      </c>
      <c r="BL163" s="94" t="str">
        <f t="shared" si="156"/>
        <v/>
      </c>
      <c r="BM163" s="98" t="str">
        <f t="shared" si="157"/>
        <v/>
      </c>
      <c r="BN163" s="113"/>
      <c r="BO163" s="113"/>
      <c r="BP163" s="113"/>
      <c r="BQ163" s="53"/>
      <c r="BR163" s="113" t="str">
        <f>IF(OR(B163=0,B163=""),"",IF(AND('Marks Entry 1st'!AJ162="",'Marks Entry 2nd'!AJ162=""),"",IF(AND($E$3="1st"),'Marks Entry 1st'!AJ162,IF(AND($E$3="2nd"),'Marks Entry 2nd'!AJ162,""))))</f>
        <v/>
      </c>
      <c r="BS163" s="113" t="str">
        <f>IF(OR(B163=0,B163=""),"",IF(AND('Marks Entry 1st'!AK162="",'Marks Entry 2nd'!AK162=""),"",IF(AND($E$3="1st"),'Marks Entry 1st'!AK162,IF(AND($E$3="2nd"),'Marks Entry 2nd'!AK162,""))))</f>
        <v/>
      </c>
      <c r="BT163" s="57" t="str">
        <f t="shared" si="158"/>
        <v/>
      </c>
      <c r="BU163" s="53">
        <f t="shared" si="159"/>
        <v>0</v>
      </c>
      <c r="BV163" s="59" t="str">
        <f>IF(OR(B163=0,B163=""),"",IF(AND('Marks Entry 1st'!AL162="",'Marks Entry 2nd'!AL162=""),"",IF(AND($E$3="1st"),'Marks Entry 1st'!AL162,IF(AND($E$3="2nd"),'Marks Entry 2nd'!AL162,""))))</f>
        <v/>
      </c>
      <c r="BW163" s="59" t="str">
        <f>IF(OR(B163=0,B163=""),"",IF(AND('Marks Entry 1st'!AM162="",'Marks Entry 2nd'!AM162=""),"",IF(AND($E$3="1st"),'Marks Entry 1st'!AM162,IF(AND($E$3="2nd"),'Marks Entry 2nd'!AM162,""))))</f>
        <v/>
      </c>
      <c r="BX163" s="58" t="str">
        <f t="shared" si="160"/>
        <v/>
      </c>
      <c r="BY163" s="53" t="str">
        <f t="shared" si="161"/>
        <v/>
      </c>
      <c r="BZ163" s="94">
        <f t="shared" si="162"/>
        <v>0</v>
      </c>
      <c r="CA163" s="94" t="str">
        <f t="shared" si="163"/>
        <v/>
      </c>
      <c r="CB163" s="94" t="str">
        <f t="shared" si="164"/>
        <v/>
      </c>
      <c r="CC163" s="94" t="str">
        <f t="shared" si="165"/>
        <v/>
      </c>
      <c r="CD163" s="94" t="str">
        <f t="shared" si="166"/>
        <v/>
      </c>
      <c r="CE163" s="98" t="str">
        <f t="shared" si="167"/>
        <v/>
      </c>
      <c r="CF163" s="246" t="str">
        <f>IF(OR(B163=0,B163=""),"",IF(AND($E$3="1st"),'Marks Entry 1st'!AN162,IF(AND($E$3="2nd"),'Marks Entry 2nd'!AN162,"")))</f>
        <v/>
      </c>
      <c r="CG163" s="246" t="str">
        <f>IF(OR(B163=0,B163=""),"",IF(AND($E$3="1st"),'Marks Entry 1st'!AO162,IF(AND($E$3="2nd"),'Marks Entry 2nd'!AO162,"")))</f>
        <v/>
      </c>
      <c r="CH163" s="114" t="str">
        <f t="shared" si="168"/>
        <v/>
      </c>
      <c r="CI163" s="115">
        <f t="shared" si="169"/>
        <v>0</v>
      </c>
      <c r="CJ163" s="115" t="str">
        <f t="shared" si="170"/>
        <v/>
      </c>
      <c r="CK163" s="115" t="str">
        <f t="shared" si="171"/>
        <v/>
      </c>
      <c r="CL163" s="97" t="str">
        <f t="shared" si="172"/>
        <v/>
      </c>
      <c r="CM163" s="246" t="str">
        <f>IF(OR(B163=0,B163=""),"",IF(AND($E$3="1st"),'Marks Entry 1st'!AP162,IF(AND($E$3="2nd"),'Marks Entry 2nd'!AP162,"")))</f>
        <v/>
      </c>
      <c r="CN163" s="246" t="str">
        <f>IF(OR(B163=0,B163=""),"",IF(AND($E$3="1st"),'Marks Entry 1st'!AQ162,IF(AND($E$3="2nd"),'Marks Entry 2nd'!AQ162,"")))</f>
        <v/>
      </c>
      <c r="CO163" s="114" t="str">
        <f t="shared" si="173"/>
        <v/>
      </c>
      <c r="CP163" s="115">
        <f t="shared" si="174"/>
        <v>0</v>
      </c>
      <c r="CQ163" s="115" t="str">
        <f t="shared" si="175"/>
        <v/>
      </c>
      <c r="CR163" s="115" t="str">
        <f t="shared" si="176"/>
        <v/>
      </c>
      <c r="CS163" s="97" t="str">
        <f t="shared" si="177"/>
        <v/>
      </c>
      <c r="CT163" s="246" t="str">
        <f>IF(OR(B163=0,B163=""),"",IF(AND($E$3="1st"),'Marks Entry 1st'!AR162,IF(AND($E$3="2nd"),'Marks Entry 2nd'!AR162,"")))</f>
        <v/>
      </c>
      <c r="CU163" s="246" t="str">
        <f>IF(OR(B163=0,B163=""),"",IF(AND($E$3="1st"),'Marks Entry 1st'!AS162,IF(AND($E$3="2nd"),'Marks Entry 2nd'!AS162,"")))</f>
        <v/>
      </c>
      <c r="CV163" s="114" t="str">
        <f t="shared" si="178"/>
        <v/>
      </c>
      <c r="CW163" s="115">
        <f t="shared" si="179"/>
        <v>0</v>
      </c>
      <c r="CX163" s="115" t="str">
        <f t="shared" si="180"/>
        <v/>
      </c>
      <c r="CY163" s="115" t="str">
        <f t="shared" si="181"/>
        <v/>
      </c>
      <c r="CZ163" s="97" t="str">
        <f t="shared" si="182"/>
        <v/>
      </c>
      <c r="DA163" s="246" t="str">
        <f>IF(OR(B163=0,B163=""),"",IF(AND('Marks Entry 1st'!AT162="",'Marks Entry 2nd'!AT162=""),"",IF(AND($E$3="1st"),'Marks Entry 1st'!AT162,IF(AND($E$3="2nd"),'Marks Entry 2nd'!AT162,""))))</f>
        <v/>
      </c>
      <c r="DB163" s="246" t="str">
        <f>IF(OR(B163=0,B163=""),"",IF(AND('Marks Entry 1st'!AU162="",'Marks Entry 2nd'!AU162=""),"",IF(AND($E$3="1st"),'Marks Entry 1st'!AU162,IF(AND($E$3="2nd"),'Marks Entry 2nd'!AU162,""))))</f>
        <v/>
      </c>
      <c r="DC163" s="377" t="str">
        <f t="shared" si="183"/>
        <v/>
      </c>
      <c r="DD163" s="98" t="str">
        <f t="shared" si="184"/>
        <v/>
      </c>
      <c r="DE163" s="246" t="str">
        <f>IF(OR(B163=0,B163=""),"",IF(AND('Marks Entry 1st'!AV162="",'Marks Entry 2nd'!AV162=""),"",IF(AND($E$3="1st"),'Marks Entry 1st'!AV162,IF(AND($E$3="2nd"),'Marks Entry 2nd'!AV162,""))))</f>
        <v/>
      </c>
      <c r="DF163" s="246" t="str">
        <f>IF(OR(B163=0,B163=""),"",IF(AND('Marks Entry 1st'!AW162="",'Marks Entry 2nd'!AW162=""),"",IF(AND($E$3="1st"),'Marks Entry 1st'!AW162,IF(AND($E$3="2nd"),'Marks Entry 2nd'!AW162,""))))</f>
        <v/>
      </c>
      <c r="DG163" s="377" t="str">
        <f t="shared" si="185"/>
        <v/>
      </c>
      <c r="DH163" s="98" t="str">
        <f t="shared" si="186"/>
        <v/>
      </c>
      <c r="DI163" s="68" t="str">
        <f t="shared" si="191"/>
        <v/>
      </c>
      <c r="DJ163" s="379" t="str">
        <f t="shared" si="187"/>
        <v/>
      </c>
      <c r="DK163" s="72" t="str">
        <f t="shared" si="188"/>
        <v/>
      </c>
      <c r="DL163" s="73" t="str">
        <f t="shared" si="189"/>
        <v/>
      </c>
      <c r="DM163" s="413" t="str">
        <f>IF(B163="NSO","NSO",IF(OR(D163="",G163="",F163="",B163="",DI163=0),"",IF('Master sheet'!$D$11="Hindi","कक्षोंन्नति","Promoted")))</f>
        <v/>
      </c>
      <c r="DN163" s="43" t="str">
        <f>IF(OR(B163=0,B163=""),"",IF(AND($E$3="1st"),'Marks Entry 1st'!AX162,IF(AND($E$3="2nd"),'Marks Entry 2nd'!AX162,"")))</f>
        <v/>
      </c>
      <c r="DO163" s="43" t="str">
        <f>IF(OR(B163=0,B163=""),"",IF(AND($E$3="1st"),'Marks Entry 1st'!AY162,IF(AND($E$3="2nd"),'Marks Entry 2nd'!AY162,"")))</f>
        <v/>
      </c>
      <c r="DP163" s="230" t="str">
        <f t="shared" si="190"/>
        <v/>
      </c>
      <c r="DQ163" s="44"/>
      <c r="DX163" s="46">
        <f>IF(AND($E$3="1st"),'Marks Entry 1st'!I162,IF(AND($E$3="2nd"),'Marks Entry 2nd'!I162,""))</f>
        <v>0</v>
      </c>
    </row>
    <row r="164" spans="1:128" ht="18.95" customHeight="1">
      <c r="A164" s="60">
        <v>157</v>
      </c>
      <c r="B164" s="279" t="str">
        <f>IF(OR(DX164=0,DX164=""),"",IF(AND($E$3="1st"),'Marks Entry 1st'!I163,IF(AND($E$3="2nd"),'Marks Entry 2nd'!I163,"")))</f>
        <v/>
      </c>
      <c r="C164" s="61" t="str">
        <f>IF(OR(B164=0,B164=""),"",IF(AND($E$3="1st"),'Marks Entry 1st'!B163,IF(AND($E$3="2nd"),'Marks Entry 2nd'!B163,"")))</f>
        <v/>
      </c>
      <c r="D164" s="61" t="str">
        <f>IF(OR(B164=0,B164=""),"",IF(AND($E$3="1st"),'Marks Entry 1st'!C163,IF(AND($E$3="2nd"),'Marks Entry 2nd'!C163,"")))</f>
        <v/>
      </c>
      <c r="E164" s="62" t="str">
        <f>IF(OR(B164=0,B164=""),"",IF(AND($E$3="1st"),'Marks Entry 1st'!E163,IF(AND($E$3="2nd"),'Marks Entry 2nd'!E163,"")))</f>
        <v/>
      </c>
      <c r="F164" s="278" t="str">
        <f>IF(OR(B164=0,B164=""),"",IF(AND($E$3="1st"),'Marks Entry 1st'!D163,IF(AND($E$3="2nd"),'Marks Entry 2nd'!D163,"")))</f>
        <v/>
      </c>
      <c r="G164" s="56" t="str">
        <f>IF(OR(B164=0,B164=""),"",IF(AND($E$3="1st"),'Marks Entry 1st'!F163,IF(AND($E$3="2nd"),'Marks Entry 2nd'!F163,"")))</f>
        <v/>
      </c>
      <c r="H164" s="56" t="str">
        <f>IF(OR(B164=0,B164=""),"",IF(AND($E$3="1st"),'Marks Entry 1st'!G163,IF(AND($E$3="2nd"),'Marks Entry 2nd'!G163,"")))</f>
        <v/>
      </c>
      <c r="I164" s="56" t="str">
        <f>IF(OR(B164=0,B164=""),"",IF(AND($E$3="1st"),'Marks Entry 1st'!H163,IF(AND($E$3="2nd"),'Marks Entry 2nd'!H163,"")))</f>
        <v/>
      </c>
      <c r="J164" s="245" t="str">
        <f>IF(OR(B164=0,B164=""),"",IF(AND($E$3="1st"),'Marks Entry 1st'!J163,IF(AND($E$3="2nd"),'Marks Entry 2nd'!J163,"")))</f>
        <v/>
      </c>
      <c r="K164" s="245" t="str">
        <f>IF(OR(B164=0,B164=""),"",IF(AND($E$3="1st"),'Marks Entry 1st'!K163,IF(AND($E$3="2nd"),'Marks Entry 2nd'!K163,"")))</f>
        <v/>
      </c>
      <c r="L164" s="113"/>
      <c r="M164" s="113"/>
      <c r="N164" s="113"/>
      <c r="O164" s="53"/>
      <c r="P164" s="113" t="str">
        <f>IF(OR(B164=0,B164=""),"",IF(AND($E$3="1st"),'Marks Entry 1st'!O163,IF(AND($E$3="2nd"),'Marks Entry 2nd'!O163,"")))</f>
        <v/>
      </c>
      <c r="Q164" s="113" t="str">
        <f>IF(OR(B164=0,B164=""),"",IF(AND($E$3="1st"),'Marks Entry 1st'!P163,IF(AND($E$3="2nd"),'Marks Entry 2nd'!P163,"")))</f>
        <v/>
      </c>
      <c r="R164" s="57" t="str">
        <f t="shared" si="128"/>
        <v/>
      </c>
      <c r="S164" s="53">
        <f t="shared" si="129"/>
        <v>0</v>
      </c>
      <c r="T164" s="59" t="str">
        <f>IF(OR(B164=0,B164=""),"",IF(AND($E$3="1st"),'Marks Entry 1st'!Q163,IF(AND($E$3="2nd"),'Marks Entry 2nd'!Q163,"")))</f>
        <v/>
      </c>
      <c r="U164" s="59" t="str">
        <f>IF(OR(B164=0,B164=""),"",IF(AND($E$3="1st"),'Marks Entry 1st'!R163,IF(AND($E$3="2nd"),'Marks Entry 2nd'!R163,"")))</f>
        <v/>
      </c>
      <c r="V164" s="58" t="str">
        <f t="shared" si="130"/>
        <v/>
      </c>
      <c r="W164" s="53" t="str">
        <f t="shared" si="131"/>
        <v/>
      </c>
      <c r="X164" s="94">
        <f t="shared" si="132"/>
        <v>0</v>
      </c>
      <c r="Y164" s="94" t="str">
        <f t="shared" si="133"/>
        <v/>
      </c>
      <c r="Z164" s="94" t="str">
        <f t="shared" si="134"/>
        <v/>
      </c>
      <c r="AA164" s="94" t="str">
        <f t="shared" si="135"/>
        <v/>
      </c>
      <c r="AB164" s="94" t="str">
        <f t="shared" si="136"/>
        <v/>
      </c>
      <c r="AC164" s="98" t="str">
        <f t="shared" si="137"/>
        <v/>
      </c>
      <c r="AD164" s="113"/>
      <c r="AE164" s="113"/>
      <c r="AF164" s="113"/>
      <c r="AG164" s="53"/>
      <c r="AH164" s="113" t="str">
        <f>IF(OR(B164=0,B164=""),"",IF(AND($E$3="1st"),'Marks Entry 1st'!V163,IF(AND($E$3="2nd"),'Marks Entry 2nd'!V163,"")))</f>
        <v/>
      </c>
      <c r="AI164" s="113" t="str">
        <f>IF(OR(B164=0,B164=""),"",IF(AND($E$3="1st"),'Marks Entry 1st'!W163,IF(AND($E$3="2nd"),'Marks Entry 2nd'!W163,"")))</f>
        <v/>
      </c>
      <c r="AJ164" s="57" t="str">
        <f t="shared" si="138"/>
        <v/>
      </c>
      <c r="AK164" s="53">
        <f t="shared" si="139"/>
        <v>0</v>
      </c>
      <c r="AL164" s="59" t="str">
        <f>IF(OR(B164=0,B164=""),"",IF(AND($E$3="1st"),'Marks Entry 1st'!X163,IF(AND($E$3="2nd"),'Marks Entry 2nd'!X163,"")))</f>
        <v/>
      </c>
      <c r="AM164" s="59" t="str">
        <f>IF(OR(B164=0,B164=""),"",IF(AND($E$3="1st"),'Marks Entry 1st'!Y163,IF(AND($E$3="2nd"),'Marks Entry 2nd'!Y163,"")))</f>
        <v/>
      </c>
      <c r="AN164" s="58" t="str">
        <f t="shared" si="140"/>
        <v/>
      </c>
      <c r="AO164" s="53" t="str">
        <f t="shared" si="141"/>
        <v/>
      </c>
      <c r="AP164" s="94">
        <f t="shared" si="142"/>
        <v>0</v>
      </c>
      <c r="AQ164" s="94" t="str">
        <f t="shared" si="143"/>
        <v/>
      </c>
      <c r="AR164" s="94" t="str">
        <f t="shared" si="144"/>
        <v/>
      </c>
      <c r="AS164" s="94" t="str">
        <f t="shared" si="145"/>
        <v/>
      </c>
      <c r="AT164" s="94" t="str">
        <f t="shared" si="146"/>
        <v/>
      </c>
      <c r="AU164" s="98" t="str">
        <f t="shared" si="147"/>
        <v/>
      </c>
      <c r="AV164" s="113"/>
      <c r="AW164" s="113"/>
      <c r="AX164" s="113"/>
      <c r="AY164" s="53"/>
      <c r="AZ164" s="113" t="str">
        <f>IF(OR(B164=0,B164=""),"",IF(AND($E$3="1st"),'Marks Entry 1st'!AC163,IF(AND($E$3="2nd"),'Marks Entry 2nd'!AC163,"")))</f>
        <v/>
      </c>
      <c r="BA164" s="113" t="str">
        <f>IF(OR(B164=0,B164=""),"",IF(AND($E$3="1st"),'Marks Entry 1st'!AD163,IF(AND($E$3="2nd"),'Marks Entry 2nd'!AD163,"")))</f>
        <v/>
      </c>
      <c r="BB164" s="57" t="str">
        <f t="shared" si="148"/>
        <v/>
      </c>
      <c r="BC164" s="53">
        <f t="shared" si="149"/>
        <v>0</v>
      </c>
      <c r="BD164" s="59" t="str">
        <f>IF(OR(B164=0,B164=""),"",IF(AND($E$3="1st"),'Marks Entry 1st'!AE163,IF(AND($E$3="2nd"),'Marks Entry 2nd'!AE163,"")))</f>
        <v/>
      </c>
      <c r="BE164" s="59" t="str">
        <f>IF(OR(B164=0,B164=""),"",IF(AND($E$3="1st"),'Marks Entry 1st'!AF163,IF(AND($E$3="2nd"),'Marks Entry 2nd'!AF163,"")))</f>
        <v/>
      </c>
      <c r="BF164" s="58" t="str">
        <f t="shared" si="150"/>
        <v/>
      </c>
      <c r="BG164" s="53" t="str">
        <f t="shared" si="151"/>
        <v/>
      </c>
      <c r="BH164" s="94">
        <f t="shared" si="152"/>
        <v>0</v>
      </c>
      <c r="BI164" s="94" t="str">
        <f t="shared" si="153"/>
        <v/>
      </c>
      <c r="BJ164" s="94" t="str">
        <f t="shared" si="154"/>
        <v/>
      </c>
      <c r="BK164" s="94" t="str">
        <f t="shared" si="155"/>
        <v/>
      </c>
      <c r="BL164" s="94" t="str">
        <f t="shared" si="156"/>
        <v/>
      </c>
      <c r="BM164" s="98" t="str">
        <f t="shared" si="157"/>
        <v/>
      </c>
      <c r="BN164" s="113"/>
      <c r="BO164" s="113"/>
      <c r="BP164" s="113"/>
      <c r="BQ164" s="53"/>
      <c r="BR164" s="113" t="str">
        <f>IF(OR(B164=0,B164=""),"",IF(AND('Marks Entry 1st'!AJ163="",'Marks Entry 2nd'!AJ163=""),"",IF(AND($E$3="1st"),'Marks Entry 1st'!AJ163,IF(AND($E$3="2nd"),'Marks Entry 2nd'!AJ163,""))))</f>
        <v/>
      </c>
      <c r="BS164" s="113" t="str">
        <f>IF(OR(B164=0,B164=""),"",IF(AND('Marks Entry 1st'!AK163="",'Marks Entry 2nd'!AK163=""),"",IF(AND($E$3="1st"),'Marks Entry 1st'!AK163,IF(AND($E$3="2nd"),'Marks Entry 2nd'!AK163,""))))</f>
        <v/>
      </c>
      <c r="BT164" s="57" t="str">
        <f t="shared" si="158"/>
        <v/>
      </c>
      <c r="BU164" s="53">
        <f t="shared" si="159"/>
        <v>0</v>
      </c>
      <c r="BV164" s="59" t="str">
        <f>IF(OR(B164=0,B164=""),"",IF(AND('Marks Entry 1st'!AL163="",'Marks Entry 2nd'!AL163=""),"",IF(AND($E$3="1st"),'Marks Entry 1st'!AL163,IF(AND($E$3="2nd"),'Marks Entry 2nd'!AL163,""))))</f>
        <v/>
      </c>
      <c r="BW164" s="59" t="str">
        <f>IF(OR(B164=0,B164=""),"",IF(AND('Marks Entry 1st'!AM163="",'Marks Entry 2nd'!AM163=""),"",IF(AND($E$3="1st"),'Marks Entry 1st'!AM163,IF(AND($E$3="2nd"),'Marks Entry 2nd'!AM163,""))))</f>
        <v/>
      </c>
      <c r="BX164" s="58" t="str">
        <f t="shared" si="160"/>
        <v/>
      </c>
      <c r="BY164" s="53" t="str">
        <f t="shared" si="161"/>
        <v/>
      </c>
      <c r="BZ164" s="94">
        <f t="shared" si="162"/>
        <v>0</v>
      </c>
      <c r="CA164" s="94" t="str">
        <f t="shared" si="163"/>
        <v/>
      </c>
      <c r="CB164" s="94" t="str">
        <f t="shared" si="164"/>
        <v/>
      </c>
      <c r="CC164" s="94" t="str">
        <f t="shared" si="165"/>
        <v/>
      </c>
      <c r="CD164" s="94" t="str">
        <f t="shared" si="166"/>
        <v/>
      </c>
      <c r="CE164" s="98" t="str">
        <f t="shared" si="167"/>
        <v/>
      </c>
      <c r="CF164" s="246" t="str">
        <f>IF(OR(B164=0,B164=""),"",IF(AND($E$3="1st"),'Marks Entry 1st'!AN163,IF(AND($E$3="2nd"),'Marks Entry 2nd'!AN163,"")))</f>
        <v/>
      </c>
      <c r="CG164" s="246" t="str">
        <f>IF(OR(B164=0,B164=""),"",IF(AND($E$3="1st"),'Marks Entry 1st'!AO163,IF(AND($E$3="2nd"),'Marks Entry 2nd'!AO163,"")))</f>
        <v/>
      </c>
      <c r="CH164" s="114" t="str">
        <f t="shared" si="168"/>
        <v/>
      </c>
      <c r="CI164" s="115">
        <f t="shared" si="169"/>
        <v>0</v>
      </c>
      <c r="CJ164" s="115" t="str">
        <f t="shared" si="170"/>
        <v/>
      </c>
      <c r="CK164" s="115" t="str">
        <f t="shared" si="171"/>
        <v/>
      </c>
      <c r="CL164" s="97" t="str">
        <f t="shared" si="172"/>
        <v/>
      </c>
      <c r="CM164" s="246" t="str">
        <f>IF(OR(B164=0,B164=""),"",IF(AND($E$3="1st"),'Marks Entry 1st'!AP163,IF(AND($E$3="2nd"),'Marks Entry 2nd'!AP163,"")))</f>
        <v/>
      </c>
      <c r="CN164" s="246" t="str">
        <f>IF(OR(B164=0,B164=""),"",IF(AND($E$3="1st"),'Marks Entry 1st'!AQ163,IF(AND($E$3="2nd"),'Marks Entry 2nd'!AQ163,"")))</f>
        <v/>
      </c>
      <c r="CO164" s="114" t="str">
        <f t="shared" si="173"/>
        <v/>
      </c>
      <c r="CP164" s="115">
        <f t="shared" si="174"/>
        <v>0</v>
      </c>
      <c r="CQ164" s="115" t="str">
        <f t="shared" si="175"/>
        <v/>
      </c>
      <c r="CR164" s="115" t="str">
        <f t="shared" si="176"/>
        <v/>
      </c>
      <c r="CS164" s="97" t="str">
        <f t="shared" si="177"/>
        <v/>
      </c>
      <c r="CT164" s="246" t="str">
        <f>IF(OR(B164=0,B164=""),"",IF(AND($E$3="1st"),'Marks Entry 1st'!AR163,IF(AND($E$3="2nd"),'Marks Entry 2nd'!AR163,"")))</f>
        <v/>
      </c>
      <c r="CU164" s="246" t="str">
        <f>IF(OR(B164=0,B164=""),"",IF(AND($E$3="1st"),'Marks Entry 1st'!AS163,IF(AND($E$3="2nd"),'Marks Entry 2nd'!AS163,"")))</f>
        <v/>
      </c>
      <c r="CV164" s="114" t="str">
        <f t="shared" si="178"/>
        <v/>
      </c>
      <c r="CW164" s="115">
        <f t="shared" si="179"/>
        <v>0</v>
      </c>
      <c r="CX164" s="115" t="str">
        <f t="shared" si="180"/>
        <v/>
      </c>
      <c r="CY164" s="115" t="str">
        <f t="shared" si="181"/>
        <v/>
      </c>
      <c r="CZ164" s="97" t="str">
        <f t="shared" si="182"/>
        <v/>
      </c>
      <c r="DA164" s="246" t="str">
        <f>IF(OR(B164=0,B164=""),"",IF(AND('Marks Entry 1st'!AT163="",'Marks Entry 2nd'!AT163=""),"",IF(AND($E$3="1st"),'Marks Entry 1st'!AT163,IF(AND($E$3="2nd"),'Marks Entry 2nd'!AT163,""))))</f>
        <v/>
      </c>
      <c r="DB164" s="246" t="str">
        <f>IF(OR(B164=0,B164=""),"",IF(AND('Marks Entry 1st'!AU163="",'Marks Entry 2nd'!AU163=""),"",IF(AND($E$3="1st"),'Marks Entry 1st'!AU163,IF(AND($E$3="2nd"),'Marks Entry 2nd'!AU163,""))))</f>
        <v/>
      </c>
      <c r="DC164" s="377" t="str">
        <f t="shared" si="183"/>
        <v/>
      </c>
      <c r="DD164" s="98" t="str">
        <f t="shared" si="184"/>
        <v/>
      </c>
      <c r="DE164" s="246" t="str">
        <f>IF(OR(B164=0,B164=""),"",IF(AND('Marks Entry 1st'!AV163="",'Marks Entry 2nd'!AV163=""),"",IF(AND($E$3="1st"),'Marks Entry 1st'!AV163,IF(AND($E$3="2nd"),'Marks Entry 2nd'!AV163,""))))</f>
        <v/>
      </c>
      <c r="DF164" s="246" t="str">
        <f>IF(OR(B164=0,B164=""),"",IF(AND('Marks Entry 1st'!AW163="",'Marks Entry 2nd'!AW163=""),"",IF(AND($E$3="1st"),'Marks Entry 1st'!AW163,IF(AND($E$3="2nd"),'Marks Entry 2nd'!AW163,""))))</f>
        <v/>
      </c>
      <c r="DG164" s="377" t="str">
        <f t="shared" si="185"/>
        <v/>
      </c>
      <c r="DH164" s="98" t="str">
        <f t="shared" si="186"/>
        <v/>
      </c>
      <c r="DI164" s="68" t="str">
        <f t="shared" si="191"/>
        <v/>
      </c>
      <c r="DJ164" s="379" t="str">
        <f t="shared" si="187"/>
        <v/>
      </c>
      <c r="DK164" s="72" t="str">
        <f t="shared" si="188"/>
        <v/>
      </c>
      <c r="DL164" s="73" t="str">
        <f t="shared" si="189"/>
        <v/>
      </c>
      <c r="DM164" s="413" t="str">
        <f>IF(B164="NSO","NSO",IF(OR(D164="",G164="",F164="",B164="",DI164=0),"",IF('Master sheet'!$D$11="Hindi","कक्षोंन्नति","Promoted")))</f>
        <v/>
      </c>
      <c r="DN164" s="43" t="str">
        <f>IF(OR(B164=0,B164=""),"",IF(AND($E$3="1st"),'Marks Entry 1st'!AX163,IF(AND($E$3="2nd"),'Marks Entry 2nd'!AX163,"")))</f>
        <v/>
      </c>
      <c r="DO164" s="43" t="str">
        <f>IF(OR(B164=0,B164=""),"",IF(AND($E$3="1st"),'Marks Entry 1st'!AY163,IF(AND($E$3="2nd"),'Marks Entry 2nd'!AY163,"")))</f>
        <v/>
      </c>
      <c r="DP164" s="230" t="str">
        <f t="shared" si="190"/>
        <v/>
      </c>
      <c r="DQ164" s="44"/>
      <c r="DX164" s="46">
        <f>IF(AND($E$3="1st"),'Marks Entry 1st'!I163,IF(AND($E$3="2nd"),'Marks Entry 2nd'!I163,""))</f>
        <v>0</v>
      </c>
    </row>
    <row r="165" spans="1:128" ht="18.95" customHeight="1">
      <c r="A165" s="60">
        <v>158</v>
      </c>
      <c r="B165" s="279" t="str">
        <f>IF(OR(DX165=0,DX165=""),"",IF(AND($E$3="1st"),'Marks Entry 1st'!I164,IF(AND($E$3="2nd"),'Marks Entry 2nd'!I164,"")))</f>
        <v/>
      </c>
      <c r="C165" s="61" t="str">
        <f>IF(OR(B165=0,B165=""),"",IF(AND($E$3="1st"),'Marks Entry 1st'!B164,IF(AND($E$3="2nd"),'Marks Entry 2nd'!B164,"")))</f>
        <v/>
      </c>
      <c r="D165" s="61" t="str">
        <f>IF(OR(B165=0,B165=""),"",IF(AND($E$3="1st"),'Marks Entry 1st'!C164,IF(AND($E$3="2nd"),'Marks Entry 2nd'!C164,"")))</f>
        <v/>
      </c>
      <c r="E165" s="62" t="str">
        <f>IF(OR(B165=0,B165=""),"",IF(AND($E$3="1st"),'Marks Entry 1st'!E164,IF(AND($E$3="2nd"),'Marks Entry 2nd'!E164,"")))</f>
        <v/>
      </c>
      <c r="F165" s="278" t="str">
        <f>IF(OR(B165=0,B165=""),"",IF(AND($E$3="1st"),'Marks Entry 1st'!D164,IF(AND($E$3="2nd"),'Marks Entry 2nd'!D164,"")))</f>
        <v/>
      </c>
      <c r="G165" s="56" t="str">
        <f>IF(OR(B165=0,B165=""),"",IF(AND($E$3="1st"),'Marks Entry 1st'!F164,IF(AND($E$3="2nd"),'Marks Entry 2nd'!F164,"")))</f>
        <v/>
      </c>
      <c r="H165" s="56" t="str">
        <f>IF(OR(B165=0,B165=""),"",IF(AND($E$3="1st"),'Marks Entry 1st'!G164,IF(AND($E$3="2nd"),'Marks Entry 2nd'!G164,"")))</f>
        <v/>
      </c>
      <c r="I165" s="56" t="str">
        <f>IF(OR(B165=0,B165=""),"",IF(AND($E$3="1st"),'Marks Entry 1st'!H164,IF(AND($E$3="2nd"),'Marks Entry 2nd'!H164,"")))</f>
        <v/>
      </c>
      <c r="J165" s="245" t="str">
        <f>IF(OR(B165=0,B165=""),"",IF(AND($E$3="1st"),'Marks Entry 1st'!J164,IF(AND($E$3="2nd"),'Marks Entry 2nd'!J164,"")))</f>
        <v/>
      </c>
      <c r="K165" s="245" t="str">
        <f>IF(OR(B165=0,B165=""),"",IF(AND($E$3="1st"),'Marks Entry 1st'!K164,IF(AND($E$3="2nd"),'Marks Entry 2nd'!K164,"")))</f>
        <v/>
      </c>
      <c r="L165" s="113"/>
      <c r="M165" s="113"/>
      <c r="N165" s="113"/>
      <c r="O165" s="53"/>
      <c r="P165" s="113" t="str">
        <f>IF(OR(B165=0,B165=""),"",IF(AND($E$3="1st"),'Marks Entry 1st'!O164,IF(AND($E$3="2nd"),'Marks Entry 2nd'!O164,"")))</f>
        <v/>
      </c>
      <c r="Q165" s="113" t="str">
        <f>IF(OR(B165=0,B165=""),"",IF(AND($E$3="1st"),'Marks Entry 1st'!P164,IF(AND($E$3="2nd"),'Marks Entry 2nd'!P164,"")))</f>
        <v/>
      </c>
      <c r="R165" s="57" t="str">
        <f t="shared" si="128"/>
        <v/>
      </c>
      <c r="S165" s="53">
        <f t="shared" si="129"/>
        <v>0</v>
      </c>
      <c r="T165" s="59" t="str">
        <f>IF(OR(B165=0,B165=""),"",IF(AND($E$3="1st"),'Marks Entry 1st'!Q164,IF(AND($E$3="2nd"),'Marks Entry 2nd'!Q164,"")))</f>
        <v/>
      </c>
      <c r="U165" s="59" t="str">
        <f>IF(OR(B165=0,B165=""),"",IF(AND($E$3="1st"),'Marks Entry 1st'!R164,IF(AND($E$3="2nd"),'Marks Entry 2nd'!R164,"")))</f>
        <v/>
      </c>
      <c r="V165" s="58" t="str">
        <f t="shared" si="130"/>
        <v/>
      </c>
      <c r="W165" s="53" t="str">
        <f t="shared" si="131"/>
        <v/>
      </c>
      <c r="X165" s="94">
        <f t="shared" si="132"/>
        <v>0</v>
      </c>
      <c r="Y165" s="94" t="str">
        <f t="shared" si="133"/>
        <v/>
      </c>
      <c r="Z165" s="94" t="str">
        <f t="shared" si="134"/>
        <v/>
      </c>
      <c r="AA165" s="94" t="str">
        <f t="shared" si="135"/>
        <v/>
      </c>
      <c r="AB165" s="94" t="str">
        <f t="shared" si="136"/>
        <v/>
      </c>
      <c r="AC165" s="98" t="str">
        <f t="shared" si="137"/>
        <v/>
      </c>
      <c r="AD165" s="113"/>
      <c r="AE165" s="113"/>
      <c r="AF165" s="113"/>
      <c r="AG165" s="53"/>
      <c r="AH165" s="113" t="str">
        <f>IF(OR(B165=0,B165=""),"",IF(AND($E$3="1st"),'Marks Entry 1st'!V164,IF(AND($E$3="2nd"),'Marks Entry 2nd'!V164,"")))</f>
        <v/>
      </c>
      <c r="AI165" s="113" t="str">
        <f>IF(OR(B165=0,B165=""),"",IF(AND($E$3="1st"),'Marks Entry 1st'!W164,IF(AND($E$3="2nd"),'Marks Entry 2nd'!W164,"")))</f>
        <v/>
      </c>
      <c r="AJ165" s="57" t="str">
        <f t="shared" si="138"/>
        <v/>
      </c>
      <c r="AK165" s="53">
        <f t="shared" si="139"/>
        <v>0</v>
      </c>
      <c r="AL165" s="59" t="str">
        <f>IF(OR(B165=0,B165=""),"",IF(AND($E$3="1st"),'Marks Entry 1st'!X164,IF(AND($E$3="2nd"),'Marks Entry 2nd'!X164,"")))</f>
        <v/>
      </c>
      <c r="AM165" s="59" t="str">
        <f>IF(OR(B165=0,B165=""),"",IF(AND($E$3="1st"),'Marks Entry 1st'!Y164,IF(AND($E$3="2nd"),'Marks Entry 2nd'!Y164,"")))</f>
        <v/>
      </c>
      <c r="AN165" s="58" t="str">
        <f t="shared" si="140"/>
        <v/>
      </c>
      <c r="AO165" s="53" t="str">
        <f t="shared" si="141"/>
        <v/>
      </c>
      <c r="AP165" s="94">
        <f t="shared" si="142"/>
        <v>0</v>
      </c>
      <c r="AQ165" s="94" t="str">
        <f t="shared" si="143"/>
        <v/>
      </c>
      <c r="AR165" s="94" t="str">
        <f t="shared" si="144"/>
        <v/>
      </c>
      <c r="AS165" s="94" t="str">
        <f t="shared" si="145"/>
        <v/>
      </c>
      <c r="AT165" s="94" t="str">
        <f t="shared" si="146"/>
        <v/>
      </c>
      <c r="AU165" s="98" t="str">
        <f t="shared" si="147"/>
        <v/>
      </c>
      <c r="AV165" s="113"/>
      <c r="AW165" s="113"/>
      <c r="AX165" s="113"/>
      <c r="AY165" s="53"/>
      <c r="AZ165" s="113" t="str">
        <f>IF(OR(B165=0,B165=""),"",IF(AND($E$3="1st"),'Marks Entry 1st'!AC164,IF(AND($E$3="2nd"),'Marks Entry 2nd'!AC164,"")))</f>
        <v/>
      </c>
      <c r="BA165" s="113" t="str">
        <f>IF(OR(B165=0,B165=""),"",IF(AND($E$3="1st"),'Marks Entry 1st'!AD164,IF(AND($E$3="2nd"),'Marks Entry 2nd'!AD164,"")))</f>
        <v/>
      </c>
      <c r="BB165" s="57" t="str">
        <f t="shared" si="148"/>
        <v/>
      </c>
      <c r="BC165" s="53">
        <f t="shared" si="149"/>
        <v>0</v>
      </c>
      <c r="BD165" s="59" t="str">
        <f>IF(OR(B165=0,B165=""),"",IF(AND($E$3="1st"),'Marks Entry 1st'!AE164,IF(AND($E$3="2nd"),'Marks Entry 2nd'!AE164,"")))</f>
        <v/>
      </c>
      <c r="BE165" s="59" t="str">
        <f>IF(OR(B165=0,B165=""),"",IF(AND($E$3="1st"),'Marks Entry 1st'!AF164,IF(AND($E$3="2nd"),'Marks Entry 2nd'!AF164,"")))</f>
        <v/>
      </c>
      <c r="BF165" s="58" t="str">
        <f t="shared" si="150"/>
        <v/>
      </c>
      <c r="BG165" s="53" t="str">
        <f t="shared" si="151"/>
        <v/>
      </c>
      <c r="BH165" s="94">
        <f t="shared" si="152"/>
        <v>0</v>
      </c>
      <c r="BI165" s="94" t="str">
        <f t="shared" si="153"/>
        <v/>
      </c>
      <c r="BJ165" s="94" t="str">
        <f t="shared" si="154"/>
        <v/>
      </c>
      <c r="BK165" s="94" t="str">
        <f t="shared" si="155"/>
        <v/>
      </c>
      <c r="BL165" s="94" t="str">
        <f t="shared" si="156"/>
        <v/>
      </c>
      <c r="BM165" s="98" t="str">
        <f t="shared" si="157"/>
        <v/>
      </c>
      <c r="BN165" s="113"/>
      <c r="BO165" s="113"/>
      <c r="BP165" s="113"/>
      <c r="BQ165" s="53"/>
      <c r="BR165" s="113" t="str">
        <f>IF(OR(B165=0,B165=""),"",IF(AND('Marks Entry 1st'!AJ164="",'Marks Entry 2nd'!AJ164=""),"",IF(AND($E$3="1st"),'Marks Entry 1st'!AJ164,IF(AND($E$3="2nd"),'Marks Entry 2nd'!AJ164,""))))</f>
        <v/>
      </c>
      <c r="BS165" s="113" t="str">
        <f>IF(OR(B165=0,B165=""),"",IF(AND('Marks Entry 1st'!AK164="",'Marks Entry 2nd'!AK164=""),"",IF(AND($E$3="1st"),'Marks Entry 1st'!AK164,IF(AND($E$3="2nd"),'Marks Entry 2nd'!AK164,""))))</f>
        <v/>
      </c>
      <c r="BT165" s="57" t="str">
        <f t="shared" si="158"/>
        <v/>
      </c>
      <c r="BU165" s="53">
        <f t="shared" si="159"/>
        <v>0</v>
      </c>
      <c r="BV165" s="59" t="str">
        <f>IF(OR(B165=0,B165=""),"",IF(AND('Marks Entry 1st'!AL164="",'Marks Entry 2nd'!AL164=""),"",IF(AND($E$3="1st"),'Marks Entry 1st'!AL164,IF(AND($E$3="2nd"),'Marks Entry 2nd'!AL164,""))))</f>
        <v/>
      </c>
      <c r="BW165" s="59" t="str">
        <f>IF(OR(B165=0,B165=""),"",IF(AND('Marks Entry 1st'!AM164="",'Marks Entry 2nd'!AM164=""),"",IF(AND($E$3="1st"),'Marks Entry 1st'!AM164,IF(AND($E$3="2nd"),'Marks Entry 2nd'!AM164,""))))</f>
        <v/>
      </c>
      <c r="BX165" s="58" t="str">
        <f t="shared" si="160"/>
        <v/>
      </c>
      <c r="BY165" s="53" t="str">
        <f t="shared" si="161"/>
        <v/>
      </c>
      <c r="BZ165" s="94">
        <f t="shared" si="162"/>
        <v>0</v>
      </c>
      <c r="CA165" s="94" t="str">
        <f t="shared" si="163"/>
        <v/>
      </c>
      <c r="CB165" s="94" t="str">
        <f t="shared" si="164"/>
        <v/>
      </c>
      <c r="CC165" s="94" t="str">
        <f t="shared" si="165"/>
        <v/>
      </c>
      <c r="CD165" s="94" t="str">
        <f t="shared" si="166"/>
        <v/>
      </c>
      <c r="CE165" s="98" t="str">
        <f t="shared" si="167"/>
        <v/>
      </c>
      <c r="CF165" s="246" t="str">
        <f>IF(OR(B165=0,B165=""),"",IF(AND($E$3="1st"),'Marks Entry 1st'!AN164,IF(AND($E$3="2nd"),'Marks Entry 2nd'!AN164,"")))</f>
        <v/>
      </c>
      <c r="CG165" s="246" t="str">
        <f>IF(OR(B165=0,B165=""),"",IF(AND($E$3="1st"),'Marks Entry 1st'!AO164,IF(AND($E$3="2nd"),'Marks Entry 2nd'!AO164,"")))</f>
        <v/>
      </c>
      <c r="CH165" s="114" t="str">
        <f t="shared" si="168"/>
        <v/>
      </c>
      <c r="CI165" s="115">
        <f t="shared" si="169"/>
        <v>0</v>
      </c>
      <c r="CJ165" s="115" t="str">
        <f t="shared" si="170"/>
        <v/>
      </c>
      <c r="CK165" s="115" t="str">
        <f t="shared" si="171"/>
        <v/>
      </c>
      <c r="CL165" s="97" t="str">
        <f t="shared" si="172"/>
        <v/>
      </c>
      <c r="CM165" s="246" t="str">
        <f>IF(OR(B165=0,B165=""),"",IF(AND($E$3="1st"),'Marks Entry 1st'!AP164,IF(AND($E$3="2nd"),'Marks Entry 2nd'!AP164,"")))</f>
        <v/>
      </c>
      <c r="CN165" s="246" t="str">
        <f>IF(OR(B165=0,B165=""),"",IF(AND($E$3="1st"),'Marks Entry 1st'!AQ164,IF(AND($E$3="2nd"),'Marks Entry 2nd'!AQ164,"")))</f>
        <v/>
      </c>
      <c r="CO165" s="114" t="str">
        <f t="shared" si="173"/>
        <v/>
      </c>
      <c r="CP165" s="115">
        <f t="shared" si="174"/>
        <v>0</v>
      </c>
      <c r="CQ165" s="115" t="str">
        <f t="shared" si="175"/>
        <v/>
      </c>
      <c r="CR165" s="115" t="str">
        <f t="shared" si="176"/>
        <v/>
      </c>
      <c r="CS165" s="97" t="str">
        <f t="shared" si="177"/>
        <v/>
      </c>
      <c r="CT165" s="246" t="str">
        <f>IF(OR(B165=0,B165=""),"",IF(AND($E$3="1st"),'Marks Entry 1st'!AR164,IF(AND($E$3="2nd"),'Marks Entry 2nd'!AR164,"")))</f>
        <v/>
      </c>
      <c r="CU165" s="246" t="str">
        <f>IF(OR(B165=0,B165=""),"",IF(AND($E$3="1st"),'Marks Entry 1st'!AS164,IF(AND($E$3="2nd"),'Marks Entry 2nd'!AS164,"")))</f>
        <v/>
      </c>
      <c r="CV165" s="114" t="str">
        <f t="shared" si="178"/>
        <v/>
      </c>
      <c r="CW165" s="115">
        <f t="shared" si="179"/>
        <v>0</v>
      </c>
      <c r="CX165" s="115" t="str">
        <f t="shared" si="180"/>
        <v/>
      </c>
      <c r="CY165" s="115" t="str">
        <f t="shared" si="181"/>
        <v/>
      </c>
      <c r="CZ165" s="97" t="str">
        <f t="shared" si="182"/>
        <v/>
      </c>
      <c r="DA165" s="246" t="str">
        <f>IF(OR(B165=0,B165=""),"",IF(AND('Marks Entry 1st'!AT164="",'Marks Entry 2nd'!AT164=""),"",IF(AND($E$3="1st"),'Marks Entry 1st'!AT164,IF(AND($E$3="2nd"),'Marks Entry 2nd'!AT164,""))))</f>
        <v/>
      </c>
      <c r="DB165" s="246" t="str">
        <f>IF(OR(B165=0,B165=""),"",IF(AND('Marks Entry 1st'!AU164="",'Marks Entry 2nd'!AU164=""),"",IF(AND($E$3="1st"),'Marks Entry 1st'!AU164,IF(AND($E$3="2nd"),'Marks Entry 2nd'!AU164,""))))</f>
        <v/>
      </c>
      <c r="DC165" s="377" t="str">
        <f t="shared" si="183"/>
        <v/>
      </c>
      <c r="DD165" s="98" t="str">
        <f t="shared" si="184"/>
        <v/>
      </c>
      <c r="DE165" s="246" t="str">
        <f>IF(OR(B165=0,B165=""),"",IF(AND('Marks Entry 1st'!AV164="",'Marks Entry 2nd'!AV164=""),"",IF(AND($E$3="1st"),'Marks Entry 1st'!AV164,IF(AND($E$3="2nd"),'Marks Entry 2nd'!AV164,""))))</f>
        <v/>
      </c>
      <c r="DF165" s="246" t="str">
        <f>IF(OR(B165=0,B165=""),"",IF(AND('Marks Entry 1st'!AW164="",'Marks Entry 2nd'!AW164=""),"",IF(AND($E$3="1st"),'Marks Entry 1st'!AW164,IF(AND($E$3="2nd"),'Marks Entry 2nd'!AW164,""))))</f>
        <v/>
      </c>
      <c r="DG165" s="377" t="str">
        <f t="shared" si="185"/>
        <v/>
      </c>
      <c r="DH165" s="98" t="str">
        <f t="shared" si="186"/>
        <v/>
      </c>
      <c r="DI165" s="68" t="str">
        <f t="shared" si="191"/>
        <v/>
      </c>
      <c r="DJ165" s="379" t="str">
        <f t="shared" si="187"/>
        <v/>
      </c>
      <c r="DK165" s="72" t="str">
        <f t="shared" si="188"/>
        <v/>
      </c>
      <c r="DL165" s="73" t="str">
        <f t="shared" si="189"/>
        <v/>
      </c>
      <c r="DM165" s="413" t="str">
        <f>IF(B165="NSO","NSO",IF(OR(D165="",G165="",F165="",B165="",DI165=0),"",IF('Master sheet'!$D$11="Hindi","कक्षोंन्नति","Promoted")))</f>
        <v/>
      </c>
      <c r="DN165" s="43" t="str">
        <f>IF(OR(B165=0,B165=""),"",IF(AND($E$3="1st"),'Marks Entry 1st'!AX164,IF(AND($E$3="2nd"),'Marks Entry 2nd'!AX164,"")))</f>
        <v/>
      </c>
      <c r="DO165" s="43" t="str">
        <f>IF(OR(B165=0,B165=""),"",IF(AND($E$3="1st"),'Marks Entry 1st'!AY164,IF(AND($E$3="2nd"),'Marks Entry 2nd'!AY164,"")))</f>
        <v/>
      </c>
      <c r="DP165" s="230" t="str">
        <f t="shared" si="190"/>
        <v/>
      </c>
      <c r="DQ165" s="44"/>
      <c r="DX165" s="46">
        <f>IF(AND($E$3="1st"),'Marks Entry 1st'!I164,IF(AND($E$3="2nd"),'Marks Entry 2nd'!I164,""))</f>
        <v>0</v>
      </c>
    </row>
    <row r="166" spans="1:128" ht="18.95" customHeight="1">
      <c r="A166" s="60">
        <v>159</v>
      </c>
      <c r="B166" s="279" t="str">
        <f>IF(OR(DX166=0,DX166=""),"",IF(AND($E$3="1st"),'Marks Entry 1st'!I165,IF(AND($E$3="2nd"),'Marks Entry 2nd'!I165,"")))</f>
        <v/>
      </c>
      <c r="C166" s="61" t="str">
        <f>IF(OR(B166=0,B166=""),"",IF(AND($E$3="1st"),'Marks Entry 1st'!B165,IF(AND($E$3="2nd"),'Marks Entry 2nd'!B165,"")))</f>
        <v/>
      </c>
      <c r="D166" s="61" t="str">
        <f>IF(OR(B166=0,B166=""),"",IF(AND($E$3="1st"),'Marks Entry 1st'!C165,IF(AND($E$3="2nd"),'Marks Entry 2nd'!C165,"")))</f>
        <v/>
      </c>
      <c r="E166" s="62" t="str">
        <f>IF(OR(B166=0,B166=""),"",IF(AND($E$3="1st"),'Marks Entry 1st'!E165,IF(AND($E$3="2nd"),'Marks Entry 2nd'!E165,"")))</f>
        <v/>
      </c>
      <c r="F166" s="278" t="str">
        <f>IF(OR(B166=0,B166=""),"",IF(AND($E$3="1st"),'Marks Entry 1st'!D165,IF(AND($E$3="2nd"),'Marks Entry 2nd'!D165,"")))</f>
        <v/>
      </c>
      <c r="G166" s="56" t="str">
        <f>IF(OR(B166=0,B166=""),"",IF(AND($E$3="1st"),'Marks Entry 1st'!F165,IF(AND($E$3="2nd"),'Marks Entry 2nd'!F165,"")))</f>
        <v/>
      </c>
      <c r="H166" s="56" t="str">
        <f>IF(OR(B166=0,B166=""),"",IF(AND($E$3="1st"),'Marks Entry 1st'!G165,IF(AND($E$3="2nd"),'Marks Entry 2nd'!G165,"")))</f>
        <v/>
      </c>
      <c r="I166" s="56" t="str">
        <f>IF(OR(B166=0,B166=""),"",IF(AND($E$3="1st"),'Marks Entry 1st'!H165,IF(AND($E$3="2nd"),'Marks Entry 2nd'!H165,"")))</f>
        <v/>
      </c>
      <c r="J166" s="245" t="str">
        <f>IF(OR(B166=0,B166=""),"",IF(AND($E$3="1st"),'Marks Entry 1st'!J165,IF(AND($E$3="2nd"),'Marks Entry 2nd'!J165,"")))</f>
        <v/>
      </c>
      <c r="K166" s="245" t="str">
        <f>IF(OR(B166=0,B166=""),"",IF(AND($E$3="1st"),'Marks Entry 1st'!K165,IF(AND($E$3="2nd"),'Marks Entry 2nd'!K165,"")))</f>
        <v/>
      </c>
      <c r="L166" s="113"/>
      <c r="M166" s="113"/>
      <c r="N166" s="113"/>
      <c r="O166" s="53"/>
      <c r="P166" s="113" t="str">
        <f>IF(OR(B166=0,B166=""),"",IF(AND($E$3="1st"),'Marks Entry 1st'!O165,IF(AND($E$3="2nd"),'Marks Entry 2nd'!O165,"")))</f>
        <v/>
      </c>
      <c r="Q166" s="113" t="str">
        <f>IF(OR(B166=0,B166=""),"",IF(AND($E$3="1st"),'Marks Entry 1st'!P165,IF(AND($E$3="2nd"),'Marks Entry 2nd'!P165,"")))</f>
        <v/>
      </c>
      <c r="R166" s="57" t="str">
        <f t="shared" si="128"/>
        <v/>
      </c>
      <c r="S166" s="53">
        <f t="shared" si="129"/>
        <v>0</v>
      </c>
      <c r="T166" s="59" t="str">
        <f>IF(OR(B166=0,B166=""),"",IF(AND($E$3="1st"),'Marks Entry 1st'!Q165,IF(AND($E$3="2nd"),'Marks Entry 2nd'!Q165,"")))</f>
        <v/>
      </c>
      <c r="U166" s="59" t="str">
        <f>IF(OR(B166=0,B166=""),"",IF(AND($E$3="1st"),'Marks Entry 1st'!R165,IF(AND($E$3="2nd"),'Marks Entry 2nd'!R165,"")))</f>
        <v/>
      </c>
      <c r="V166" s="58" t="str">
        <f t="shared" si="130"/>
        <v/>
      </c>
      <c r="W166" s="53" t="str">
        <f t="shared" si="131"/>
        <v/>
      </c>
      <c r="X166" s="94">
        <f t="shared" si="132"/>
        <v>0</v>
      </c>
      <c r="Y166" s="94" t="str">
        <f t="shared" si="133"/>
        <v/>
      </c>
      <c r="Z166" s="94" t="str">
        <f t="shared" si="134"/>
        <v/>
      </c>
      <c r="AA166" s="94" t="str">
        <f t="shared" si="135"/>
        <v/>
      </c>
      <c r="AB166" s="94" t="str">
        <f t="shared" si="136"/>
        <v/>
      </c>
      <c r="AC166" s="98" t="str">
        <f t="shared" si="137"/>
        <v/>
      </c>
      <c r="AD166" s="113"/>
      <c r="AE166" s="113"/>
      <c r="AF166" s="113"/>
      <c r="AG166" s="53"/>
      <c r="AH166" s="113" t="str">
        <f>IF(OR(B166=0,B166=""),"",IF(AND($E$3="1st"),'Marks Entry 1st'!V165,IF(AND($E$3="2nd"),'Marks Entry 2nd'!V165,"")))</f>
        <v/>
      </c>
      <c r="AI166" s="113" t="str">
        <f>IF(OR(B166=0,B166=""),"",IF(AND($E$3="1st"),'Marks Entry 1st'!W165,IF(AND($E$3="2nd"),'Marks Entry 2nd'!W165,"")))</f>
        <v/>
      </c>
      <c r="AJ166" s="57" t="str">
        <f t="shared" si="138"/>
        <v/>
      </c>
      <c r="AK166" s="53">
        <f t="shared" si="139"/>
        <v>0</v>
      </c>
      <c r="AL166" s="59" t="str">
        <f>IF(OR(B166=0,B166=""),"",IF(AND($E$3="1st"),'Marks Entry 1st'!X165,IF(AND($E$3="2nd"),'Marks Entry 2nd'!X165,"")))</f>
        <v/>
      </c>
      <c r="AM166" s="59" t="str">
        <f>IF(OR(B166=0,B166=""),"",IF(AND($E$3="1st"),'Marks Entry 1st'!Y165,IF(AND($E$3="2nd"),'Marks Entry 2nd'!Y165,"")))</f>
        <v/>
      </c>
      <c r="AN166" s="58" t="str">
        <f t="shared" si="140"/>
        <v/>
      </c>
      <c r="AO166" s="53" t="str">
        <f t="shared" si="141"/>
        <v/>
      </c>
      <c r="AP166" s="94">
        <f t="shared" si="142"/>
        <v>0</v>
      </c>
      <c r="AQ166" s="94" t="str">
        <f t="shared" si="143"/>
        <v/>
      </c>
      <c r="AR166" s="94" t="str">
        <f t="shared" si="144"/>
        <v/>
      </c>
      <c r="AS166" s="94" t="str">
        <f t="shared" si="145"/>
        <v/>
      </c>
      <c r="AT166" s="94" t="str">
        <f t="shared" si="146"/>
        <v/>
      </c>
      <c r="AU166" s="98" t="str">
        <f t="shared" si="147"/>
        <v/>
      </c>
      <c r="AV166" s="113"/>
      <c r="AW166" s="113"/>
      <c r="AX166" s="113"/>
      <c r="AY166" s="53"/>
      <c r="AZ166" s="113" t="str">
        <f>IF(OR(B166=0,B166=""),"",IF(AND($E$3="1st"),'Marks Entry 1st'!AC165,IF(AND($E$3="2nd"),'Marks Entry 2nd'!AC165,"")))</f>
        <v/>
      </c>
      <c r="BA166" s="113" t="str">
        <f>IF(OR(B166=0,B166=""),"",IF(AND($E$3="1st"),'Marks Entry 1st'!AD165,IF(AND($E$3="2nd"),'Marks Entry 2nd'!AD165,"")))</f>
        <v/>
      </c>
      <c r="BB166" s="57" t="str">
        <f t="shared" si="148"/>
        <v/>
      </c>
      <c r="BC166" s="53">
        <f t="shared" si="149"/>
        <v>0</v>
      </c>
      <c r="BD166" s="59" t="str">
        <f>IF(OR(B166=0,B166=""),"",IF(AND($E$3="1st"),'Marks Entry 1st'!AE165,IF(AND($E$3="2nd"),'Marks Entry 2nd'!AE165,"")))</f>
        <v/>
      </c>
      <c r="BE166" s="59" t="str">
        <f>IF(OR(B166=0,B166=""),"",IF(AND($E$3="1st"),'Marks Entry 1st'!AF165,IF(AND($E$3="2nd"),'Marks Entry 2nd'!AF165,"")))</f>
        <v/>
      </c>
      <c r="BF166" s="58" t="str">
        <f t="shared" si="150"/>
        <v/>
      </c>
      <c r="BG166" s="53" t="str">
        <f t="shared" si="151"/>
        <v/>
      </c>
      <c r="BH166" s="94">
        <f t="shared" si="152"/>
        <v>0</v>
      </c>
      <c r="BI166" s="94" t="str">
        <f t="shared" si="153"/>
        <v/>
      </c>
      <c r="BJ166" s="94" t="str">
        <f t="shared" si="154"/>
        <v/>
      </c>
      <c r="BK166" s="94" t="str">
        <f t="shared" si="155"/>
        <v/>
      </c>
      <c r="BL166" s="94" t="str">
        <f t="shared" si="156"/>
        <v/>
      </c>
      <c r="BM166" s="98" t="str">
        <f t="shared" si="157"/>
        <v/>
      </c>
      <c r="BN166" s="113"/>
      <c r="BO166" s="113"/>
      <c r="BP166" s="113"/>
      <c r="BQ166" s="53"/>
      <c r="BR166" s="113" t="str">
        <f>IF(OR(B166=0,B166=""),"",IF(AND('Marks Entry 1st'!AJ165="",'Marks Entry 2nd'!AJ165=""),"",IF(AND($E$3="1st"),'Marks Entry 1st'!AJ165,IF(AND($E$3="2nd"),'Marks Entry 2nd'!AJ165,""))))</f>
        <v/>
      </c>
      <c r="BS166" s="113" t="str">
        <f>IF(OR(B166=0,B166=""),"",IF(AND('Marks Entry 1st'!AK165="",'Marks Entry 2nd'!AK165=""),"",IF(AND($E$3="1st"),'Marks Entry 1st'!AK165,IF(AND($E$3="2nd"),'Marks Entry 2nd'!AK165,""))))</f>
        <v/>
      </c>
      <c r="BT166" s="57" t="str">
        <f t="shared" si="158"/>
        <v/>
      </c>
      <c r="BU166" s="53">
        <f t="shared" si="159"/>
        <v>0</v>
      </c>
      <c r="BV166" s="59" t="str">
        <f>IF(OR(B166=0,B166=""),"",IF(AND('Marks Entry 1st'!AL165="",'Marks Entry 2nd'!AL165=""),"",IF(AND($E$3="1st"),'Marks Entry 1st'!AL165,IF(AND($E$3="2nd"),'Marks Entry 2nd'!AL165,""))))</f>
        <v/>
      </c>
      <c r="BW166" s="59" t="str">
        <f>IF(OR(B166=0,B166=""),"",IF(AND('Marks Entry 1st'!AM165="",'Marks Entry 2nd'!AM165=""),"",IF(AND($E$3="1st"),'Marks Entry 1st'!AM165,IF(AND($E$3="2nd"),'Marks Entry 2nd'!AM165,""))))</f>
        <v/>
      </c>
      <c r="BX166" s="58" t="str">
        <f t="shared" si="160"/>
        <v/>
      </c>
      <c r="BY166" s="53" t="str">
        <f t="shared" si="161"/>
        <v/>
      </c>
      <c r="BZ166" s="94">
        <f t="shared" si="162"/>
        <v>0</v>
      </c>
      <c r="CA166" s="94" t="str">
        <f t="shared" si="163"/>
        <v/>
      </c>
      <c r="CB166" s="94" t="str">
        <f t="shared" si="164"/>
        <v/>
      </c>
      <c r="CC166" s="94" t="str">
        <f t="shared" si="165"/>
        <v/>
      </c>
      <c r="CD166" s="94" t="str">
        <f t="shared" si="166"/>
        <v/>
      </c>
      <c r="CE166" s="98" t="str">
        <f t="shared" si="167"/>
        <v/>
      </c>
      <c r="CF166" s="246" t="str">
        <f>IF(OR(B166=0,B166=""),"",IF(AND($E$3="1st"),'Marks Entry 1st'!AN165,IF(AND($E$3="2nd"),'Marks Entry 2nd'!AN165,"")))</f>
        <v/>
      </c>
      <c r="CG166" s="246" t="str">
        <f>IF(OR(B166=0,B166=""),"",IF(AND($E$3="1st"),'Marks Entry 1st'!AO165,IF(AND($E$3="2nd"),'Marks Entry 2nd'!AO165,"")))</f>
        <v/>
      </c>
      <c r="CH166" s="114" t="str">
        <f t="shared" si="168"/>
        <v/>
      </c>
      <c r="CI166" s="115">
        <f t="shared" si="169"/>
        <v>0</v>
      </c>
      <c r="CJ166" s="115" t="str">
        <f t="shared" si="170"/>
        <v/>
      </c>
      <c r="CK166" s="115" t="str">
        <f t="shared" si="171"/>
        <v/>
      </c>
      <c r="CL166" s="97" t="str">
        <f t="shared" si="172"/>
        <v/>
      </c>
      <c r="CM166" s="246" t="str">
        <f>IF(OR(B166=0,B166=""),"",IF(AND($E$3="1st"),'Marks Entry 1st'!AP165,IF(AND($E$3="2nd"),'Marks Entry 2nd'!AP165,"")))</f>
        <v/>
      </c>
      <c r="CN166" s="246" t="str">
        <f>IF(OR(B166=0,B166=""),"",IF(AND($E$3="1st"),'Marks Entry 1st'!AQ165,IF(AND($E$3="2nd"),'Marks Entry 2nd'!AQ165,"")))</f>
        <v/>
      </c>
      <c r="CO166" s="114" t="str">
        <f t="shared" si="173"/>
        <v/>
      </c>
      <c r="CP166" s="115">
        <f t="shared" si="174"/>
        <v>0</v>
      </c>
      <c r="CQ166" s="115" t="str">
        <f t="shared" si="175"/>
        <v/>
      </c>
      <c r="CR166" s="115" t="str">
        <f t="shared" si="176"/>
        <v/>
      </c>
      <c r="CS166" s="97" t="str">
        <f t="shared" si="177"/>
        <v/>
      </c>
      <c r="CT166" s="246" t="str">
        <f>IF(OR(B166=0,B166=""),"",IF(AND($E$3="1st"),'Marks Entry 1st'!AR165,IF(AND($E$3="2nd"),'Marks Entry 2nd'!AR165,"")))</f>
        <v/>
      </c>
      <c r="CU166" s="246" t="str">
        <f>IF(OR(B166=0,B166=""),"",IF(AND($E$3="1st"),'Marks Entry 1st'!AS165,IF(AND($E$3="2nd"),'Marks Entry 2nd'!AS165,"")))</f>
        <v/>
      </c>
      <c r="CV166" s="114" t="str">
        <f t="shared" si="178"/>
        <v/>
      </c>
      <c r="CW166" s="115">
        <f t="shared" si="179"/>
        <v>0</v>
      </c>
      <c r="CX166" s="115" t="str">
        <f t="shared" si="180"/>
        <v/>
      </c>
      <c r="CY166" s="115" t="str">
        <f t="shared" si="181"/>
        <v/>
      </c>
      <c r="CZ166" s="97" t="str">
        <f t="shared" si="182"/>
        <v/>
      </c>
      <c r="DA166" s="246" t="str">
        <f>IF(OR(B166=0,B166=""),"",IF(AND('Marks Entry 1st'!AT165="",'Marks Entry 2nd'!AT165=""),"",IF(AND($E$3="1st"),'Marks Entry 1st'!AT165,IF(AND($E$3="2nd"),'Marks Entry 2nd'!AT165,""))))</f>
        <v/>
      </c>
      <c r="DB166" s="246" t="str">
        <f>IF(OR(B166=0,B166=""),"",IF(AND('Marks Entry 1st'!AU165="",'Marks Entry 2nd'!AU165=""),"",IF(AND($E$3="1st"),'Marks Entry 1st'!AU165,IF(AND($E$3="2nd"),'Marks Entry 2nd'!AU165,""))))</f>
        <v/>
      </c>
      <c r="DC166" s="377" t="str">
        <f t="shared" si="183"/>
        <v/>
      </c>
      <c r="DD166" s="98" t="str">
        <f t="shared" si="184"/>
        <v/>
      </c>
      <c r="DE166" s="246" t="str">
        <f>IF(OR(B166=0,B166=""),"",IF(AND('Marks Entry 1st'!AV165="",'Marks Entry 2nd'!AV165=""),"",IF(AND($E$3="1st"),'Marks Entry 1st'!AV165,IF(AND($E$3="2nd"),'Marks Entry 2nd'!AV165,""))))</f>
        <v/>
      </c>
      <c r="DF166" s="246" t="str">
        <f>IF(OR(B166=0,B166=""),"",IF(AND('Marks Entry 1st'!AW165="",'Marks Entry 2nd'!AW165=""),"",IF(AND($E$3="1st"),'Marks Entry 1st'!AW165,IF(AND($E$3="2nd"),'Marks Entry 2nd'!AW165,""))))</f>
        <v/>
      </c>
      <c r="DG166" s="377" t="str">
        <f t="shared" si="185"/>
        <v/>
      </c>
      <c r="DH166" s="98" t="str">
        <f t="shared" si="186"/>
        <v/>
      </c>
      <c r="DI166" s="68" t="str">
        <f t="shared" si="191"/>
        <v/>
      </c>
      <c r="DJ166" s="379" t="str">
        <f t="shared" si="187"/>
        <v/>
      </c>
      <c r="DK166" s="72" t="str">
        <f t="shared" si="188"/>
        <v/>
      </c>
      <c r="DL166" s="73" t="str">
        <f t="shared" si="189"/>
        <v/>
      </c>
      <c r="DM166" s="413" t="str">
        <f>IF(B166="NSO","NSO",IF(OR(D166="",G166="",F166="",B166="",DI166=0),"",IF('Master sheet'!$D$11="Hindi","कक्षोंन्नति","Promoted")))</f>
        <v/>
      </c>
      <c r="DN166" s="43" t="str">
        <f>IF(OR(B166=0,B166=""),"",IF(AND($E$3="1st"),'Marks Entry 1st'!AX165,IF(AND($E$3="2nd"),'Marks Entry 2nd'!AX165,"")))</f>
        <v/>
      </c>
      <c r="DO166" s="43" t="str">
        <f>IF(OR(B166=0,B166=""),"",IF(AND($E$3="1st"),'Marks Entry 1st'!AY165,IF(AND($E$3="2nd"),'Marks Entry 2nd'!AY165,"")))</f>
        <v/>
      </c>
      <c r="DP166" s="230" t="str">
        <f t="shared" si="190"/>
        <v/>
      </c>
      <c r="DQ166" s="44"/>
      <c r="DX166" s="46">
        <f>IF(AND($E$3="1st"),'Marks Entry 1st'!I165,IF(AND($E$3="2nd"),'Marks Entry 2nd'!I165,""))</f>
        <v>0</v>
      </c>
    </row>
    <row r="167" spans="1:128" ht="18.95" customHeight="1">
      <c r="A167" s="60">
        <v>160</v>
      </c>
      <c r="B167" s="279" t="str">
        <f>IF(OR(DX167=0,DX167=""),"",IF(AND($E$3="1st"),'Marks Entry 1st'!I166,IF(AND($E$3="2nd"),'Marks Entry 2nd'!I166,"")))</f>
        <v/>
      </c>
      <c r="C167" s="61" t="str">
        <f>IF(OR(B167=0,B167=""),"",IF(AND($E$3="1st"),'Marks Entry 1st'!B166,IF(AND($E$3="2nd"),'Marks Entry 2nd'!B166,"")))</f>
        <v/>
      </c>
      <c r="D167" s="61" t="str">
        <f>IF(OR(B167=0,B167=""),"",IF(AND($E$3="1st"),'Marks Entry 1st'!C166,IF(AND($E$3="2nd"),'Marks Entry 2nd'!C166,"")))</f>
        <v/>
      </c>
      <c r="E167" s="62" t="str">
        <f>IF(OR(B167=0,B167=""),"",IF(AND($E$3="1st"),'Marks Entry 1st'!E166,IF(AND($E$3="2nd"),'Marks Entry 2nd'!E166,"")))</f>
        <v/>
      </c>
      <c r="F167" s="278" t="str">
        <f>IF(OR(B167=0,B167=""),"",IF(AND($E$3="1st"),'Marks Entry 1st'!D166,IF(AND($E$3="2nd"),'Marks Entry 2nd'!D166,"")))</f>
        <v/>
      </c>
      <c r="G167" s="56" t="str">
        <f>IF(OR(B167=0,B167=""),"",IF(AND($E$3="1st"),'Marks Entry 1st'!F166,IF(AND($E$3="2nd"),'Marks Entry 2nd'!F166,"")))</f>
        <v/>
      </c>
      <c r="H167" s="56" t="str">
        <f>IF(OR(B167=0,B167=""),"",IF(AND($E$3="1st"),'Marks Entry 1st'!G166,IF(AND($E$3="2nd"),'Marks Entry 2nd'!G166,"")))</f>
        <v/>
      </c>
      <c r="I167" s="56" t="str">
        <f>IF(OR(B167=0,B167=""),"",IF(AND($E$3="1st"),'Marks Entry 1st'!H166,IF(AND($E$3="2nd"),'Marks Entry 2nd'!H166,"")))</f>
        <v/>
      </c>
      <c r="J167" s="245" t="str">
        <f>IF(OR(B167=0,B167=""),"",IF(AND($E$3="1st"),'Marks Entry 1st'!J166,IF(AND($E$3="2nd"),'Marks Entry 2nd'!J166,"")))</f>
        <v/>
      </c>
      <c r="K167" s="245" t="str">
        <f>IF(OR(B167=0,B167=""),"",IF(AND($E$3="1st"),'Marks Entry 1st'!K166,IF(AND($E$3="2nd"),'Marks Entry 2nd'!K166,"")))</f>
        <v/>
      </c>
      <c r="L167" s="113"/>
      <c r="M167" s="113"/>
      <c r="N167" s="113"/>
      <c r="O167" s="53"/>
      <c r="P167" s="113" t="str">
        <f>IF(OR(B167=0,B167=""),"",IF(AND($E$3="1st"),'Marks Entry 1st'!O166,IF(AND($E$3="2nd"),'Marks Entry 2nd'!O166,"")))</f>
        <v/>
      </c>
      <c r="Q167" s="113" t="str">
        <f>IF(OR(B167=0,B167=""),"",IF(AND($E$3="1st"),'Marks Entry 1st'!P166,IF(AND($E$3="2nd"),'Marks Entry 2nd'!P166,"")))</f>
        <v/>
      </c>
      <c r="R167" s="57" t="str">
        <f t="shared" si="128"/>
        <v/>
      </c>
      <c r="S167" s="53">
        <f t="shared" si="129"/>
        <v>0</v>
      </c>
      <c r="T167" s="59" t="str">
        <f>IF(OR(B167=0,B167=""),"",IF(AND($E$3="1st"),'Marks Entry 1st'!Q166,IF(AND($E$3="2nd"),'Marks Entry 2nd'!Q166,"")))</f>
        <v/>
      </c>
      <c r="U167" s="59" t="str">
        <f>IF(OR(B167=0,B167=""),"",IF(AND($E$3="1st"),'Marks Entry 1st'!R166,IF(AND($E$3="2nd"),'Marks Entry 2nd'!R166,"")))</f>
        <v/>
      </c>
      <c r="V167" s="58" t="str">
        <f t="shared" si="130"/>
        <v/>
      </c>
      <c r="W167" s="53" t="str">
        <f t="shared" si="131"/>
        <v/>
      </c>
      <c r="X167" s="94">
        <f t="shared" si="132"/>
        <v>0</v>
      </c>
      <c r="Y167" s="94" t="str">
        <f t="shared" si="133"/>
        <v/>
      </c>
      <c r="Z167" s="94" t="str">
        <f t="shared" si="134"/>
        <v/>
      </c>
      <c r="AA167" s="94" t="str">
        <f t="shared" si="135"/>
        <v/>
      </c>
      <c r="AB167" s="94" t="str">
        <f t="shared" si="136"/>
        <v/>
      </c>
      <c r="AC167" s="98" t="str">
        <f t="shared" si="137"/>
        <v/>
      </c>
      <c r="AD167" s="113"/>
      <c r="AE167" s="113"/>
      <c r="AF167" s="113"/>
      <c r="AG167" s="53"/>
      <c r="AH167" s="113" t="str">
        <f>IF(OR(B167=0,B167=""),"",IF(AND($E$3="1st"),'Marks Entry 1st'!V166,IF(AND($E$3="2nd"),'Marks Entry 2nd'!V166,"")))</f>
        <v/>
      </c>
      <c r="AI167" s="113" t="str">
        <f>IF(OR(B167=0,B167=""),"",IF(AND($E$3="1st"),'Marks Entry 1st'!W166,IF(AND($E$3="2nd"),'Marks Entry 2nd'!W166,"")))</f>
        <v/>
      </c>
      <c r="AJ167" s="57" t="str">
        <f t="shared" si="138"/>
        <v/>
      </c>
      <c r="AK167" s="53">
        <f t="shared" si="139"/>
        <v>0</v>
      </c>
      <c r="AL167" s="59" t="str">
        <f>IF(OR(B167=0,B167=""),"",IF(AND($E$3="1st"),'Marks Entry 1st'!X166,IF(AND($E$3="2nd"),'Marks Entry 2nd'!X166,"")))</f>
        <v/>
      </c>
      <c r="AM167" s="59" t="str">
        <f>IF(OR(B167=0,B167=""),"",IF(AND($E$3="1st"),'Marks Entry 1st'!Y166,IF(AND($E$3="2nd"),'Marks Entry 2nd'!Y166,"")))</f>
        <v/>
      </c>
      <c r="AN167" s="58" t="str">
        <f t="shared" si="140"/>
        <v/>
      </c>
      <c r="AO167" s="53" t="str">
        <f t="shared" si="141"/>
        <v/>
      </c>
      <c r="AP167" s="94">
        <f t="shared" si="142"/>
        <v>0</v>
      </c>
      <c r="AQ167" s="94" t="str">
        <f t="shared" si="143"/>
        <v/>
      </c>
      <c r="AR167" s="94" t="str">
        <f t="shared" si="144"/>
        <v/>
      </c>
      <c r="AS167" s="94" t="str">
        <f t="shared" si="145"/>
        <v/>
      </c>
      <c r="AT167" s="94" t="str">
        <f t="shared" si="146"/>
        <v/>
      </c>
      <c r="AU167" s="98" t="str">
        <f t="shared" si="147"/>
        <v/>
      </c>
      <c r="AV167" s="113"/>
      <c r="AW167" s="113"/>
      <c r="AX167" s="113"/>
      <c r="AY167" s="53"/>
      <c r="AZ167" s="113" t="str">
        <f>IF(OR(B167=0,B167=""),"",IF(AND($E$3="1st"),'Marks Entry 1st'!AC166,IF(AND($E$3="2nd"),'Marks Entry 2nd'!AC166,"")))</f>
        <v/>
      </c>
      <c r="BA167" s="113" t="str">
        <f>IF(OR(B167=0,B167=""),"",IF(AND($E$3="1st"),'Marks Entry 1st'!AD166,IF(AND($E$3="2nd"),'Marks Entry 2nd'!AD166,"")))</f>
        <v/>
      </c>
      <c r="BB167" s="57" t="str">
        <f t="shared" si="148"/>
        <v/>
      </c>
      <c r="BC167" s="53">
        <f t="shared" si="149"/>
        <v>0</v>
      </c>
      <c r="BD167" s="59" t="str">
        <f>IF(OR(B167=0,B167=""),"",IF(AND($E$3="1st"),'Marks Entry 1st'!AE166,IF(AND($E$3="2nd"),'Marks Entry 2nd'!AE166,"")))</f>
        <v/>
      </c>
      <c r="BE167" s="59" t="str">
        <f>IF(OR(B167=0,B167=""),"",IF(AND($E$3="1st"),'Marks Entry 1st'!AF166,IF(AND($E$3="2nd"),'Marks Entry 2nd'!AF166,"")))</f>
        <v/>
      </c>
      <c r="BF167" s="58" t="str">
        <f t="shared" si="150"/>
        <v/>
      </c>
      <c r="BG167" s="53" t="str">
        <f t="shared" si="151"/>
        <v/>
      </c>
      <c r="BH167" s="94">
        <f t="shared" si="152"/>
        <v>0</v>
      </c>
      <c r="BI167" s="94" t="str">
        <f t="shared" si="153"/>
        <v/>
      </c>
      <c r="BJ167" s="94" t="str">
        <f t="shared" si="154"/>
        <v/>
      </c>
      <c r="BK167" s="94" t="str">
        <f t="shared" si="155"/>
        <v/>
      </c>
      <c r="BL167" s="94" t="str">
        <f t="shared" si="156"/>
        <v/>
      </c>
      <c r="BM167" s="98" t="str">
        <f t="shared" si="157"/>
        <v/>
      </c>
      <c r="BN167" s="113"/>
      <c r="BO167" s="113"/>
      <c r="BP167" s="113"/>
      <c r="BQ167" s="53"/>
      <c r="BR167" s="113" t="str">
        <f>IF(OR(B167=0,B167=""),"",IF(AND('Marks Entry 1st'!AJ166="",'Marks Entry 2nd'!AJ166=""),"",IF(AND($E$3="1st"),'Marks Entry 1st'!AJ166,IF(AND($E$3="2nd"),'Marks Entry 2nd'!AJ166,""))))</f>
        <v/>
      </c>
      <c r="BS167" s="113" t="str">
        <f>IF(OR(B167=0,B167=""),"",IF(AND('Marks Entry 1st'!AK166="",'Marks Entry 2nd'!AK166=""),"",IF(AND($E$3="1st"),'Marks Entry 1st'!AK166,IF(AND($E$3="2nd"),'Marks Entry 2nd'!AK166,""))))</f>
        <v/>
      </c>
      <c r="BT167" s="57" t="str">
        <f t="shared" si="158"/>
        <v/>
      </c>
      <c r="BU167" s="53">
        <f t="shared" si="159"/>
        <v>0</v>
      </c>
      <c r="BV167" s="59" t="str">
        <f>IF(OR(B167=0,B167=""),"",IF(AND('Marks Entry 1st'!AL166="",'Marks Entry 2nd'!AL166=""),"",IF(AND($E$3="1st"),'Marks Entry 1st'!AL166,IF(AND($E$3="2nd"),'Marks Entry 2nd'!AL166,""))))</f>
        <v/>
      </c>
      <c r="BW167" s="59" t="str">
        <f>IF(OR(B167=0,B167=""),"",IF(AND('Marks Entry 1st'!AM166="",'Marks Entry 2nd'!AM166=""),"",IF(AND($E$3="1st"),'Marks Entry 1st'!AM166,IF(AND($E$3="2nd"),'Marks Entry 2nd'!AM166,""))))</f>
        <v/>
      </c>
      <c r="BX167" s="58" t="str">
        <f t="shared" si="160"/>
        <v/>
      </c>
      <c r="BY167" s="53" t="str">
        <f t="shared" si="161"/>
        <v/>
      </c>
      <c r="BZ167" s="94">
        <f t="shared" si="162"/>
        <v>0</v>
      </c>
      <c r="CA167" s="94" t="str">
        <f t="shared" si="163"/>
        <v/>
      </c>
      <c r="CB167" s="94" t="str">
        <f t="shared" si="164"/>
        <v/>
      </c>
      <c r="CC167" s="94" t="str">
        <f t="shared" si="165"/>
        <v/>
      </c>
      <c r="CD167" s="94" t="str">
        <f t="shared" si="166"/>
        <v/>
      </c>
      <c r="CE167" s="98" t="str">
        <f t="shared" si="167"/>
        <v/>
      </c>
      <c r="CF167" s="246" t="str">
        <f>IF(OR(B167=0,B167=""),"",IF(AND($E$3="1st"),'Marks Entry 1st'!AN166,IF(AND($E$3="2nd"),'Marks Entry 2nd'!AN166,"")))</f>
        <v/>
      </c>
      <c r="CG167" s="246" t="str">
        <f>IF(OR(B167=0,B167=""),"",IF(AND($E$3="1st"),'Marks Entry 1st'!AO166,IF(AND($E$3="2nd"),'Marks Entry 2nd'!AO166,"")))</f>
        <v/>
      </c>
      <c r="CH167" s="114" t="str">
        <f t="shared" si="168"/>
        <v/>
      </c>
      <c r="CI167" s="115">
        <f t="shared" si="169"/>
        <v>0</v>
      </c>
      <c r="CJ167" s="115" t="str">
        <f t="shared" si="170"/>
        <v/>
      </c>
      <c r="CK167" s="115" t="str">
        <f t="shared" si="171"/>
        <v/>
      </c>
      <c r="CL167" s="97" t="str">
        <f t="shared" si="172"/>
        <v/>
      </c>
      <c r="CM167" s="246" t="str">
        <f>IF(OR(B167=0,B167=""),"",IF(AND($E$3="1st"),'Marks Entry 1st'!AP166,IF(AND($E$3="2nd"),'Marks Entry 2nd'!AP166,"")))</f>
        <v/>
      </c>
      <c r="CN167" s="246" t="str">
        <f>IF(OR(B167=0,B167=""),"",IF(AND($E$3="1st"),'Marks Entry 1st'!AQ166,IF(AND($E$3="2nd"),'Marks Entry 2nd'!AQ166,"")))</f>
        <v/>
      </c>
      <c r="CO167" s="114" t="str">
        <f t="shared" si="173"/>
        <v/>
      </c>
      <c r="CP167" s="115">
        <f t="shared" si="174"/>
        <v>0</v>
      </c>
      <c r="CQ167" s="115" t="str">
        <f t="shared" si="175"/>
        <v/>
      </c>
      <c r="CR167" s="115" t="str">
        <f t="shared" si="176"/>
        <v/>
      </c>
      <c r="CS167" s="97" t="str">
        <f t="shared" si="177"/>
        <v/>
      </c>
      <c r="CT167" s="246" t="str">
        <f>IF(OR(B167=0,B167=""),"",IF(AND($E$3="1st"),'Marks Entry 1st'!AR166,IF(AND($E$3="2nd"),'Marks Entry 2nd'!AR166,"")))</f>
        <v/>
      </c>
      <c r="CU167" s="246" t="str">
        <f>IF(OR(B167=0,B167=""),"",IF(AND($E$3="1st"),'Marks Entry 1st'!AS166,IF(AND($E$3="2nd"),'Marks Entry 2nd'!AS166,"")))</f>
        <v/>
      </c>
      <c r="CV167" s="114" t="str">
        <f t="shared" si="178"/>
        <v/>
      </c>
      <c r="CW167" s="115">
        <f t="shared" si="179"/>
        <v>0</v>
      </c>
      <c r="CX167" s="115" t="str">
        <f t="shared" si="180"/>
        <v/>
      </c>
      <c r="CY167" s="115" t="str">
        <f t="shared" si="181"/>
        <v/>
      </c>
      <c r="CZ167" s="97" t="str">
        <f t="shared" si="182"/>
        <v/>
      </c>
      <c r="DA167" s="246" t="str">
        <f>IF(OR(B167=0,B167=""),"",IF(AND('Marks Entry 1st'!AT166="",'Marks Entry 2nd'!AT166=""),"",IF(AND($E$3="1st"),'Marks Entry 1st'!AT166,IF(AND($E$3="2nd"),'Marks Entry 2nd'!AT166,""))))</f>
        <v/>
      </c>
      <c r="DB167" s="246" t="str">
        <f>IF(OR(B167=0,B167=""),"",IF(AND('Marks Entry 1st'!AU166="",'Marks Entry 2nd'!AU166=""),"",IF(AND($E$3="1st"),'Marks Entry 1st'!AU166,IF(AND($E$3="2nd"),'Marks Entry 2nd'!AU166,""))))</f>
        <v/>
      </c>
      <c r="DC167" s="377" t="str">
        <f t="shared" si="183"/>
        <v/>
      </c>
      <c r="DD167" s="98" t="str">
        <f t="shared" si="184"/>
        <v/>
      </c>
      <c r="DE167" s="246" t="str">
        <f>IF(OR(B167=0,B167=""),"",IF(AND('Marks Entry 1st'!AV166="",'Marks Entry 2nd'!AV166=""),"",IF(AND($E$3="1st"),'Marks Entry 1st'!AV166,IF(AND($E$3="2nd"),'Marks Entry 2nd'!AV166,""))))</f>
        <v/>
      </c>
      <c r="DF167" s="246" t="str">
        <f>IF(OR(B167=0,B167=""),"",IF(AND('Marks Entry 1st'!AW166="",'Marks Entry 2nd'!AW166=""),"",IF(AND($E$3="1st"),'Marks Entry 1st'!AW166,IF(AND($E$3="2nd"),'Marks Entry 2nd'!AW166,""))))</f>
        <v/>
      </c>
      <c r="DG167" s="377" t="str">
        <f t="shared" si="185"/>
        <v/>
      </c>
      <c r="DH167" s="98" t="str">
        <f t="shared" si="186"/>
        <v/>
      </c>
      <c r="DI167" s="68" t="str">
        <f t="shared" si="191"/>
        <v/>
      </c>
      <c r="DJ167" s="379" t="str">
        <f t="shared" si="187"/>
        <v/>
      </c>
      <c r="DK167" s="72" t="str">
        <f t="shared" si="188"/>
        <v/>
      </c>
      <c r="DL167" s="73" t="str">
        <f t="shared" si="189"/>
        <v/>
      </c>
      <c r="DM167" s="413" t="str">
        <f>IF(B167="NSO","NSO",IF(OR(D167="",G167="",F167="",B167="",DI167=0),"",IF('Master sheet'!$D$11="Hindi","कक्षोंन्नति","Promoted")))</f>
        <v/>
      </c>
      <c r="DN167" s="43" t="str">
        <f>IF(OR(B167=0,B167=""),"",IF(AND($E$3="1st"),'Marks Entry 1st'!AX166,IF(AND($E$3="2nd"),'Marks Entry 2nd'!AX166,"")))</f>
        <v/>
      </c>
      <c r="DO167" s="43" t="str">
        <f>IF(OR(B167=0,B167=""),"",IF(AND($E$3="1st"),'Marks Entry 1st'!AY166,IF(AND($E$3="2nd"),'Marks Entry 2nd'!AY166,"")))</f>
        <v/>
      </c>
      <c r="DP167" s="230" t="str">
        <f t="shared" si="190"/>
        <v/>
      </c>
      <c r="DQ167" s="44"/>
      <c r="DX167" s="46">
        <f>IF(AND($E$3="1st"),'Marks Entry 1st'!I166,IF(AND($E$3="2nd"),'Marks Entry 2nd'!I166,""))</f>
        <v>0</v>
      </c>
    </row>
    <row r="168" spans="1:128" ht="18.95" customHeight="1">
      <c r="A168" s="60">
        <v>161</v>
      </c>
      <c r="B168" s="279" t="str">
        <f>IF(OR(DX168=0,DX168=""),"",IF(AND($E$3="1st"),'Marks Entry 1st'!I167,IF(AND($E$3="2nd"),'Marks Entry 2nd'!I167,"")))</f>
        <v/>
      </c>
      <c r="C168" s="61" t="str">
        <f>IF(OR(B168=0,B168=""),"",IF(AND($E$3="1st"),'Marks Entry 1st'!B167,IF(AND($E$3="2nd"),'Marks Entry 2nd'!B167,"")))</f>
        <v/>
      </c>
      <c r="D168" s="61" t="str">
        <f>IF(OR(B168=0,B168=""),"",IF(AND($E$3="1st"),'Marks Entry 1st'!C167,IF(AND($E$3="2nd"),'Marks Entry 2nd'!C167,"")))</f>
        <v/>
      </c>
      <c r="E168" s="62" t="str">
        <f>IF(OR(B168=0,B168=""),"",IF(AND($E$3="1st"),'Marks Entry 1st'!E167,IF(AND($E$3="2nd"),'Marks Entry 2nd'!E167,"")))</f>
        <v/>
      </c>
      <c r="F168" s="278" t="str">
        <f>IF(OR(B168=0,B168=""),"",IF(AND($E$3="1st"),'Marks Entry 1st'!D167,IF(AND($E$3="2nd"),'Marks Entry 2nd'!D167,"")))</f>
        <v/>
      </c>
      <c r="G168" s="56" t="str">
        <f>IF(OR(B168=0,B168=""),"",IF(AND($E$3="1st"),'Marks Entry 1st'!F167,IF(AND($E$3="2nd"),'Marks Entry 2nd'!F167,"")))</f>
        <v/>
      </c>
      <c r="H168" s="56" t="str">
        <f>IF(OR(B168=0,B168=""),"",IF(AND($E$3="1st"),'Marks Entry 1st'!G167,IF(AND($E$3="2nd"),'Marks Entry 2nd'!G167,"")))</f>
        <v/>
      </c>
      <c r="I168" s="56" t="str">
        <f>IF(OR(B168=0,B168=""),"",IF(AND($E$3="1st"),'Marks Entry 1st'!H167,IF(AND($E$3="2nd"),'Marks Entry 2nd'!H167,"")))</f>
        <v/>
      </c>
      <c r="J168" s="245" t="str">
        <f>IF(OR(B168=0,B168=""),"",IF(AND($E$3="1st"),'Marks Entry 1st'!J167,IF(AND($E$3="2nd"),'Marks Entry 2nd'!J167,"")))</f>
        <v/>
      </c>
      <c r="K168" s="245" t="str">
        <f>IF(OR(B168=0,B168=""),"",IF(AND($E$3="1st"),'Marks Entry 1st'!K167,IF(AND($E$3="2nd"),'Marks Entry 2nd'!K167,"")))</f>
        <v/>
      </c>
      <c r="L168" s="113"/>
      <c r="M168" s="113"/>
      <c r="N168" s="113"/>
      <c r="O168" s="53"/>
      <c r="P168" s="113" t="str">
        <f>IF(OR(B168=0,B168=""),"",IF(AND($E$3="1st"),'Marks Entry 1st'!O167,IF(AND($E$3="2nd"),'Marks Entry 2nd'!O167,"")))</f>
        <v/>
      </c>
      <c r="Q168" s="113" t="str">
        <f>IF(OR(B168=0,B168=""),"",IF(AND($E$3="1st"),'Marks Entry 1st'!P167,IF(AND($E$3="2nd"),'Marks Entry 2nd'!P167,"")))</f>
        <v/>
      </c>
      <c r="R168" s="57" t="str">
        <f t="shared" si="128"/>
        <v/>
      </c>
      <c r="S168" s="53">
        <f t="shared" si="129"/>
        <v>0</v>
      </c>
      <c r="T168" s="59" t="str">
        <f>IF(OR(B168=0,B168=""),"",IF(AND($E$3="1st"),'Marks Entry 1st'!Q167,IF(AND($E$3="2nd"),'Marks Entry 2nd'!Q167,"")))</f>
        <v/>
      </c>
      <c r="U168" s="59" t="str">
        <f>IF(OR(B168=0,B168=""),"",IF(AND($E$3="1st"),'Marks Entry 1st'!R167,IF(AND($E$3="2nd"),'Marks Entry 2nd'!R167,"")))</f>
        <v/>
      </c>
      <c r="V168" s="58" t="str">
        <f t="shared" si="130"/>
        <v/>
      </c>
      <c r="W168" s="53" t="str">
        <f t="shared" si="131"/>
        <v/>
      </c>
      <c r="X168" s="94">
        <f t="shared" si="132"/>
        <v>0</v>
      </c>
      <c r="Y168" s="94" t="str">
        <f t="shared" si="133"/>
        <v/>
      </c>
      <c r="Z168" s="94" t="str">
        <f t="shared" si="134"/>
        <v/>
      </c>
      <c r="AA168" s="94" t="str">
        <f t="shared" si="135"/>
        <v/>
      </c>
      <c r="AB168" s="94" t="str">
        <f t="shared" si="136"/>
        <v/>
      </c>
      <c r="AC168" s="98" t="str">
        <f t="shared" si="137"/>
        <v/>
      </c>
      <c r="AD168" s="113"/>
      <c r="AE168" s="113"/>
      <c r="AF168" s="113"/>
      <c r="AG168" s="53"/>
      <c r="AH168" s="113" t="str">
        <f>IF(OR(B168=0,B168=""),"",IF(AND($E$3="1st"),'Marks Entry 1st'!V167,IF(AND($E$3="2nd"),'Marks Entry 2nd'!V167,"")))</f>
        <v/>
      </c>
      <c r="AI168" s="113" t="str">
        <f>IF(OR(B168=0,B168=""),"",IF(AND($E$3="1st"),'Marks Entry 1st'!W167,IF(AND($E$3="2nd"),'Marks Entry 2nd'!W167,"")))</f>
        <v/>
      </c>
      <c r="AJ168" s="57" t="str">
        <f t="shared" si="138"/>
        <v/>
      </c>
      <c r="AK168" s="53">
        <f t="shared" si="139"/>
        <v>0</v>
      </c>
      <c r="AL168" s="59" t="str">
        <f>IF(OR(B168=0,B168=""),"",IF(AND($E$3="1st"),'Marks Entry 1st'!X167,IF(AND($E$3="2nd"),'Marks Entry 2nd'!X167,"")))</f>
        <v/>
      </c>
      <c r="AM168" s="59" t="str">
        <f>IF(OR(B168=0,B168=""),"",IF(AND($E$3="1st"),'Marks Entry 1st'!Y167,IF(AND($E$3="2nd"),'Marks Entry 2nd'!Y167,"")))</f>
        <v/>
      </c>
      <c r="AN168" s="58" t="str">
        <f t="shared" si="140"/>
        <v/>
      </c>
      <c r="AO168" s="53" t="str">
        <f t="shared" si="141"/>
        <v/>
      </c>
      <c r="AP168" s="94">
        <f t="shared" si="142"/>
        <v>0</v>
      </c>
      <c r="AQ168" s="94" t="str">
        <f t="shared" si="143"/>
        <v/>
      </c>
      <c r="AR168" s="94" t="str">
        <f t="shared" si="144"/>
        <v/>
      </c>
      <c r="AS168" s="94" t="str">
        <f t="shared" si="145"/>
        <v/>
      </c>
      <c r="AT168" s="94" t="str">
        <f t="shared" si="146"/>
        <v/>
      </c>
      <c r="AU168" s="98" t="str">
        <f t="shared" si="147"/>
        <v/>
      </c>
      <c r="AV168" s="113"/>
      <c r="AW168" s="113"/>
      <c r="AX168" s="113"/>
      <c r="AY168" s="53"/>
      <c r="AZ168" s="113" t="str">
        <f>IF(OR(B168=0,B168=""),"",IF(AND($E$3="1st"),'Marks Entry 1st'!AC167,IF(AND($E$3="2nd"),'Marks Entry 2nd'!AC167,"")))</f>
        <v/>
      </c>
      <c r="BA168" s="113" t="str">
        <f>IF(OR(B168=0,B168=""),"",IF(AND($E$3="1st"),'Marks Entry 1st'!AD167,IF(AND($E$3="2nd"),'Marks Entry 2nd'!AD167,"")))</f>
        <v/>
      </c>
      <c r="BB168" s="57" t="str">
        <f t="shared" si="148"/>
        <v/>
      </c>
      <c r="BC168" s="53">
        <f t="shared" si="149"/>
        <v>0</v>
      </c>
      <c r="BD168" s="59" t="str">
        <f>IF(OR(B168=0,B168=""),"",IF(AND($E$3="1st"),'Marks Entry 1st'!AE167,IF(AND($E$3="2nd"),'Marks Entry 2nd'!AE167,"")))</f>
        <v/>
      </c>
      <c r="BE168" s="59" t="str">
        <f>IF(OR(B168=0,B168=""),"",IF(AND($E$3="1st"),'Marks Entry 1st'!AF167,IF(AND($E$3="2nd"),'Marks Entry 2nd'!AF167,"")))</f>
        <v/>
      </c>
      <c r="BF168" s="58" t="str">
        <f t="shared" si="150"/>
        <v/>
      </c>
      <c r="BG168" s="53" t="str">
        <f t="shared" si="151"/>
        <v/>
      </c>
      <c r="BH168" s="94">
        <f t="shared" si="152"/>
        <v>0</v>
      </c>
      <c r="BI168" s="94" t="str">
        <f t="shared" si="153"/>
        <v/>
      </c>
      <c r="BJ168" s="94" t="str">
        <f t="shared" si="154"/>
        <v/>
      </c>
      <c r="BK168" s="94" t="str">
        <f t="shared" si="155"/>
        <v/>
      </c>
      <c r="BL168" s="94" t="str">
        <f t="shared" si="156"/>
        <v/>
      </c>
      <c r="BM168" s="98" t="str">
        <f t="shared" si="157"/>
        <v/>
      </c>
      <c r="BN168" s="113"/>
      <c r="BO168" s="113"/>
      <c r="BP168" s="113"/>
      <c r="BQ168" s="53"/>
      <c r="BR168" s="113" t="str">
        <f>IF(OR(B168=0,B168=""),"",IF(AND('Marks Entry 1st'!AJ167="",'Marks Entry 2nd'!AJ167=""),"",IF(AND($E$3="1st"),'Marks Entry 1st'!AJ167,IF(AND($E$3="2nd"),'Marks Entry 2nd'!AJ167,""))))</f>
        <v/>
      </c>
      <c r="BS168" s="113" t="str">
        <f>IF(OR(B168=0,B168=""),"",IF(AND('Marks Entry 1st'!AK167="",'Marks Entry 2nd'!AK167=""),"",IF(AND($E$3="1st"),'Marks Entry 1st'!AK167,IF(AND($E$3="2nd"),'Marks Entry 2nd'!AK167,""))))</f>
        <v/>
      </c>
      <c r="BT168" s="57" t="str">
        <f t="shared" si="158"/>
        <v/>
      </c>
      <c r="BU168" s="53">
        <f t="shared" si="159"/>
        <v>0</v>
      </c>
      <c r="BV168" s="59" t="str">
        <f>IF(OR(B168=0,B168=""),"",IF(AND('Marks Entry 1st'!AL167="",'Marks Entry 2nd'!AL167=""),"",IF(AND($E$3="1st"),'Marks Entry 1st'!AL167,IF(AND($E$3="2nd"),'Marks Entry 2nd'!AL167,""))))</f>
        <v/>
      </c>
      <c r="BW168" s="59" t="str">
        <f>IF(OR(B168=0,B168=""),"",IF(AND('Marks Entry 1st'!AM167="",'Marks Entry 2nd'!AM167=""),"",IF(AND($E$3="1st"),'Marks Entry 1st'!AM167,IF(AND($E$3="2nd"),'Marks Entry 2nd'!AM167,""))))</f>
        <v/>
      </c>
      <c r="BX168" s="58" t="str">
        <f t="shared" si="160"/>
        <v/>
      </c>
      <c r="BY168" s="53" t="str">
        <f t="shared" si="161"/>
        <v/>
      </c>
      <c r="BZ168" s="94">
        <f t="shared" si="162"/>
        <v>0</v>
      </c>
      <c r="CA168" s="94" t="str">
        <f t="shared" si="163"/>
        <v/>
      </c>
      <c r="CB168" s="94" t="str">
        <f t="shared" si="164"/>
        <v/>
      </c>
      <c r="CC168" s="94" t="str">
        <f t="shared" si="165"/>
        <v/>
      </c>
      <c r="CD168" s="94" t="str">
        <f t="shared" si="166"/>
        <v/>
      </c>
      <c r="CE168" s="98" t="str">
        <f t="shared" si="167"/>
        <v/>
      </c>
      <c r="CF168" s="246" t="str">
        <f>IF(OR(B168=0,B168=""),"",IF(AND($E$3="1st"),'Marks Entry 1st'!AN167,IF(AND($E$3="2nd"),'Marks Entry 2nd'!AN167,"")))</f>
        <v/>
      </c>
      <c r="CG168" s="246" t="str">
        <f>IF(OR(B168=0,B168=""),"",IF(AND($E$3="1st"),'Marks Entry 1st'!AO167,IF(AND($E$3="2nd"),'Marks Entry 2nd'!AO167,"")))</f>
        <v/>
      </c>
      <c r="CH168" s="114" t="str">
        <f t="shared" si="168"/>
        <v/>
      </c>
      <c r="CI168" s="115">
        <f t="shared" si="169"/>
        <v>0</v>
      </c>
      <c r="CJ168" s="115" t="str">
        <f t="shared" si="170"/>
        <v/>
      </c>
      <c r="CK168" s="115" t="str">
        <f t="shared" si="171"/>
        <v/>
      </c>
      <c r="CL168" s="97" t="str">
        <f t="shared" si="172"/>
        <v/>
      </c>
      <c r="CM168" s="246" t="str">
        <f>IF(OR(B168=0,B168=""),"",IF(AND($E$3="1st"),'Marks Entry 1st'!AP167,IF(AND($E$3="2nd"),'Marks Entry 2nd'!AP167,"")))</f>
        <v/>
      </c>
      <c r="CN168" s="246" t="str">
        <f>IF(OR(B168=0,B168=""),"",IF(AND($E$3="1st"),'Marks Entry 1st'!AQ167,IF(AND($E$3="2nd"),'Marks Entry 2nd'!AQ167,"")))</f>
        <v/>
      </c>
      <c r="CO168" s="114" t="str">
        <f t="shared" si="173"/>
        <v/>
      </c>
      <c r="CP168" s="115">
        <f t="shared" si="174"/>
        <v>0</v>
      </c>
      <c r="CQ168" s="115" t="str">
        <f t="shared" si="175"/>
        <v/>
      </c>
      <c r="CR168" s="115" t="str">
        <f t="shared" si="176"/>
        <v/>
      </c>
      <c r="CS168" s="97" t="str">
        <f t="shared" si="177"/>
        <v/>
      </c>
      <c r="CT168" s="246" t="str">
        <f>IF(OR(B168=0,B168=""),"",IF(AND($E$3="1st"),'Marks Entry 1st'!AR167,IF(AND($E$3="2nd"),'Marks Entry 2nd'!AR167,"")))</f>
        <v/>
      </c>
      <c r="CU168" s="246" t="str">
        <f>IF(OR(B168=0,B168=""),"",IF(AND($E$3="1st"),'Marks Entry 1st'!AS167,IF(AND($E$3="2nd"),'Marks Entry 2nd'!AS167,"")))</f>
        <v/>
      </c>
      <c r="CV168" s="114" t="str">
        <f t="shared" si="178"/>
        <v/>
      </c>
      <c r="CW168" s="115">
        <f t="shared" si="179"/>
        <v>0</v>
      </c>
      <c r="CX168" s="115" t="str">
        <f t="shared" si="180"/>
        <v/>
      </c>
      <c r="CY168" s="115" t="str">
        <f t="shared" si="181"/>
        <v/>
      </c>
      <c r="CZ168" s="97" t="str">
        <f t="shared" si="182"/>
        <v/>
      </c>
      <c r="DA168" s="246" t="str">
        <f>IF(OR(B168=0,B168=""),"",IF(AND('Marks Entry 1st'!AT167="",'Marks Entry 2nd'!AT167=""),"",IF(AND($E$3="1st"),'Marks Entry 1st'!AT167,IF(AND($E$3="2nd"),'Marks Entry 2nd'!AT167,""))))</f>
        <v/>
      </c>
      <c r="DB168" s="246" t="str">
        <f>IF(OR(B168=0,B168=""),"",IF(AND('Marks Entry 1st'!AU167="",'Marks Entry 2nd'!AU167=""),"",IF(AND($E$3="1st"),'Marks Entry 1st'!AU167,IF(AND($E$3="2nd"),'Marks Entry 2nd'!AU167,""))))</f>
        <v/>
      </c>
      <c r="DC168" s="377" t="str">
        <f t="shared" si="183"/>
        <v/>
      </c>
      <c r="DD168" s="98" t="str">
        <f t="shared" si="184"/>
        <v/>
      </c>
      <c r="DE168" s="246" t="str">
        <f>IF(OR(B168=0,B168=""),"",IF(AND('Marks Entry 1st'!AV167="",'Marks Entry 2nd'!AV167=""),"",IF(AND($E$3="1st"),'Marks Entry 1st'!AV167,IF(AND($E$3="2nd"),'Marks Entry 2nd'!AV167,""))))</f>
        <v/>
      </c>
      <c r="DF168" s="246" t="str">
        <f>IF(OR(B168=0,B168=""),"",IF(AND('Marks Entry 1st'!AW167="",'Marks Entry 2nd'!AW167=""),"",IF(AND($E$3="1st"),'Marks Entry 1st'!AW167,IF(AND($E$3="2nd"),'Marks Entry 2nd'!AW167,""))))</f>
        <v/>
      </c>
      <c r="DG168" s="377" t="str">
        <f t="shared" si="185"/>
        <v/>
      </c>
      <c r="DH168" s="98" t="str">
        <f t="shared" si="186"/>
        <v/>
      </c>
      <c r="DI168" s="68" t="str">
        <f t="shared" si="191"/>
        <v/>
      </c>
      <c r="DJ168" s="379" t="str">
        <f t="shared" si="187"/>
        <v/>
      </c>
      <c r="DK168" s="72" t="str">
        <f t="shared" si="188"/>
        <v/>
      </c>
      <c r="DL168" s="73" t="str">
        <f t="shared" si="189"/>
        <v/>
      </c>
      <c r="DM168" s="413" t="str">
        <f>IF(B168="NSO","NSO",IF(OR(D168="",G168="",F168="",B168="",DI168=0),"",IF('Master sheet'!$D$11="Hindi","कक्षोंन्नति","Promoted")))</f>
        <v/>
      </c>
      <c r="DN168" s="43" t="str">
        <f>IF(OR(B168=0,B168=""),"",IF(AND($E$3="1st"),'Marks Entry 1st'!AX167,IF(AND($E$3="2nd"),'Marks Entry 2nd'!AX167,"")))</f>
        <v/>
      </c>
      <c r="DO168" s="43" t="str">
        <f>IF(OR(B168=0,B168=""),"",IF(AND($E$3="1st"),'Marks Entry 1st'!AY167,IF(AND($E$3="2nd"),'Marks Entry 2nd'!AY167,"")))</f>
        <v/>
      </c>
      <c r="DP168" s="230" t="str">
        <f t="shared" si="190"/>
        <v/>
      </c>
      <c r="DQ168" s="44"/>
      <c r="DX168" s="46">
        <f>IF(AND($E$3="1st"),'Marks Entry 1st'!I167,IF(AND($E$3="2nd"),'Marks Entry 2nd'!I167,""))</f>
        <v>0</v>
      </c>
    </row>
    <row r="169" spans="1:128" ht="18.95" customHeight="1">
      <c r="A169" s="60">
        <v>162</v>
      </c>
      <c r="B169" s="279" t="str">
        <f>IF(OR(DX169=0,DX169=""),"",IF(AND($E$3="1st"),'Marks Entry 1st'!I168,IF(AND($E$3="2nd"),'Marks Entry 2nd'!I168,"")))</f>
        <v/>
      </c>
      <c r="C169" s="61" t="str">
        <f>IF(OR(B169=0,B169=""),"",IF(AND($E$3="1st"),'Marks Entry 1st'!B168,IF(AND($E$3="2nd"),'Marks Entry 2nd'!B168,"")))</f>
        <v/>
      </c>
      <c r="D169" s="61" t="str">
        <f>IF(OR(B169=0,B169=""),"",IF(AND($E$3="1st"),'Marks Entry 1st'!C168,IF(AND($E$3="2nd"),'Marks Entry 2nd'!C168,"")))</f>
        <v/>
      </c>
      <c r="E169" s="62" t="str">
        <f>IF(OR(B169=0,B169=""),"",IF(AND($E$3="1st"),'Marks Entry 1st'!E168,IF(AND($E$3="2nd"),'Marks Entry 2nd'!E168,"")))</f>
        <v/>
      </c>
      <c r="F169" s="278" t="str">
        <f>IF(OR(B169=0,B169=""),"",IF(AND($E$3="1st"),'Marks Entry 1st'!D168,IF(AND($E$3="2nd"),'Marks Entry 2nd'!D168,"")))</f>
        <v/>
      </c>
      <c r="G169" s="56" t="str">
        <f>IF(OR(B169=0,B169=""),"",IF(AND($E$3="1st"),'Marks Entry 1st'!F168,IF(AND($E$3="2nd"),'Marks Entry 2nd'!F168,"")))</f>
        <v/>
      </c>
      <c r="H169" s="56" t="str">
        <f>IF(OR(B169=0,B169=""),"",IF(AND($E$3="1st"),'Marks Entry 1st'!G168,IF(AND($E$3="2nd"),'Marks Entry 2nd'!G168,"")))</f>
        <v/>
      </c>
      <c r="I169" s="56" t="str">
        <f>IF(OR(B169=0,B169=""),"",IF(AND($E$3="1st"),'Marks Entry 1st'!H168,IF(AND($E$3="2nd"),'Marks Entry 2nd'!H168,"")))</f>
        <v/>
      </c>
      <c r="J169" s="245" t="str">
        <f>IF(OR(B169=0,B169=""),"",IF(AND($E$3="1st"),'Marks Entry 1st'!J168,IF(AND($E$3="2nd"),'Marks Entry 2nd'!J168,"")))</f>
        <v/>
      </c>
      <c r="K169" s="245" t="str">
        <f>IF(OR(B169=0,B169=""),"",IF(AND($E$3="1st"),'Marks Entry 1st'!K168,IF(AND($E$3="2nd"),'Marks Entry 2nd'!K168,"")))</f>
        <v/>
      </c>
      <c r="L169" s="113"/>
      <c r="M169" s="113"/>
      <c r="N169" s="113"/>
      <c r="O169" s="53"/>
      <c r="P169" s="113" t="str">
        <f>IF(OR(B169=0,B169=""),"",IF(AND($E$3="1st"),'Marks Entry 1st'!O168,IF(AND($E$3="2nd"),'Marks Entry 2nd'!O168,"")))</f>
        <v/>
      </c>
      <c r="Q169" s="113" t="str">
        <f>IF(OR(B169=0,B169=""),"",IF(AND($E$3="1st"),'Marks Entry 1st'!P168,IF(AND($E$3="2nd"),'Marks Entry 2nd'!P168,"")))</f>
        <v/>
      </c>
      <c r="R169" s="57" t="str">
        <f t="shared" si="128"/>
        <v/>
      </c>
      <c r="S169" s="53">
        <f t="shared" si="129"/>
        <v>0</v>
      </c>
      <c r="T169" s="59" t="str">
        <f>IF(OR(B169=0,B169=""),"",IF(AND($E$3="1st"),'Marks Entry 1st'!Q168,IF(AND($E$3="2nd"),'Marks Entry 2nd'!Q168,"")))</f>
        <v/>
      </c>
      <c r="U169" s="59" t="str">
        <f>IF(OR(B169=0,B169=""),"",IF(AND($E$3="1st"),'Marks Entry 1st'!R168,IF(AND($E$3="2nd"),'Marks Entry 2nd'!R168,"")))</f>
        <v/>
      </c>
      <c r="V169" s="58" t="str">
        <f t="shared" si="130"/>
        <v/>
      </c>
      <c r="W169" s="53" t="str">
        <f t="shared" si="131"/>
        <v/>
      </c>
      <c r="X169" s="94">
        <f t="shared" si="132"/>
        <v>0</v>
      </c>
      <c r="Y169" s="94" t="str">
        <f t="shared" si="133"/>
        <v/>
      </c>
      <c r="Z169" s="94" t="str">
        <f t="shared" si="134"/>
        <v/>
      </c>
      <c r="AA169" s="94" t="str">
        <f t="shared" si="135"/>
        <v/>
      </c>
      <c r="AB169" s="94" t="str">
        <f t="shared" si="136"/>
        <v/>
      </c>
      <c r="AC169" s="98" t="str">
        <f t="shared" si="137"/>
        <v/>
      </c>
      <c r="AD169" s="113"/>
      <c r="AE169" s="113"/>
      <c r="AF169" s="113"/>
      <c r="AG169" s="53"/>
      <c r="AH169" s="113" t="str">
        <f>IF(OR(B169=0,B169=""),"",IF(AND($E$3="1st"),'Marks Entry 1st'!V168,IF(AND($E$3="2nd"),'Marks Entry 2nd'!V168,"")))</f>
        <v/>
      </c>
      <c r="AI169" s="113" t="str">
        <f>IF(OR(B169=0,B169=""),"",IF(AND($E$3="1st"),'Marks Entry 1st'!W168,IF(AND($E$3="2nd"),'Marks Entry 2nd'!W168,"")))</f>
        <v/>
      </c>
      <c r="AJ169" s="57" t="str">
        <f t="shared" si="138"/>
        <v/>
      </c>
      <c r="AK169" s="53">
        <f t="shared" si="139"/>
        <v>0</v>
      </c>
      <c r="AL169" s="59" t="str">
        <f>IF(OR(B169=0,B169=""),"",IF(AND($E$3="1st"),'Marks Entry 1st'!X168,IF(AND($E$3="2nd"),'Marks Entry 2nd'!X168,"")))</f>
        <v/>
      </c>
      <c r="AM169" s="59" t="str">
        <f>IF(OR(B169=0,B169=""),"",IF(AND($E$3="1st"),'Marks Entry 1st'!Y168,IF(AND($E$3="2nd"),'Marks Entry 2nd'!Y168,"")))</f>
        <v/>
      </c>
      <c r="AN169" s="58" t="str">
        <f t="shared" si="140"/>
        <v/>
      </c>
      <c r="AO169" s="53" t="str">
        <f t="shared" si="141"/>
        <v/>
      </c>
      <c r="AP169" s="94">
        <f t="shared" si="142"/>
        <v>0</v>
      </c>
      <c r="AQ169" s="94" t="str">
        <f t="shared" si="143"/>
        <v/>
      </c>
      <c r="AR169" s="94" t="str">
        <f t="shared" si="144"/>
        <v/>
      </c>
      <c r="AS169" s="94" t="str">
        <f t="shared" si="145"/>
        <v/>
      </c>
      <c r="AT169" s="94" t="str">
        <f t="shared" si="146"/>
        <v/>
      </c>
      <c r="AU169" s="98" t="str">
        <f t="shared" si="147"/>
        <v/>
      </c>
      <c r="AV169" s="113"/>
      <c r="AW169" s="113"/>
      <c r="AX169" s="113"/>
      <c r="AY169" s="53"/>
      <c r="AZ169" s="113" t="str">
        <f>IF(OR(B169=0,B169=""),"",IF(AND($E$3="1st"),'Marks Entry 1st'!AC168,IF(AND($E$3="2nd"),'Marks Entry 2nd'!AC168,"")))</f>
        <v/>
      </c>
      <c r="BA169" s="113" t="str">
        <f>IF(OR(B169=0,B169=""),"",IF(AND($E$3="1st"),'Marks Entry 1st'!AD168,IF(AND($E$3="2nd"),'Marks Entry 2nd'!AD168,"")))</f>
        <v/>
      </c>
      <c r="BB169" s="57" t="str">
        <f t="shared" si="148"/>
        <v/>
      </c>
      <c r="BC169" s="53">
        <f t="shared" si="149"/>
        <v>0</v>
      </c>
      <c r="BD169" s="59" t="str">
        <f>IF(OR(B169=0,B169=""),"",IF(AND($E$3="1st"),'Marks Entry 1st'!AE168,IF(AND($E$3="2nd"),'Marks Entry 2nd'!AE168,"")))</f>
        <v/>
      </c>
      <c r="BE169" s="59" t="str">
        <f>IF(OR(B169=0,B169=""),"",IF(AND($E$3="1st"),'Marks Entry 1st'!AF168,IF(AND($E$3="2nd"),'Marks Entry 2nd'!AF168,"")))</f>
        <v/>
      </c>
      <c r="BF169" s="58" t="str">
        <f t="shared" si="150"/>
        <v/>
      </c>
      <c r="BG169" s="53" t="str">
        <f t="shared" si="151"/>
        <v/>
      </c>
      <c r="BH169" s="94">
        <f t="shared" si="152"/>
        <v>0</v>
      </c>
      <c r="BI169" s="94" t="str">
        <f t="shared" si="153"/>
        <v/>
      </c>
      <c r="BJ169" s="94" t="str">
        <f t="shared" si="154"/>
        <v/>
      </c>
      <c r="BK169" s="94" t="str">
        <f t="shared" si="155"/>
        <v/>
      </c>
      <c r="BL169" s="94" t="str">
        <f t="shared" si="156"/>
        <v/>
      </c>
      <c r="BM169" s="98" t="str">
        <f t="shared" si="157"/>
        <v/>
      </c>
      <c r="BN169" s="113"/>
      <c r="BO169" s="113"/>
      <c r="BP169" s="113"/>
      <c r="BQ169" s="53"/>
      <c r="BR169" s="113" t="str">
        <f>IF(OR(B169=0,B169=""),"",IF(AND('Marks Entry 1st'!AJ168="",'Marks Entry 2nd'!AJ168=""),"",IF(AND($E$3="1st"),'Marks Entry 1st'!AJ168,IF(AND($E$3="2nd"),'Marks Entry 2nd'!AJ168,""))))</f>
        <v/>
      </c>
      <c r="BS169" s="113" t="str">
        <f>IF(OR(B169=0,B169=""),"",IF(AND('Marks Entry 1st'!AK168="",'Marks Entry 2nd'!AK168=""),"",IF(AND($E$3="1st"),'Marks Entry 1st'!AK168,IF(AND($E$3="2nd"),'Marks Entry 2nd'!AK168,""))))</f>
        <v/>
      </c>
      <c r="BT169" s="57" t="str">
        <f t="shared" si="158"/>
        <v/>
      </c>
      <c r="BU169" s="53">
        <f t="shared" si="159"/>
        <v>0</v>
      </c>
      <c r="BV169" s="59" t="str">
        <f>IF(OR(B169=0,B169=""),"",IF(AND('Marks Entry 1st'!AL168="",'Marks Entry 2nd'!AL168=""),"",IF(AND($E$3="1st"),'Marks Entry 1st'!AL168,IF(AND($E$3="2nd"),'Marks Entry 2nd'!AL168,""))))</f>
        <v/>
      </c>
      <c r="BW169" s="59" t="str">
        <f>IF(OR(B169=0,B169=""),"",IF(AND('Marks Entry 1st'!AM168="",'Marks Entry 2nd'!AM168=""),"",IF(AND($E$3="1st"),'Marks Entry 1st'!AM168,IF(AND($E$3="2nd"),'Marks Entry 2nd'!AM168,""))))</f>
        <v/>
      </c>
      <c r="BX169" s="58" t="str">
        <f t="shared" si="160"/>
        <v/>
      </c>
      <c r="BY169" s="53" t="str">
        <f t="shared" si="161"/>
        <v/>
      </c>
      <c r="BZ169" s="94">
        <f t="shared" si="162"/>
        <v>0</v>
      </c>
      <c r="CA169" s="94" t="str">
        <f t="shared" si="163"/>
        <v/>
      </c>
      <c r="CB169" s="94" t="str">
        <f t="shared" si="164"/>
        <v/>
      </c>
      <c r="CC169" s="94" t="str">
        <f t="shared" si="165"/>
        <v/>
      </c>
      <c r="CD169" s="94" t="str">
        <f t="shared" si="166"/>
        <v/>
      </c>
      <c r="CE169" s="98" t="str">
        <f t="shared" si="167"/>
        <v/>
      </c>
      <c r="CF169" s="246" t="str">
        <f>IF(OR(B169=0,B169=""),"",IF(AND($E$3="1st"),'Marks Entry 1st'!AN168,IF(AND($E$3="2nd"),'Marks Entry 2nd'!AN168,"")))</f>
        <v/>
      </c>
      <c r="CG169" s="246" t="str">
        <f>IF(OR(B169=0,B169=""),"",IF(AND($E$3="1st"),'Marks Entry 1st'!AO168,IF(AND($E$3="2nd"),'Marks Entry 2nd'!AO168,"")))</f>
        <v/>
      </c>
      <c r="CH169" s="114" t="str">
        <f t="shared" si="168"/>
        <v/>
      </c>
      <c r="CI169" s="115">
        <f t="shared" si="169"/>
        <v>0</v>
      </c>
      <c r="CJ169" s="115" t="str">
        <f t="shared" si="170"/>
        <v/>
      </c>
      <c r="CK169" s="115" t="str">
        <f t="shared" si="171"/>
        <v/>
      </c>
      <c r="CL169" s="97" t="str">
        <f t="shared" si="172"/>
        <v/>
      </c>
      <c r="CM169" s="246" t="str">
        <f>IF(OR(B169=0,B169=""),"",IF(AND($E$3="1st"),'Marks Entry 1st'!AP168,IF(AND($E$3="2nd"),'Marks Entry 2nd'!AP168,"")))</f>
        <v/>
      </c>
      <c r="CN169" s="246" t="str">
        <f>IF(OR(B169=0,B169=""),"",IF(AND($E$3="1st"),'Marks Entry 1st'!AQ168,IF(AND($E$3="2nd"),'Marks Entry 2nd'!AQ168,"")))</f>
        <v/>
      </c>
      <c r="CO169" s="114" t="str">
        <f t="shared" si="173"/>
        <v/>
      </c>
      <c r="CP169" s="115">
        <f t="shared" si="174"/>
        <v>0</v>
      </c>
      <c r="CQ169" s="115" t="str">
        <f t="shared" si="175"/>
        <v/>
      </c>
      <c r="CR169" s="115" t="str">
        <f t="shared" si="176"/>
        <v/>
      </c>
      <c r="CS169" s="97" t="str">
        <f t="shared" si="177"/>
        <v/>
      </c>
      <c r="CT169" s="246" t="str">
        <f>IF(OR(B169=0,B169=""),"",IF(AND($E$3="1st"),'Marks Entry 1st'!AR168,IF(AND($E$3="2nd"),'Marks Entry 2nd'!AR168,"")))</f>
        <v/>
      </c>
      <c r="CU169" s="246" t="str">
        <f>IF(OR(B169=0,B169=""),"",IF(AND($E$3="1st"),'Marks Entry 1st'!AS168,IF(AND($E$3="2nd"),'Marks Entry 2nd'!AS168,"")))</f>
        <v/>
      </c>
      <c r="CV169" s="114" t="str">
        <f t="shared" si="178"/>
        <v/>
      </c>
      <c r="CW169" s="115">
        <f t="shared" si="179"/>
        <v>0</v>
      </c>
      <c r="CX169" s="115" t="str">
        <f t="shared" si="180"/>
        <v/>
      </c>
      <c r="CY169" s="115" t="str">
        <f t="shared" si="181"/>
        <v/>
      </c>
      <c r="CZ169" s="97" t="str">
        <f t="shared" si="182"/>
        <v/>
      </c>
      <c r="DA169" s="246" t="str">
        <f>IF(OR(B169=0,B169=""),"",IF(AND('Marks Entry 1st'!AT168="",'Marks Entry 2nd'!AT168=""),"",IF(AND($E$3="1st"),'Marks Entry 1st'!AT168,IF(AND($E$3="2nd"),'Marks Entry 2nd'!AT168,""))))</f>
        <v/>
      </c>
      <c r="DB169" s="246" t="str">
        <f>IF(OR(B169=0,B169=""),"",IF(AND('Marks Entry 1st'!AU168="",'Marks Entry 2nd'!AU168=""),"",IF(AND($E$3="1st"),'Marks Entry 1st'!AU168,IF(AND($E$3="2nd"),'Marks Entry 2nd'!AU168,""))))</f>
        <v/>
      </c>
      <c r="DC169" s="377" t="str">
        <f t="shared" si="183"/>
        <v/>
      </c>
      <c r="DD169" s="98" t="str">
        <f t="shared" si="184"/>
        <v/>
      </c>
      <c r="DE169" s="246" t="str">
        <f>IF(OR(B169=0,B169=""),"",IF(AND('Marks Entry 1st'!AV168="",'Marks Entry 2nd'!AV168=""),"",IF(AND($E$3="1st"),'Marks Entry 1st'!AV168,IF(AND($E$3="2nd"),'Marks Entry 2nd'!AV168,""))))</f>
        <v/>
      </c>
      <c r="DF169" s="246" t="str">
        <f>IF(OR(B169=0,B169=""),"",IF(AND('Marks Entry 1st'!AW168="",'Marks Entry 2nd'!AW168=""),"",IF(AND($E$3="1st"),'Marks Entry 1st'!AW168,IF(AND($E$3="2nd"),'Marks Entry 2nd'!AW168,""))))</f>
        <v/>
      </c>
      <c r="DG169" s="377" t="str">
        <f t="shared" si="185"/>
        <v/>
      </c>
      <c r="DH169" s="98" t="str">
        <f t="shared" si="186"/>
        <v/>
      </c>
      <c r="DI169" s="68" t="str">
        <f t="shared" si="191"/>
        <v/>
      </c>
      <c r="DJ169" s="379" t="str">
        <f t="shared" si="187"/>
        <v/>
      </c>
      <c r="DK169" s="72" t="str">
        <f t="shared" si="188"/>
        <v/>
      </c>
      <c r="DL169" s="73" t="str">
        <f t="shared" si="189"/>
        <v/>
      </c>
      <c r="DM169" s="413" t="str">
        <f>IF(B169="NSO","NSO",IF(OR(D169="",G169="",F169="",B169="",DI169=0),"",IF('Master sheet'!$D$11="Hindi","कक्षोंन्नति","Promoted")))</f>
        <v/>
      </c>
      <c r="DN169" s="43" t="str">
        <f>IF(OR(B169=0,B169=""),"",IF(AND($E$3="1st"),'Marks Entry 1st'!AX168,IF(AND($E$3="2nd"),'Marks Entry 2nd'!AX168,"")))</f>
        <v/>
      </c>
      <c r="DO169" s="43" t="str">
        <f>IF(OR(B169=0,B169=""),"",IF(AND($E$3="1st"),'Marks Entry 1st'!AY168,IF(AND($E$3="2nd"),'Marks Entry 2nd'!AY168,"")))</f>
        <v/>
      </c>
      <c r="DP169" s="230" t="str">
        <f t="shared" si="190"/>
        <v/>
      </c>
      <c r="DQ169" s="44"/>
      <c r="DX169" s="46">
        <f>IF(AND($E$3="1st"),'Marks Entry 1st'!I168,IF(AND($E$3="2nd"),'Marks Entry 2nd'!I168,""))</f>
        <v>0</v>
      </c>
    </row>
    <row r="170" spans="1:128" ht="18.95" customHeight="1">
      <c r="A170" s="60">
        <v>163</v>
      </c>
      <c r="B170" s="279" t="str">
        <f>IF(OR(DX170=0,DX170=""),"",IF(AND($E$3="1st"),'Marks Entry 1st'!I169,IF(AND($E$3="2nd"),'Marks Entry 2nd'!I169,"")))</f>
        <v/>
      </c>
      <c r="C170" s="61" t="str">
        <f>IF(OR(B170=0,B170=""),"",IF(AND($E$3="1st"),'Marks Entry 1st'!B169,IF(AND($E$3="2nd"),'Marks Entry 2nd'!B169,"")))</f>
        <v/>
      </c>
      <c r="D170" s="61" t="str">
        <f>IF(OR(B170=0,B170=""),"",IF(AND($E$3="1st"),'Marks Entry 1st'!C169,IF(AND($E$3="2nd"),'Marks Entry 2nd'!C169,"")))</f>
        <v/>
      </c>
      <c r="E170" s="62" t="str">
        <f>IF(OR(B170=0,B170=""),"",IF(AND($E$3="1st"),'Marks Entry 1st'!E169,IF(AND($E$3="2nd"),'Marks Entry 2nd'!E169,"")))</f>
        <v/>
      </c>
      <c r="F170" s="278" t="str">
        <f>IF(OR(B170=0,B170=""),"",IF(AND($E$3="1st"),'Marks Entry 1st'!D169,IF(AND($E$3="2nd"),'Marks Entry 2nd'!D169,"")))</f>
        <v/>
      </c>
      <c r="G170" s="56" t="str">
        <f>IF(OR(B170=0,B170=""),"",IF(AND($E$3="1st"),'Marks Entry 1st'!F169,IF(AND($E$3="2nd"),'Marks Entry 2nd'!F169,"")))</f>
        <v/>
      </c>
      <c r="H170" s="56" t="str">
        <f>IF(OR(B170=0,B170=""),"",IF(AND($E$3="1st"),'Marks Entry 1st'!G169,IF(AND($E$3="2nd"),'Marks Entry 2nd'!G169,"")))</f>
        <v/>
      </c>
      <c r="I170" s="56" t="str">
        <f>IF(OR(B170=0,B170=""),"",IF(AND($E$3="1st"),'Marks Entry 1st'!H169,IF(AND($E$3="2nd"),'Marks Entry 2nd'!H169,"")))</f>
        <v/>
      </c>
      <c r="J170" s="245" t="str">
        <f>IF(OR(B170=0,B170=""),"",IF(AND($E$3="1st"),'Marks Entry 1st'!J169,IF(AND($E$3="2nd"),'Marks Entry 2nd'!J169,"")))</f>
        <v/>
      </c>
      <c r="K170" s="245" t="str">
        <f>IF(OR(B170=0,B170=""),"",IF(AND($E$3="1st"),'Marks Entry 1st'!K169,IF(AND($E$3="2nd"),'Marks Entry 2nd'!K169,"")))</f>
        <v/>
      </c>
      <c r="L170" s="113"/>
      <c r="M170" s="113"/>
      <c r="N170" s="113"/>
      <c r="O170" s="53"/>
      <c r="P170" s="113" t="str">
        <f>IF(OR(B170=0,B170=""),"",IF(AND($E$3="1st"),'Marks Entry 1st'!O169,IF(AND($E$3="2nd"),'Marks Entry 2nd'!O169,"")))</f>
        <v/>
      </c>
      <c r="Q170" s="113" t="str">
        <f>IF(OR(B170=0,B170=""),"",IF(AND($E$3="1st"),'Marks Entry 1st'!P169,IF(AND($E$3="2nd"),'Marks Entry 2nd'!P169,"")))</f>
        <v/>
      </c>
      <c r="R170" s="57" t="str">
        <f t="shared" si="128"/>
        <v/>
      </c>
      <c r="S170" s="53">
        <f t="shared" si="129"/>
        <v>0</v>
      </c>
      <c r="T170" s="59" t="str">
        <f>IF(OR(B170=0,B170=""),"",IF(AND($E$3="1st"),'Marks Entry 1st'!Q169,IF(AND($E$3="2nd"),'Marks Entry 2nd'!Q169,"")))</f>
        <v/>
      </c>
      <c r="U170" s="59" t="str">
        <f>IF(OR(B170=0,B170=""),"",IF(AND($E$3="1st"),'Marks Entry 1st'!R169,IF(AND($E$3="2nd"),'Marks Entry 2nd'!R169,"")))</f>
        <v/>
      </c>
      <c r="V170" s="58" t="str">
        <f t="shared" si="130"/>
        <v/>
      </c>
      <c r="W170" s="53" t="str">
        <f t="shared" si="131"/>
        <v/>
      </c>
      <c r="X170" s="94">
        <f t="shared" si="132"/>
        <v>0</v>
      </c>
      <c r="Y170" s="94" t="str">
        <f t="shared" si="133"/>
        <v/>
      </c>
      <c r="Z170" s="94" t="str">
        <f t="shared" si="134"/>
        <v/>
      </c>
      <c r="AA170" s="94" t="str">
        <f t="shared" si="135"/>
        <v/>
      </c>
      <c r="AB170" s="94" t="str">
        <f t="shared" si="136"/>
        <v/>
      </c>
      <c r="AC170" s="98" t="str">
        <f t="shared" si="137"/>
        <v/>
      </c>
      <c r="AD170" s="113"/>
      <c r="AE170" s="113"/>
      <c r="AF170" s="113"/>
      <c r="AG170" s="53"/>
      <c r="AH170" s="113" t="str">
        <f>IF(OR(B170=0,B170=""),"",IF(AND($E$3="1st"),'Marks Entry 1st'!V169,IF(AND($E$3="2nd"),'Marks Entry 2nd'!V169,"")))</f>
        <v/>
      </c>
      <c r="AI170" s="113" t="str">
        <f>IF(OR(B170=0,B170=""),"",IF(AND($E$3="1st"),'Marks Entry 1st'!W169,IF(AND($E$3="2nd"),'Marks Entry 2nd'!W169,"")))</f>
        <v/>
      </c>
      <c r="AJ170" s="57" t="str">
        <f t="shared" si="138"/>
        <v/>
      </c>
      <c r="AK170" s="53">
        <f t="shared" si="139"/>
        <v>0</v>
      </c>
      <c r="AL170" s="59" t="str">
        <f>IF(OR(B170=0,B170=""),"",IF(AND($E$3="1st"),'Marks Entry 1st'!X169,IF(AND($E$3="2nd"),'Marks Entry 2nd'!X169,"")))</f>
        <v/>
      </c>
      <c r="AM170" s="59" t="str">
        <f>IF(OR(B170=0,B170=""),"",IF(AND($E$3="1st"),'Marks Entry 1st'!Y169,IF(AND($E$3="2nd"),'Marks Entry 2nd'!Y169,"")))</f>
        <v/>
      </c>
      <c r="AN170" s="58" t="str">
        <f t="shared" si="140"/>
        <v/>
      </c>
      <c r="AO170" s="53" t="str">
        <f t="shared" si="141"/>
        <v/>
      </c>
      <c r="AP170" s="94">
        <f t="shared" si="142"/>
        <v>0</v>
      </c>
      <c r="AQ170" s="94" t="str">
        <f t="shared" si="143"/>
        <v/>
      </c>
      <c r="AR170" s="94" t="str">
        <f t="shared" si="144"/>
        <v/>
      </c>
      <c r="AS170" s="94" t="str">
        <f t="shared" si="145"/>
        <v/>
      </c>
      <c r="AT170" s="94" t="str">
        <f t="shared" si="146"/>
        <v/>
      </c>
      <c r="AU170" s="98" t="str">
        <f t="shared" si="147"/>
        <v/>
      </c>
      <c r="AV170" s="113"/>
      <c r="AW170" s="113"/>
      <c r="AX170" s="113"/>
      <c r="AY170" s="53"/>
      <c r="AZ170" s="113" t="str">
        <f>IF(OR(B170=0,B170=""),"",IF(AND($E$3="1st"),'Marks Entry 1st'!AC169,IF(AND($E$3="2nd"),'Marks Entry 2nd'!AC169,"")))</f>
        <v/>
      </c>
      <c r="BA170" s="113" t="str">
        <f>IF(OR(B170=0,B170=""),"",IF(AND($E$3="1st"),'Marks Entry 1st'!AD169,IF(AND($E$3="2nd"),'Marks Entry 2nd'!AD169,"")))</f>
        <v/>
      </c>
      <c r="BB170" s="57" t="str">
        <f t="shared" si="148"/>
        <v/>
      </c>
      <c r="BC170" s="53">
        <f t="shared" si="149"/>
        <v>0</v>
      </c>
      <c r="BD170" s="59" t="str">
        <f>IF(OR(B170=0,B170=""),"",IF(AND($E$3="1st"),'Marks Entry 1st'!AE169,IF(AND($E$3="2nd"),'Marks Entry 2nd'!AE169,"")))</f>
        <v/>
      </c>
      <c r="BE170" s="59" t="str">
        <f>IF(OR(B170=0,B170=""),"",IF(AND($E$3="1st"),'Marks Entry 1st'!AF169,IF(AND($E$3="2nd"),'Marks Entry 2nd'!AF169,"")))</f>
        <v/>
      </c>
      <c r="BF170" s="58" t="str">
        <f t="shared" si="150"/>
        <v/>
      </c>
      <c r="BG170" s="53" t="str">
        <f t="shared" si="151"/>
        <v/>
      </c>
      <c r="BH170" s="94">
        <f t="shared" si="152"/>
        <v>0</v>
      </c>
      <c r="BI170" s="94" t="str">
        <f t="shared" si="153"/>
        <v/>
      </c>
      <c r="BJ170" s="94" t="str">
        <f t="shared" si="154"/>
        <v/>
      </c>
      <c r="BK170" s="94" t="str">
        <f t="shared" si="155"/>
        <v/>
      </c>
      <c r="BL170" s="94" t="str">
        <f t="shared" si="156"/>
        <v/>
      </c>
      <c r="BM170" s="98" t="str">
        <f t="shared" si="157"/>
        <v/>
      </c>
      <c r="BN170" s="113"/>
      <c r="BO170" s="113"/>
      <c r="BP170" s="113"/>
      <c r="BQ170" s="53"/>
      <c r="BR170" s="113" t="str">
        <f>IF(OR(B170=0,B170=""),"",IF(AND('Marks Entry 1st'!AJ169="",'Marks Entry 2nd'!AJ169=""),"",IF(AND($E$3="1st"),'Marks Entry 1st'!AJ169,IF(AND($E$3="2nd"),'Marks Entry 2nd'!AJ169,""))))</f>
        <v/>
      </c>
      <c r="BS170" s="113" t="str">
        <f>IF(OR(B170=0,B170=""),"",IF(AND('Marks Entry 1st'!AK169="",'Marks Entry 2nd'!AK169=""),"",IF(AND($E$3="1st"),'Marks Entry 1st'!AK169,IF(AND($E$3="2nd"),'Marks Entry 2nd'!AK169,""))))</f>
        <v/>
      </c>
      <c r="BT170" s="57" t="str">
        <f t="shared" si="158"/>
        <v/>
      </c>
      <c r="BU170" s="53">
        <f t="shared" si="159"/>
        <v>0</v>
      </c>
      <c r="BV170" s="59" t="str">
        <f>IF(OR(B170=0,B170=""),"",IF(AND('Marks Entry 1st'!AL169="",'Marks Entry 2nd'!AL169=""),"",IF(AND($E$3="1st"),'Marks Entry 1st'!AL169,IF(AND($E$3="2nd"),'Marks Entry 2nd'!AL169,""))))</f>
        <v/>
      </c>
      <c r="BW170" s="59" t="str">
        <f>IF(OR(B170=0,B170=""),"",IF(AND('Marks Entry 1st'!AM169="",'Marks Entry 2nd'!AM169=""),"",IF(AND($E$3="1st"),'Marks Entry 1st'!AM169,IF(AND($E$3="2nd"),'Marks Entry 2nd'!AM169,""))))</f>
        <v/>
      </c>
      <c r="BX170" s="58" t="str">
        <f t="shared" si="160"/>
        <v/>
      </c>
      <c r="BY170" s="53" t="str">
        <f t="shared" si="161"/>
        <v/>
      </c>
      <c r="BZ170" s="94">
        <f t="shared" si="162"/>
        <v>0</v>
      </c>
      <c r="CA170" s="94" t="str">
        <f t="shared" si="163"/>
        <v/>
      </c>
      <c r="CB170" s="94" t="str">
        <f t="shared" si="164"/>
        <v/>
      </c>
      <c r="CC170" s="94" t="str">
        <f t="shared" si="165"/>
        <v/>
      </c>
      <c r="CD170" s="94" t="str">
        <f t="shared" si="166"/>
        <v/>
      </c>
      <c r="CE170" s="98" t="str">
        <f t="shared" si="167"/>
        <v/>
      </c>
      <c r="CF170" s="246" t="str">
        <f>IF(OR(B170=0,B170=""),"",IF(AND($E$3="1st"),'Marks Entry 1st'!AN169,IF(AND($E$3="2nd"),'Marks Entry 2nd'!AN169,"")))</f>
        <v/>
      </c>
      <c r="CG170" s="246" t="str">
        <f>IF(OR(B170=0,B170=""),"",IF(AND($E$3="1st"),'Marks Entry 1st'!AO169,IF(AND($E$3="2nd"),'Marks Entry 2nd'!AO169,"")))</f>
        <v/>
      </c>
      <c r="CH170" s="114" t="str">
        <f t="shared" si="168"/>
        <v/>
      </c>
      <c r="CI170" s="115">
        <f t="shared" si="169"/>
        <v>0</v>
      </c>
      <c r="CJ170" s="115" t="str">
        <f t="shared" si="170"/>
        <v/>
      </c>
      <c r="CK170" s="115" t="str">
        <f t="shared" si="171"/>
        <v/>
      </c>
      <c r="CL170" s="97" t="str">
        <f t="shared" si="172"/>
        <v/>
      </c>
      <c r="CM170" s="246" t="str">
        <f>IF(OR(B170=0,B170=""),"",IF(AND($E$3="1st"),'Marks Entry 1st'!AP169,IF(AND($E$3="2nd"),'Marks Entry 2nd'!AP169,"")))</f>
        <v/>
      </c>
      <c r="CN170" s="246" t="str">
        <f>IF(OR(B170=0,B170=""),"",IF(AND($E$3="1st"),'Marks Entry 1st'!AQ169,IF(AND($E$3="2nd"),'Marks Entry 2nd'!AQ169,"")))</f>
        <v/>
      </c>
      <c r="CO170" s="114" t="str">
        <f t="shared" si="173"/>
        <v/>
      </c>
      <c r="CP170" s="115">
        <f t="shared" si="174"/>
        <v>0</v>
      </c>
      <c r="CQ170" s="115" t="str">
        <f t="shared" si="175"/>
        <v/>
      </c>
      <c r="CR170" s="115" t="str">
        <f t="shared" si="176"/>
        <v/>
      </c>
      <c r="CS170" s="97" t="str">
        <f t="shared" si="177"/>
        <v/>
      </c>
      <c r="CT170" s="246" t="str">
        <f>IF(OR(B170=0,B170=""),"",IF(AND($E$3="1st"),'Marks Entry 1st'!AR169,IF(AND($E$3="2nd"),'Marks Entry 2nd'!AR169,"")))</f>
        <v/>
      </c>
      <c r="CU170" s="246" t="str">
        <f>IF(OR(B170=0,B170=""),"",IF(AND($E$3="1st"),'Marks Entry 1st'!AS169,IF(AND($E$3="2nd"),'Marks Entry 2nd'!AS169,"")))</f>
        <v/>
      </c>
      <c r="CV170" s="114" t="str">
        <f t="shared" si="178"/>
        <v/>
      </c>
      <c r="CW170" s="115">
        <f t="shared" si="179"/>
        <v>0</v>
      </c>
      <c r="CX170" s="115" t="str">
        <f t="shared" si="180"/>
        <v/>
      </c>
      <c r="CY170" s="115" t="str">
        <f t="shared" si="181"/>
        <v/>
      </c>
      <c r="CZ170" s="97" t="str">
        <f t="shared" si="182"/>
        <v/>
      </c>
      <c r="DA170" s="246" t="str">
        <f>IF(OR(B170=0,B170=""),"",IF(AND('Marks Entry 1st'!AT169="",'Marks Entry 2nd'!AT169=""),"",IF(AND($E$3="1st"),'Marks Entry 1st'!AT169,IF(AND($E$3="2nd"),'Marks Entry 2nd'!AT169,""))))</f>
        <v/>
      </c>
      <c r="DB170" s="246" t="str">
        <f>IF(OR(B170=0,B170=""),"",IF(AND('Marks Entry 1st'!AU169="",'Marks Entry 2nd'!AU169=""),"",IF(AND($E$3="1st"),'Marks Entry 1st'!AU169,IF(AND($E$3="2nd"),'Marks Entry 2nd'!AU169,""))))</f>
        <v/>
      </c>
      <c r="DC170" s="377" t="str">
        <f t="shared" si="183"/>
        <v/>
      </c>
      <c r="DD170" s="98" t="str">
        <f t="shared" si="184"/>
        <v/>
      </c>
      <c r="DE170" s="246" t="str">
        <f>IF(OR(B170=0,B170=""),"",IF(AND('Marks Entry 1st'!AV169="",'Marks Entry 2nd'!AV169=""),"",IF(AND($E$3="1st"),'Marks Entry 1st'!AV169,IF(AND($E$3="2nd"),'Marks Entry 2nd'!AV169,""))))</f>
        <v/>
      </c>
      <c r="DF170" s="246" t="str">
        <f>IF(OR(B170=0,B170=""),"",IF(AND('Marks Entry 1st'!AW169="",'Marks Entry 2nd'!AW169=""),"",IF(AND($E$3="1st"),'Marks Entry 1st'!AW169,IF(AND($E$3="2nd"),'Marks Entry 2nd'!AW169,""))))</f>
        <v/>
      </c>
      <c r="DG170" s="377" t="str">
        <f t="shared" si="185"/>
        <v/>
      </c>
      <c r="DH170" s="98" t="str">
        <f t="shared" si="186"/>
        <v/>
      </c>
      <c r="DI170" s="68" t="str">
        <f t="shared" si="191"/>
        <v/>
      </c>
      <c r="DJ170" s="379" t="str">
        <f t="shared" si="187"/>
        <v/>
      </c>
      <c r="DK170" s="72" t="str">
        <f t="shared" si="188"/>
        <v/>
      </c>
      <c r="DL170" s="73" t="str">
        <f t="shared" si="189"/>
        <v/>
      </c>
      <c r="DM170" s="413" t="str">
        <f>IF(B170="NSO","NSO",IF(OR(D170="",G170="",F170="",B170="",DI170=0),"",IF('Master sheet'!$D$11="Hindi","कक्षोंन्नति","Promoted")))</f>
        <v/>
      </c>
      <c r="DN170" s="43" t="str">
        <f>IF(OR(B170=0,B170=""),"",IF(AND($E$3="1st"),'Marks Entry 1st'!AX169,IF(AND($E$3="2nd"),'Marks Entry 2nd'!AX169,"")))</f>
        <v/>
      </c>
      <c r="DO170" s="43" t="str">
        <f>IF(OR(B170=0,B170=""),"",IF(AND($E$3="1st"),'Marks Entry 1st'!AY169,IF(AND($E$3="2nd"),'Marks Entry 2nd'!AY169,"")))</f>
        <v/>
      </c>
      <c r="DP170" s="230" t="str">
        <f t="shared" si="190"/>
        <v/>
      </c>
      <c r="DQ170" s="44"/>
      <c r="DX170" s="46">
        <f>IF(AND($E$3="1st"),'Marks Entry 1st'!I169,IF(AND($E$3="2nd"),'Marks Entry 2nd'!I169,""))</f>
        <v>0</v>
      </c>
    </row>
    <row r="171" spans="1:128" ht="18.95" customHeight="1">
      <c r="A171" s="60">
        <v>164</v>
      </c>
      <c r="B171" s="279" t="str">
        <f>IF(OR(DX171=0,DX171=""),"",IF(AND($E$3="1st"),'Marks Entry 1st'!I170,IF(AND($E$3="2nd"),'Marks Entry 2nd'!I170,"")))</f>
        <v/>
      </c>
      <c r="C171" s="61" t="str">
        <f>IF(OR(B171=0,B171=""),"",IF(AND($E$3="1st"),'Marks Entry 1st'!B170,IF(AND($E$3="2nd"),'Marks Entry 2nd'!B170,"")))</f>
        <v/>
      </c>
      <c r="D171" s="61" t="str">
        <f>IF(OR(B171=0,B171=""),"",IF(AND($E$3="1st"),'Marks Entry 1st'!C170,IF(AND($E$3="2nd"),'Marks Entry 2nd'!C170,"")))</f>
        <v/>
      </c>
      <c r="E171" s="62" t="str">
        <f>IF(OR(B171=0,B171=""),"",IF(AND($E$3="1st"),'Marks Entry 1st'!E170,IF(AND($E$3="2nd"),'Marks Entry 2nd'!E170,"")))</f>
        <v/>
      </c>
      <c r="F171" s="278" t="str">
        <f>IF(OR(B171=0,B171=""),"",IF(AND($E$3="1st"),'Marks Entry 1st'!D170,IF(AND($E$3="2nd"),'Marks Entry 2nd'!D170,"")))</f>
        <v/>
      </c>
      <c r="G171" s="56" t="str">
        <f>IF(OR(B171=0,B171=""),"",IF(AND($E$3="1st"),'Marks Entry 1st'!F170,IF(AND($E$3="2nd"),'Marks Entry 2nd'!F170,"")))</f>
        <v/>
      </c>
      <c r="H171" s="56" t="str">
        <f>IF(OR(B171=0,B171=""),"",IF(AND($E$3="1st"),'Marks Entry 1st'!G170,IF(AND($E$3="2nd"),'Marks Entry 2nd'!G170,"")))</f>
        <v/>
      </c>
      <c r="I171" s="56" t="str">
        <f>IF(OR(B171=0,B171=""),"",IF(AND($E$3="1st"),'Marks Entry 1st'!H170,IF(AND($E$3="2nd"),'Marks Entry 2nd'!H170,"")))</f>
        <v/>
      </c>
      <c r="J171" s="245" t="str">
        <f>IF(OR(B171=0,B171=""),"",IF(AND($E$3="1st"),'Marks Entry 1st'!J170,IF(AND($E$3="2nd"),'Marks Entry 2nd'!J170,"")))</f>
        <v/>
      </c>
      <c r="K171" s="245" t="str">
        <f>IF(OR(B171=0,B171=""),"",IF(AND($E$3="1st"),'Marks Entry 1st'!K170,IF(AND($E$3="2nd"),'Marks Entry 2nd'!K170,"")))</f>
        <v/>
      </c>
      <c r="L171" s="113"/>
      <c r="M171" s="113"/>
      <c r="N171" s="113"/>
      <c r="O171" s="53"/>
      <c r="P171" s="113" t="str">
        <f>IF(OR(B171=0,B171=""),"",IF(AND($E$3="1st"),'Marks Entry 1st'!O170,IF(AND($E$3="2nd"),'Marks Entry 2nd'!O170,"")))</f>
        <v/>
      </c>
      <c r="Q171" s="113" t="str">
        <f>IF(OR(B171=0,B171=""),"",IF(AND($E$3="1st"),'Marks Entry 1st'!P170,IF(AND($E$3="2nd"),'Marks Entry 2nd'!P170,"")))</f>
        <v/>
      </c>
      <c r="R171" s="57" t="str">
        <f t="shared" si="128"/>
        <v/>
      </c>
      <c r="S171" s="53">
        <f t="shared" si="129"/>
        <v>0</v>
      </c>
      <c r="T171" s="59" t="str">
        <f>IF(OR(B171=0,B171=""),"",IF(AND($E$3="1st"),'Marks Entry 1st'!Q170,IF(AND($E$3="2nd"),'Marks Entry 2nd'!Q170,"")))</f>
        <v/>
      </c>
      <c r="U171" s="59" t="str">
        <f>IF(OR(B171=0,B171=""),"",IF(AND($E$3="1st"),'Marks Entry 1st'!R170,IF(AND($E$3="2nd"),'Marks Entry 2nd'!R170,"")))</f>
        <v/>
      </c>
      <c r="V171" s="58" t="str">
        <f t="shared" si="130"/>
        <v/>
      </c>
      <c r="W171" s="53" t="str">
        <f t="shared" si="131"/>
        <v/>
      </c>
      <c r="X171" s="94">
        <f t="shared" si="132"/>
        <v>0</v>
      </c>
      <c r="Y171" s="94" t="str">
        <f t="shared" si="133"/>
        <v/>
      </c>
      <c r="Z171" s="94" t="str">
        <f t="shared" si="134"/>
        <v/>
      </c>
      <c r="AA171" s="94" t="str">
        <f t="shared" si="135"/>
        <v/>
      </c>
      <c r="AB171" s="94" t="str">
        <f t="shared" si="136"/>
        <v/>
      </c>
      <c r="AC171" s="98" t="str">
        <f t="shared" si="137"/>
        <v/>
      </c>
      <c r="AD171" s="113"/>
      <c r="AE171" s="113"/>
      <c r="AF171" s="113"/>
      <c r="AG171" s="53"/>
      <c r="AH171" s="113" t="str">
        <f>IF(OR(B171=0,B171=""),"",IF(AND($E$3="1st"),'Marks Entry 1st'!V170,IF(AND($E$3="2nd"),'Marks Entry 2nd'!V170,"")))</f>
        <v/>
      </c>
      <c r="AI171" s="113" t="str">
        <f>IF(OR(B171=0,B171=""),"",IF(AND($E$3="1st"),'Marks Entry 1st'!W170,IF(AND($E$3="2nd"),'Marks Entry 2nd'!W170,"")))</f>
        <v/>
      </c>
      <c r="AJ171" s="57" t="str">
        <f t="shared" si="138"/>
        <v/>
      </c>
      <c r="AK171" s="53">
        <f t="shared" si="139"/>
        <v>0</v>
      </c>
      <c r="AL171" s="59" t="str">
        <f>IF(OR(B171=0,B171=""),"",IF(AND($E$3="1st"),'Marks Entry 1st'!X170,IF(AND($E$3="2nd"),'Marks Entry 2nd'!X170,"")))</f>
        <v/>
      </c>
      <c r="AM171" s="59" t="str">
        <f>IF(OR(B171=0,B171=""),"",IF(AND($E$3="1st"),'Marks Entry 1st'!Y170,IF(AND($E$3="2nd"),'Marks Entry 2nd'!Y170,"")))</f>
        <v/>
      </c>
      <c r="AN171" s="58" t="str">
        <f t="shared" si="140"/>
        <v/>
      </c>
      <c r="AO171" s="53" t="str">
        <f t="shared" si="141"/>
        <v/>
      </c>
      <c r="AP171" s="94">
        <f t="shared" si="142"/>
        <v>0</v>
      </c>
      <c r="AQ171" s="94" t="str">
        <f t="shared" si="143"/>
        <v/>
      </c>
      <c r="AR171" s="94" t="str">
        <f t="shared" si="144"/>
        <v/>
      </c>
      <c r="AS171" s="94" t="str">
        <f t="shared" si="145"/>
        <v/>
      </c>
      <c r="AT171" s="94" t="str">
        <f t="shared" si="146"/>
        <v/>
      </c>
      <c r="AU171" s="98" t="str">
        <f t="shared" si="147"/>
        <v/>
      </c>
      <c r="AV171" s="113"/>
      <c r="AW171" s="113"/>
      <c r="AX171" s="113"/>
      <c r="AY171" s="53"/>
      <c r="AZ171" s="113" t="str">
        <f>IF(OR(B171=0,B171=""),"",IF(AND($E$3="1st"),'Marks Entry 1st'!AC170,IF(AND($E$3="2nd"),'Marks Entry 2nd'!AC170,"")))</f>
        <v/>
      </c>
      <c r="BA171" s="113" t="str">
        <f>IF(OR(B171=0,B171=""),"",IF(AND($E$3="1st"),'Marks Entry 1st'!AD170,IF(AND($E$3="2nd"),'Marks Entry 2nd'!AD170,"")))</f>
        <v/>
      </c>
      <c r="BB171" s="57" t="str">
        <f t="shared" si="148"/>
        <v/>
      </c>
      <c r="BC171" s="53">
        <f t="shared" si="149"/>
        <v>0</v>
      </c>
      <c r="BD171" s="59" t="str">
        <f>IF(OR(B171=0,B171=""),"",IF(AND($E$3="1st"),'Marks Entry 1st'!AE170,IF(AND($E$3="2nd"),'Marks Entry 2nd'!AE170,"")))</f>
        <v/>
      </c>
      <c r="BE171" s="59" t="str">
        <f>IF(OR(B171=0,B171=""),"",IF(AND($E$3="1st"),'Marks Entry 1st'!AF170,IF(AND($E$3="2nd"),'Marks Entry 2nd'!AF170,"")))</f>
        <v/>
      </c>
      <c r="BF171" s="58" t="str">
        <f t="shared" si="150"/>
        <v/>
      </c>
      <c r="BG171" s="53" t="str">
        <f t="shared" si="151"/>
        <v/>
      </c>
      <c r="BH171" s="94">
        <f t="shared" si="152"/>
        <v>0</v>
      </c>
      <c r="BI171" s="94" t="str">
        <f t="shared" si="153"/>
        <v/>
      </c>
      <c r="BJ171" s="94" t="str">
        <f t="shared" si="154"/>
        <v/>
      </c>
      <c r="BK171" s="94" t="str">
        <f t="shared" si="155"/>
        <v/>
      </c>
      <c r="BL171" s="94" t="str">
        <f t="shared" si="156"/>
        <v/>
      </c>
      <c r="BM171" s="98" t="str">
        <f t="shared" si="157"/>
        <v/>
      </c>
      <c r="BN171" s="113"/>
      <c r="BO171" s="113"/>
      <c r="BP171" s="113"/>
      <c r="BQ171" s="53"/>
      <c r="BR171" s="113" t="str">
        <f>IF(OR(B171=0,B171=""),"",IF(AND('Marks Entry 1st'!AJ170="",'Marks Entry 2nd'!AJ170=""),"",IF(AND($E$3="1st"),'Marks Entry 1st'!AJ170,IF(AND($E$3="2nd"),'Marks Entry 2nd'!AJ170,""))))</f>
        <v/>
      </c>
      <c r="BS171" s="113" t="str">
        <f>IF(OR(B171=0,B171=""),"",IF(AND('Marks Entry 1st'!AK170="",'Marks Entry 2nd'!AK170=""),"",IF(AND($E$3="1st"),'Marks Entry 1st'!AK170,IF(AND($E$3="2nd"),'Marks Entry 2nd'!AK170,""))))</f>
        <v/>
      </c>
      <c r="BT171" s="57" t="str">
        <f t="shared" si="158"/>
        <v/>
      </c>
      <c r="BU171" s="53">
        <f t="shared" si="159"/>
        <v>0</v>
      </c>
      <c r="BV171" s="59" t="str">
        <f>IF(OR(B171=0,B171=""),"",IF(AND('Marks Entry 1st'!AL170="",'Marks Entry 2nd'!AL170=""),"",IF(AND($E$3="1st"),'Marks Entry 1st'!AL170,IF(AND($E$3="2nd"),'Marks Entry 2nd'!AL170,""))))</f>
        <v/>
      </c>
      <c r="BW171" s="59" t="str">
        <f>IF(OR(B171=0,B171=""),"",IF(AND('Marks Entry 1st'!AM170="",'Marks Entry 2nd'!AM170=""),"",IF(AND($E$3="1st"),'Marks Entry 1st'!AM170,IF(AND($E$3="2nd"),'Marks Entry 2nd'!AM170,""))))</f>
        <v/>
      </c>
      <c r="BX171" s="58" t="str">
        <f t="shared" si="160"/>
        <v/>
      </c>
      <c r="BY171" s="53" t="str">
        <f t="shared" si="161"/>
        <v/>
      </c>
      <c r="BZ171" s="94">
        <f t="shared" si="162"/>
        <v>0</v>
      </c>
      <c r="CA171" s="94" t="str">
        <f t="shared" si="163"/>
        <v/>
      </c>
      <c r="CB171" s="94" t="str">
        <f t="shared" si="164"/>
        <v/>
      </c>
      <c r="CC171" s="94" t="str">
        <f t="shared" si="165"/>
        <v/>
      </c>
      <c r="CD171" s="94" t="str">
        <f t="shared" si="166"/>
        <v/>
      </c>
      <c r="CE171" s="98" t="str">
        <f t="shared" si="167"/>
        <v/>
      </c>
      <c r="CF171" s="246" t="str">
        <f>IF(OR(B171=0,B171=""),"",IF(AND($E$3="1st"),'Marks Entry 1st'!AN170,IF(AND($E$3="2nd"),'Marks Entry 2nd'!AN170,"")))</f>
        <v/>
      </c>
      <c r="CG171" s="246" t="str">
        <f>IF(OR(B171=0,B171=""),"",IF(AND($E$3="1st"),'Marks Entry 1st'!AO170,IF(AND($E$3="2nd"),'Marks Entry 2nd'!AO170,"")))</f>
        <v/>
      </c>
      <c r="CH171" s="114" t="str">
        <f t="shared" si="168"/>
        <v/>
      </c>
      <c r="CI171" s="115">
        <f t="shared" si="169"/>
        <v>0</v>
      </c>
      <c r="CJ171" s="115" t="str">
        <f t="shared" si="170"/>
        <v/>
      </c>
      <c r="CK171" s="115" t="str">
        <f t="shared" si="171"/>
        <v/>
      </c>
      <c r="CL171" s="97" t="str">
        <f t="shared" si="172"/>
        <v/>
      </c>
      <c r="CM171" s="246" t="str">
        <f>IF(OR(B171=0,B171=""),"",IF(AND($E$3="1st"),'Marks Entry 1st'!AP170,IF(AND($E$3="2nd"),'Marks Entry 2nd'!AP170,"")))</f>
        <v/>
      </c>
      <c r="CN171" s="246" t="str">
        <f>IF(OR(B171=0,B171=""),"",IF(AND($E$3="1st"),'Marks Entry 1st'!AQ170,IF(AND($E$3="2nd"),'Marks Entry 2nd'!AQ170,"")))</f>
        <v/>
      </c>
      <c r="CO171" s="114" t="str">
        <f t="shared" si="173"/>
        <v/>
      </c>
      <c r="CP171" s="115">
        <f t="shared" si="174"/>
        <v>0</v>
      </c>
      <c r="CQ171" s="115" t="str">
        <f t="shared" si="175"/>
        <v/>
      </c>
      <c r="CR171" s="115" t="str">
        <f t="shared" si="176"/>
        <v/>
      </c>
      <c r="CS171" s="97" t="str">
        <f t="shared" si="177"/>
        <v/>
      </c>
      <c r="CT171" s="246" t="str">
        <f>IF(OR(B171=0,B171=""),"",IF(AND($E$3="1st"),'Marks Entry 1st'!AR170,IF(AND($E$3="2nd"),'Marks Entry 2nd'!AR170,"")))</f>
        <v/>
      </c>
      <c r="CU171" s="246" t="str">
        <f>IF(OR(B171=0,B171=""),"",IF(AND($E$3="1st"),'Marks Entry 1st'!AS170,IF(AND($E$3="2nd"),'Marks Entry 2nd'!AS170,"")))</f>
        <v/>
      </c>
      <c r="CV171" s="114" t="str">
        <f t="shared" si="178"/>
        <v/>
      </c>
      <c r="CW171" s="115">
        <f t="shared" si="179"/>
        <v>0</v>
      </c>
      <c r="CX171" s="115" t="str">
        <f t="shared" si="180"/>
        <v/>
      </c>
      <c r="CY171" s="115" t="str">
        <f t="shared" si="181"/>
        <v/>
      </c>
      <c r="CZ171" s="97" t="str">
        <f t="shared" si="182"/>
        <v/>
      </c>
      <c r="DA171" s="246" t="str">
        <f>IF(OR(B171=0,B171=""),"",IF(AND('Marks Entry 1st'!AT170="",'Marks Entry 2nd'!AT170=""),"",IF(AND($E$3="1st"),'Marks Entry 1st'!AT170,IF(AND($E$3="2nd"),'Marks Entry 2nd'!AT170,""))))</f>
        <v/>
      </c>
      <c r="DB171" s="246" t="str">
        <f>IF(OR(B171=0,B171=""),"",IF(AND('Marks Entry 1st'!AU170="",'Marks Entry 2nd'!AU170=""),"",IF(AND($E$3="1st"),'Marks Entry 1st'!AU170,IF(AND($E$3="2nd"),'Marks Entry 2nd'!AU170,""))))</f>
        <v/>
      </c>
      <c r="DC171" s="377" t="str">
        <f t="shared" si="183"/>
        <v/>
      </c>
      <c r="DD171" s="98" t="str">
        <f t="shared" si="184"/>
        <v/>
      </c>
      <c r="DE171" s="246" t="str">
        <f>IF(OR(B171=0,B171=""),"",IF(AND('Marks Entry 1st'!AV170="",'Marks Entry 2nd'!AV170=""),"",IF(AND($E$3="1st"),'Marks Entry 1st'!AV170,IF(AND($E$3="2nd"),'Marks Entry 2nd'!AV170,""))))</f>
        <v/>
      </c>
      <c r="DF171" s="246" t="str">
        <f>IF(OR(B171=0,B171=""),"",IF(AND('Marks Entry 1st'!AW170="",'Marks Entry 2nd'!AW170=""),"",IF(AND($E$3="1st"),'Marks Entry 1st'!AW170,IF(AND($E$3="2nd"),'Marks Entry 2nd'!AW170,""))))</f>
        <v/>
      </c>
      <c r="DG171" s="377" t="str">
        <f t="shared" si="185"/>
        <v/>
      </c>
      <c r="DH171" s="98" t="str">
        <f t="shared" si="186"/>
        <v/>
      </c>
      <c r="DI171" s="68" t="str">
        <f t="shared" si="191"/>
        <v/>
      </c>
      <c r="DJ171" s="379" t="str">
        <f t="shared" si="187"/>
        <v/>
      </c>
      <c r="DK171" s="72" t="str">
        <f t="shared" si="188"/>
        <v/>
      </c>
      <c r="DL171" s="73" t="str">
        <f t="shared" si="189"/>
        <v/>
      </c>
      <c r="DM171" s="413" t="str">
        <f>IF(B171="NSO","NSO",IF(OR(D171="",G171="",F171="",B171="",DI171=0),"",IF('Master sheet'!$D$11="Hindi","कक्षोंन्नति","Promoted")))</f>
        <v/>
      </c>
      <c r="DN171" s="43" t="str">
        <f>IF(OR(B171=0,B171=""),"",IF(AND($E$3="1st"),'Marks Entry 1st'!AX170,IF(AND($E$3="2nd"),'Marks Entry 2nd'!AX170,"")))</f>
        <v/>
      </c>
      <c r="DO171" s="43" t="str">
        <f>IF(OR(B171=0,B171=""),"",IF(AND($E$3="1st"),'Marks Entry 1st'!AY170,IF(AND($E$3="2nd"),'Marks Entry 2nd'!AY170,"")))</f>
        <v/>
      </c>
      <c r="DP171" s="230" t="str">
        <f t="shared" si="190"/>
        <v/>
      </c>
      <c r="DQ171" s="44"/>
      <c r="DX171" s="46">
        <f>IF(AND($E$3="1st"),'Marks Entry 1st'!I170,IF(AND($E$3="2nd"),'Marks Entry 2nd'!I170,""))</f>
        <v>0</v>
      </c>
    </row>
    <row r="172" spans="1:128" ht="18.95" customHeight="1">
      <c r="A172" s="60">
        <v>165</v>
      </c>
      <c r="B172" s="279" t="str">
        <f>IF(OR(DX172=0,DX172=""),"",IF(AND($E$3="1st"),'Marks Entry 1st'!I171,IF(AND($E$3="2nd"),'Marks Entry 2nd'!I171,"")))</f>
        <v/>
      </c>
      <c r="C172" s="61" t="str">
        <f>IF(OR(B172=0,B172=""),"",IF(AND($E$3="1st"),'Marks Entry 1st'!B171,IF(AND($E$3="2nd"),'Marks Entry 2nd'!B171,"")))</f>
        <v/>
      </c>
      <c r="D172" s="61" t="str">
        <f>IF(OR(B172=0,B172=""),"",IF(AND($E$3="1st"),'Marks Entry 1st'!C171,IF(AND($E$3="2nd"),'Marks Entry 2nd'!C171,"")))</f>
        <v/>
      </c>
      <c r="E172" s="62" t="str">
        <f>IF(OR(B172=0,B172=""),"",IF(AND($E$3="1st"),'Marks Entry 1st'!E171,IF(AND($E$3="2nd"),'Marks Entry 2nd'!E171,"")))</f>
        <v/>
      </c>
      <c r="F172" s="278" t="str">
        <f>IF(OR(B172=0,B172=""),"",IF(AND($E$3="1st"),'Marks Entry 1st'!D171,IF(AND($E$3="2nd"),'Marks Entry 2nd'!D171,"")))</f>
        <v/>
      </c>
      <c r="G172" s="56" t="str">
        <f>IF(OR(B172=0,B172=""),"",IF(AND($E$3="1st"),'Marks Entry 1st'!F171,IF(AND($E$3="2nd"),'Marks Entry 2nd'!F171,"")))</f>
        <v/>
      </c>
      <c r="H172" s="56" t="str">
        <f>IF(OR(B172=0,B172=""),"",IF(AND($E$3="1st"),'Marks Entry 1st'!G171,IF(AND($E$3="2nd"),'Marks Entry 2nd'!G171,"")))</f>
        <v/>
      </c>
      <c r="I172" s="56" t="str">
        <f>IF(OR(B172=0,B172=""),"",IF(AND($E$3="1st"),'Marks Entry 1st'!H171,IF(AND($E$3="2nd"),'Marks Entry 2nd'!H171,"")))</f>
        <v/>
      </c>
      <c r="J172" s="245" t="str">
        <f>IF(OR(B172=0,B172=""),"",IF(AND($E$3="1st"),'Marks Entry 1st'!J171,IF(AND($E$3="2nd"),'Marks Entry 2nd'!J171,"")))</f>
        <v/>
      </c>
      <c r="K172" s="245" t="str">
        <f>IF(OR(B172=0,B172=""),"",IF(AND($E$3="1st"),'Marks Entry 1st'!K171,IF(AND($E$3="2nd"),'Marks Entry 2nd'!K171,"")))</f>
        <v/>
      </c>
      <c r="L172" s="113"/>
      <c r="M172" s="113"/>
      <c r="N172" s="113"/>
      <c r="O172" s="53"/>
      <c r="P172" s="113" t="str">
        <f>IF(OR(B172=0,B172=""),"",IF(AND($E$3="1st"),'Marks Entry 1st'!O171,IF(AND($E$3="2nd"),'Marks Entry 2nd'!O171,"")))</f>
        <v/>
      </c>
      <c r="Q172" s="113" t="str">
        <f>IF(OR(B172=0,B172=""),"",IF(AND($E$3="1st"),'Marks Entry 1st'!P171,IF(AND($E$3="2nd"),'Marks Entry 2nd'!P171,"")))</f>
        <v/>
      </c>
      <c r="R172" s="57" t="str">
        <f t="shared" si="128"/>
        <v/>
      </c>
      <c r="S172" s="53">
        <f t="shared" si="129"/>
        <v>0</v>
      </c>
      <c r="T172" s="59" t="str">
        <f>IF(OR(B172=0,B172=""),"",IF(AND($E$3="1st"),'Marks Entry 1st'!Q171,IF(AND($E$3="2nd"),'Marks Entry 2nd'!Q171,"")))</f>
        <v/>
      </c>
      <c r="U172" s="59" t="str">
        <f>IF(OR(B172=0,B172=""),"",IF(AND($E$3="1st"),'Marks Entry 1st'!R171,IF(AND($E$3="2nd"),'Marks Entry 2nd'!R171,"")))</f>
        <v/>
      </c>
      <c r="V172" s="58" t="str">
        <f t="shared" si="130"/>
        <v/>
      </c>
      <c r="W172" s="53" t="str">
        <f t="shared" si="131"/>
        <v/>
      </c>
      <c r="X172" s="94">
        <f t="shared" si="132"/>
        <v>0</v>
      </c>
      <c r="Y172" s="94" t="str">
        <f t="shared" si="133"/>
        <v/>
      </c>
      <c r="Z172" s="94" t="str">
        <f t="shared" si="134"/>
        <v/>
      </c>
      <c r="AA172" s="94" t="str">
        <f t="shared" si="135"/>
        <v/>
      </c>
      <c r="AB172" s="94" t="str">
        <f t="shared" si="136"/>
        <v/>
      </c>
      <c r="AC172" s="98" t="str">
        <f t="shared" si="137"/>
        <v/>
      </c>
      <c r="AD172" s="113"/>
      <c r="AE172" s="113"/>
      <c r="AF172" s="113"/>
      <c r="AG172" s="53"/>
      <c r="AH172" s="113" t="str">
        <f>IF(OR(B172=0,B172=""),"",IF(AND($E$3="1st"),'Marks Entry 1st'!V171,IF(AND($E$3="2nd"),'Marks Entry 2nd'!V171,"")))</f>
        <v/>
      </c>
      <c r="AI172" s="113" t="str">
        <f>IF(OR(B172=0,B172=""),"",IF(AND($E$3="1st"),'Marks Entry 1st'!W171,IF(AND($E$3="2nd"),'Marks Entry 2nd'!W171,"")))</f>
        <v/>
      </c>
      <c r="AJ172" s="57" t="str">
        <f t="shared" si="138"/>
        <v/>
      </c>
      <c r="AK172" s="53">
        <f t="shared" si="139"/>
        <v>0</v>
      </c>
      <c r="AL172" s="59" t="str">
        <f>IF(OR(B172=0,B172=""),"",IF(AND($E$3="1st"),'Marks Entry 1st'!X171,IF(AND($E$3="2nd"),'Marks Entry 2nd'!X171,"")))</f>
        <v/>
      </c>
      <c r="AM172" s="59" t="str">
        <f>IF(OR(B172=0,B172=""),"",IF(AND($E$3="1st"),'Marks Entry 1st'!Y171,IF(AND($E$3="2nd"),'Marks Entry 2nd'!Y171,"")))</f>
        <v/>
      </c>
      <c r="AN172" s="58" t="str">
        <f t="shared" si="140"/>
        <v/>
      </c>
      <c r="AO172" s="53" t="str">
        <f t="shared" si="141"/>
        <v/>
      </c>
      <c r="AP172" s="94">
        <f t="shared" si="142"/>
        <v>0</v>
      </c>
      <c r="AQ172" s="94" t="str">
        <f t="shared" si="143"/>
        <v/>
      </c>
      <c r="AR172" s="94" t="str">
        <f t="shared" si="144"/>
        <v/>
      </c>
      <c r="AS172" s="94" t="str">
        <f t="shared" si="145"/>
        <v/>
      </c>
      <c r="AT172" s="94" t="str">
        <f t="shared" si="146"/>
        <v/>
      </c>
      <c r="AU172" s="98" t="str">
        <f t="shared" si="147"/>
        <v/>
      </c>
      <c r="AV172" s="113"/>
      <c r="AW172" s="113"/>
      <c r="AX172" s="113"/>
      <c r="AY172" s="53"/>
      <c r="AZ172" s="113" t="str">
        <f>IF(OR(B172=0,B172=""),"",IF(AND($E$3="1st"),'Marks Entry 1st'!AC171,IF(AND($E$3="2nd"),'Marks Entry 2nd'!AC171,"")))</f>
        <v/>
      </c>
      <c r="BA172" s="113" t="str">
        <f>IF(OR(B172=0,B172=""),"",IF(AND($E$3="1st"),'Marks Entry 1st'!AD171,IF(AND($E$3="2nd"),'Marks Entry 2nd'!AD171,"")))</f>
        <v/>
      </c>
      <c r="BB172" s="57" t="str">
        <f t="shared" si="148"/>
        <v/>
      </c>
      <c r="BC172" s="53">
        <f t="shared" si="149"/>
        <v>0</v>
      </c>
      <c r="BD172" s="59" t="str">
        <f>IF(OR(B172=0,B172=""),"",IF(AND($E$3="1st"),'Marks Entry 1st'!AE171,IF(AND($E$3="2nd"),'Marks Entry 2nd'!AE171,"")))</f>
        <v/>
      </c>
      <c r="BE172" s="59" t="str">
        <f>IF(OR(B172=0,B172=""),"",IF(AND($E$3="1st"),'Marks Entry 1st'!AF171,IF(AND($E$3="2nd"),'Marks Entry 2nd'!AF171,"")))</f>
        <v/>
      </c>
      <c r="BF172" s="58" t="str">
        <f t="shared" si="150"/>
        <v/>
      </c>
      <c r="BG172" s="53" t="str">
        <f t="shared" si="151"/>
        <v/>
      </c>
      <c r="BH172" s="94">
        <f t="shared" si="152"/>
        <v>0</v>
      </c>
      <c r="BI172" s="94" t="str">
        <f t="shared" si="153"/>
        <v/>
      </c>
      <c r="BJ172" s="94" t="str">
        <f t="shared" si="154"/>
        <v/>
      </c>
      <c r="BK172" s="94" t="str">
        <f t="shared" si="155"/>
        <v/>
      </c>
      <c r="BL172" s="94" t="str">
        <f t="shared" si="156"/>
        <v/>
      </c>
      <c r="BM172" s="98" t="str">
        <f t="shared" si="157"/>
        <v/>
      </c>
      <c r="BN172" s="113"/>
      <c r="BO172" s="113"/>
      <c r="BP172" s="113"/>
      <c r="BQ172" s="53"/>
      <c r="BR172" s="113" t="str">
        <f>IF(OR(B172=0,B172=""),"",IF(AND('Marks Entry 1st'!AJ171="",'Marks Entry 2nd'!AJ171=""),"",IF(AND($E$3="1st"),'Marks Entry 1st'!AJ171,IF(AND($E$3="2nd"),'Marks Entry 2nd'!AJ171,""))))</f>
        <v/>
      </c>
      <c r="BS172" s="113" t="str">
        <f>IF(OR(B172=0,B172=""),"",IF(AND('Marks Entry 1st'!AK171="",'Marks Entry 2nd'!AK171=""),"",IF(AND($E$3="1st"),'Marks Entry 1st'!AK171,IF(AND($E$3="2nd"),'Marks Entry 2nd'!AK171,""))))</f>
        <v/>
      </c>
      <c r="BT172" s="57" t="str">
        <f t="shared" si="158"/>
        <v/>
      </c>
      <c r="BU172" s="53">
        <f t="shared" si="159"/>
        <v>0</v>
      </c>
      <c r="BV172" s="59" t="str">
        <f>IF(OR(B172=0,B172=""),"",IF(AND('Marks Entry 1st'!AL171="",'Marks Entry 2nd'!AL171=""),"",IF(AND($E$3="1st"),'Marks Entry 1st'!AL171,IF(AND($E$3="2nd"),'Marks Entry 2nd'!AL171,""))))</f>
        <v/>
      </c>
      <c r="BW172" s="59" t="str">
        <f>IF(OR(B172=0,B172=""),"",IF(AND('Marks Entry 1st'!AM171="",'Marks Entry 2nd'!AM171=""),"",IF(AND($E$3="1st"),'Marks Entry 1st'!AM171,IF(AND($E$3="2nd"),'Marks Entry 2nd'!AM171,""))))</f>
        <v/>
      </c>
      <c r="BX172" s="58" t="str">
        <f t="shared" si="160"/>
        <v/>
      </c>
      <c r="BY172" s="53" t="str">
        <f t="shared" si="161"/>
        <v/>
      </c>
      <c r="BZ172" s="94">
        <f t="shared" si="162"/>
        <v>0</v>
      </c>
      <c r="CA172" s="94" t="str">
        <f t="shared" si="163"/>
        <v/>
      </c>
      <c r="CB172" s="94" t="str">
        <f t="shared" si="164"/>
        <v/>
      </c>
      <c r="CC172" s="94" t="str">
        <f t="shared" si="165"/>
        <v/>
      </c>
      <c r="CD172" s="94" t="str">
        <f t="shared" si="166"/>
        <v/>
      </c>
      <c r="CE172" s="98" t="str">
        <f t="shared" si="167"/>
        <v/>
      </c>
      <c r="CF172" s="246" t="str">
        <f>IF(OR(B172=0,B172=""),"",IF(AND($E$3="1st"),'Marks Entry 1st'!AN171,IF(AND($E$3="2nd"),'Marks Entry 2nd'!AN171,"")))</f>
        <v/>
      </c>
      <c r="CG172" s="246" t="str">
        <f>IF(OR(B172=0,B172=""),"",IF(AND($E$3="1st"),'Marks Entry 1st'!AO171,IF(AND($E$3="2nd"),'Marks Entry 2nd'!AO171,"")))</f>
        <v/>
      </c>
      <c r="CH172" s="114" t="str">
        <f t="shared" si="168"/>
        <v/>
      </c>
      <c r="CI172" s="115">
        <f t="shared" si="169"/>
        <v>0</v>
      </c>
      <c r="CJ172" s="115" t="str">
        <f t="shared" si="170"/>
        <v/>
      </c>
      <c r="CK172" s="115" t="str">
        <f t="shared" si="171"/>
        <v/>
      </c>
      <c r="CL172" s="97" t="str">
        <f t="shared" si="172"/>
        <v/>
      </c>
      <c r="CM172" s="246" t="str">
        <f>IF(OR(B172=0,B172=""),"",IF(AND($E$3="1st"),'Marks Entry 1st'!AP171,IF(AND($E$3="2nd"),'Marks Entry 2nd'!AP171,"")))</f>
        <v/>
      </c>
      <c r="CN172" s="246" t="str">
        <f>IF(OR(B172=0,B172=""),"",IF(AND($E$3="1st"),'Marks Entry 1st'!AQ171,IF(AND($E$3="2nd"),'Marks Entry 2nd'!AQ171,"")))</f>
        <v/>
      </c>
      <c r="CO172" s="114" t="str">
        <f t="shared" si="173"/>
        <v/>
      </c>
      <c r="CP172" s="115">
        <f t="shared" si="174"/>
        <v>0</v>
      </c>
      <c r="CQ172" s="115" t="str">
        <f t="shared" si="175"/>
        <v/>
      </c>
      <c r="CR172" s="115" t="str">
        <f t="shared" si="176"/>
        <v/>
      </c>
      <c r="CS172" s="97" t="str">
        <f t="shared" si="177"/>
        <v/>
      </c>
      <c r="CT172" s="246" t="str">
        <f>IF(OR(B172=0,B172=""),"",IF(AND($E$3="1st"),'Marks Entry 1st'!AR171,IF(AND($E$3="2nd"),'Marks Entry 2nd'!AR171,"")))</f>
        <v/>
      </c>
      <c r="CU172" s="246" t="str">
        <f>IF(OR(B172=0,B172=""),"",IF(AND($E$3="1st"),'Marks Entry 1st'!AS171,IF(AND($E$3="2nd"),'Marks Entry 2nd'!AS171,"")))</f>
        <v/>
      </c>
      <c r="CV172" s="114" t="str">
        <f t="shared" si="178"/>
        <v/>
      </c>
      <c r="CW172" s="115">
        <f t="shared" si="179"/>
        <v>0</v>
      </c>
      <c r="CX172" s="115" t="str">
        <f t="shared" si="180"/>
        <v/>
      </c>
      <c r="CY172" s="115" t="str">
        <f t="shared" si="181"/>
        <v/>
      </c>
      <c r="CZ172" s="97" t="str">
        <f t="shared" si="182"/>
        <v/>
      </c>
      <c r="DA172" s="246" t="str">
        <f>IF(OR(B172=0,B172=""),"",IF(AND('Marks Entry 1st'!AT171="",'Marks Entry 2nd'!AT171=""),"",IF(AND($E$3="1st"),'Marks Entry 1st'!AT171,IF(AND($E$3="2nd"),'Marks Entry 2nd'!AT171,""))))</f>
        <v/>
      </c>
      <c r="DB172" s="246" t="str">
        <f>IF(OR(B172=0,B172=""),"",IF(AND('Marks Entry 1st'!AU171="",'Marks Entry 2nd'!AU171=""),"",IF(AND($E$3="1st"),'Marks Entry 1st'!AU171,IF(AND($E$3="2nd"),'Marks Entry 2nd'!AU171,""))))</f>
        <v/>
      </c>
      <c r="DC172" s="377" t="str">
        <f t="shared" si="183"/>
        <v/>
      </c>
      <c r="DD172" s="98" t="str">
        <f t="shared" si="184"/>
        <v/>
      </c>
      <c r="DE172" s="246" t="str">
        <f>IF(OR(B172=0,B172=""),"",IF(AND('Marks Entry 1st'!AV171="",'Marks Entry 2nd'!AV171=""),"",IF(AND($E$3="1st"),'Marks Entry 1st'!AV171,IF(AND($E$3="2nd"),'Marks Entry 2nd'!AV171,""))))</f>
        <v/>
      </c>
      <c r="DF172" s="246" t="str">
        <f>IF(OR(B172=0,B172=""),"",IF(AND('Marks Entry 1st'!AW171="",'Marks Entry 2nd'!AW171=""),"",IF(AND($E$3="1st"),'Marks Entry 1st'!AW171,IF(AND($E$3="2nd"),'Marks Entry 2nd'!AW171,""))))</f>
        <v/>
      </c>
      <c r="DG172" s="377" t="str">
        <f t="shared" si="185"/>
        <v/>
      </c>
      <c r="DH172" s="98" t="str">
        <f t="shared" si="186"/>
        <v/>
      </c>
      <c r="DI172" s="68" t="str">
        <f t="shared" si="191"/>
        <v/>
      </c>
      <c r="DJ172" s="379" t="str">
        <f t="shared" si="187"/>
        <v/>
      </c>
      <c r="DK172" s="72" t="str">
        <f t="shared" si="188"/>
        <v/>
      </c>
      <c r="DL172" s="73" t="str">
        <f t="shared" si="189"/>
        <v/>
      </c>
      <c r="DM172" s="413" t="str">
        <f>IF(B172="NSO","NSO",IF(OR(D172="",G172="",F172="",B172="",DI172=0),"",IF('Master sheet'!$D$11="Hindi","कक्षोंन्नति","Promoted")))</f>
        <v/>
      </c>
      <c r="DN172" s="43" t="str">
        <f>IF(OR(B172=0,B172=""),"",IF(AND($E$3="1st"),'Marks Entry 1st'!AX171,IF(AND($E$3="2nd"),'Marks Entry 2nd'!AX171,"")))</f>
        <v/>
      </c>
      <c r="DO172" s="43" t="str">
        <f>IF(OR(B172=0,B172=""),"",IF(AND($E$3="1st"),'Marks Entry 1st'!AY171,IF(AND($E$3="2nd"),'Marks Entry 2nd'!AY171,"")))</f>
        <v/>
      </c>
      <c r="DP172" s="230" t="str">
        <f t="shared" si="190"/>
        <v/>
      </c>
      <c r="DQ172" s="44"/>
      <c r="DX172" s="46">
        <f>IF(AND($E$3="1st"),'Marks Entry 1st'!I171,IF(AND($E$3="2nd"),'Marks Entry 2nd'!I171,""))</f>
        <v>0</v>
      </c>
    </row>
    <row r="173" spans="1:128" ht="18.95" customHeight="1">
      <c r="A173" s="60">
        <v>166</v>
      </c>
      <c r="B173" s="279" t="str">
        <f>IF(OR(DX173=0,DX173=""),"",IF(AND($E$3="1st"),'Marks Entry 1st'!I172,IF(AND($E$3="2nd"),'Marks Entry 2nd'!I172,"")))</f>
        <v/>
      </c>
      <c r="C173" s="61" t="str">
        <f>IF(OR(B173=0,B173=""),"",IF(AND($E$3="1st"),'Marks Entry 1st'!B172,IF(AND($E$3="2nd"),'Marks Entry 2nd'!B172,"")))</f>
        <v/>
      </c>
      <c r="D173" s="61" t="str">
        <f>IF(OR(B173=0,B173=""),"",IF(AND($E$3="1st"),'Marks Entry 1st'!C172,IF(AND($E$3="2nd"),'Marks Entry 2nd'!C172,"")))</f>
        <v/>
      </c>
      <c r="E173" s="62" t="str">
        <f>IF(OR(B173=0,B173=""),"",IF(AND($E$3="1st"),'Marks Entry 1st'!E172,IF(AND($E$3="2nd"),'Marks Entry 2nd'!E172,"")))</f>
        <v/>
      </c>
      <c r="F173" s="278" t="str">
        <f>IF(OR(B173=0,B173=""),"",IF(AND($E$3="1st"),'Marks Entry 1st'!D172,IF(AND($E$3="2nd"),'Marks Entry 2nd'!D172,"")))</f>
        <v/>
      </c>
      <c r="G173" s="56" t="str">
        <f>IF(OR(B173=0,B173=""),"",IF(AND($E$3="1st"),'Marks Entry 1st'!F172,IF(AND($E$3="2nd"),'Marks Entry 2nd'!F172,"")))</f>
        <v/>
      </c>
      <c r="H173" s="56" t="str">
        <f>IF(OR(B173=0,B173=""),"",IF(AND($E$3="1st"),'Marks Entry 1st'!G172,IF(AND($E$3="2nd"),'Marks Entry 2nd'!G172,"")))</f>
        <v/>
      </c>
      <c r="I173" s="56" t="str">
        <f>IF(OR(B173=0,B173=""),"",IF(AND($E$3="1st"),'Marks Entry 1st'!H172,IF(AND($E$3="2nd"),'Marks Entry 2nd'!H172,"")))</f>
        <v/>
      </c>
      <c r="J173" s="245" t="str">
        <f>IF(OR(B173=0,B173=""),"",IF(AND($E$3="1st"),'Marks Entry 1st'!J172,IF(AND($E$3="2nd"),'Marks Entry 2nd'!J172,"")))</f>
        <v/>
      </c>
      <c r="K173" s="245" t="str">
        <f>IF(OR(B173=0,B173=""),"",IF(AND($E$3="1st"),'Marks Entry 1st'!K172,IF(AND($E$3="2nd"),'Marks Entry 2nd'!K172,"")))</f>
        <v/>
      </c>
      <c r="L173" s="113"/>
      <c r="M173" s="113"/>
      <c r="N173" s="113"/>
      <c r="O173" s="53"/>
      <c r="P173" s="113" t="str">
        <f>IF(OR(B173=0,B173=""),"",IF(AND($E$3="1st"),'Marks Entry 1st'!O172,IF(AND($E$3="2nd"),'Marks Entry 2nd'!O172,"")))</f>
        <v/>
      </c>
      <c r="Q173" s="113" t="str">
        <f>IF(OR(B173=0,B173=""),"",IF(AND($E$3="1st"),'Marks Entry 1st'!P172,IF(AND($E$3="2nd"),'Marks Entry 2nd'!P172,"")))</f>
        <v/>
      </c>
      <c r="R173" s="57" t="str">
        <f t="shared" si="128"/>
        <v/>
      </c>
      <c r="S173" s="53">
        <f t="shared" si="129"/>
        <v>0</v>
      </c>
      <c r="T173" s="59" t="str">
        <f>IF(OR(B173=0,B173=""),"",IF(AND($E$3="1st"),'Marks Entry 1st'!Q172,IF(AND($E$3="2nd"),'Marks Entry 2nd'!Q172,"")))</f>
        <v/>
      </c>
      <c r="U173" s="59" t="str">
        <f>IF(OR(B173=0,B173=""),"",IF(AND($E$3="1st"),'Marks Entry 1st'!R172,IF(AND($E$3="2nd"),'Marks Entry 2nd'!R172,"")))</f>
        <v/>
      </c>
      <c r="V173" s="58" t="str">
        <f t="shared" si="130"/>
        <v/>
      </c>
      <c r="W173" s="53" t="str">
        <f t="shared" si="131"/>
        <v/>
      </c>
      <c r="X173" s="94">
        <f t="shared" si="132"/>
        <v>0</v>
      </c>
      <c r="Y173" s="94" t="str">
        <f t="shared" si="133"/>
        <v/>
      </c>
      <c r="Z173" s="94" t="str">
        <f t="shared" si="134"/>
        <v/>
      </c>
      <c r="AA173" s="94" t="str">
        <f t="shared" si="135"/>
        <v/>
      </c>
      <c r="AB173" s="94" t="str">
        <f t="shared" si="136"/>
        <v/>
      </c>
      <c r="AC173" s="98" t="str">
        <f t="shared" si="137"/>
        <v/>
      </c>
      <c r="AD173" s="113"/>
      <c r="AE173" s="113"/>
      <c r="AF173" s="113"/>
      <c r="AG173" s="53"/>
      <c r="AH173" s="113" t="str">
        <f>IF(OR(B173=0,B173=""),"",IF(AND($E$3="1st"),'Marks Entry 1st'!V172,IF(AND($E$3="2nd"),'Marks Entry 2nd'!V172,"")))</f>
        <v/>
      </c>
      <c r="AI173" s="113" t="str">
        <f>IF(OR(B173=0,B173=""),"",IF(AND($E$3="1st"),'Marks Entry 1st'!W172,IF(AND($E$3="2nd"),'Marks Entry 2nd'!W172,"")))</f>
        <v/>
      </c>
      <c r="AJ173" s="57" t="str">
        <f t="shared" si="138"/>
        <v/>
      </c>
      <c r="AK173" s="53">
        <f t="shared" si="139"/>
        <v>0</v>
      </c>
      <c r="AL173" s="59" t="str">
        <f>IF(OR(B173=0,B173=""),"",IF(AND($E$3="1st"),'Marks Entry 1st'!X172,IF(AND($E$3="2nd"),'Marks Entry 2nd'!X172,"")))</f>
        <v/>
      </c>
      <c r="AM173" s="59" t="str">
        <f>IF(OR(B173=0,B173=""),"",IF(AND($E$3="1st"),'Marks Entry 1st'!Y172,IF(AND($E$3="2nd"),'Marks Entry 2nd'!Y172,"")))</f>
        <v/>
      </c>
      <c r="AN173" s="58" t="str">
        <f t="shared" si="140"/>
        <v/>
      </c>
      <c r="AO173" s="53" t="str">
        <f t="shared" si="141"/>
        <v/>
      </c>
      <c r="AP173" s="94">
        <f t="shared" si="142"/>
        <v>0</v>
      </c>
      <c r="AQ173" s="94" t="str">
        <f t="shared" si="143"/>
        <v/>
      </c>
      <c r="AR173" s="94" t="str">
        <f t="shared" si="144"/>
        <v/>
      </c>
      <c r="AS173" s="94" t="str">
        <f t="shared" si="145"/>
        <v/>
      </c>
      <c r="AT173" s="94" t="str">
        <f t="shared" si="146"/>
        <v/>
      </c>
      <c r="AU173" s="98" t="str">
        <f t="shared" si="147"/>
        <v/>
      </c>
      <c r="AV173" s="113"/>
      <c r="AW173" s="113"/>
      <c r="AX173" s="113"/>
      <c r="AY173" s="53"/>
      <c r="AZ173" s="113" t="str">
        <f>IF(OR(B173=0,B173=""),"",IF(AND($E$3="1st"),'Marks Entry 1st'!AC172,IF(AND($E$3="2nd"),'Marks Entry 2nd'!AC172,"")))</f>
        <v/>
      </c>
      <c r="BA173" s="113" t="str">
        <f>IF(OR(B173=0,B173=""),"",IF(AND($E$3="1st"),'Marks Entry 1st'!AD172,IF(AND($E$3="2nd"),'Marks Entry 2nd'!AD172,"")))</f>
        <v/>
      </c>
      <c r="BB173" s="57" t="str">
        <f t="shared" si="148"/>
        <v/>
      </c>
      <c r="BC173" s="53">
        <f t="shared" si="149"/>
        <v>0</v>
      </c>
      <c r="BD173" s="59" t="str">
        <f>IF(OR(B173=0,B173=""),"",IF(AND($E$3="1st"),'Marks Entry 1st'!AE172,IF(AND($E$3="2nd"),'Marks Entry 2nd'!AE172,"")))</f>
        <v/>
      </c>
      <c r="BE173" s="59" t="str">
        <f>IF(OR(B173=0,B173=""),"",IF(AND($E$3="1st"),'Marks Entry 1st'!AF172,IF(AND($E$3="2nd"),'Marks Entry 2nd'!AF172,"")))</f>
        <v/>
      </c>
      <c r="BF173" s="58" t="str">
        <f t="shared" si="150"/>
        <v/>
      </c>
      <c r="BG173" s="53" t="str">
        <f t="shared" si="151"/>
        <v/>
      </c>
      <c r="BH173" s="94">
        <f t="shared" si="152"/>
        <v>0</v>
      </c>
      <c r="BI173" s="94" t="str">
        <f t="shared" si="153"/>
        <v/>
      </c>
      <c r="BJ173" s="94" t="str">
        <f t="shared" si="154"/>
        <v/>
      </c>
      <c r="BK173" s="94" t="str">
        <f t="shared" si="155"/>
        <v/>
      </c>
      <c r="BL173" s="94" t="str">
        <f t="shared" si="156"/>
        <v/>
      </c>
      <c r="BM173" s="98" t="str">
        <f t="shared" si="157"/>
        <v/>
      </c>
      <c r="BN173" s="113"/>
      <c r="BO173" s="113"/>
      <c r="BP173" s="113"/>
      <c r="BQ173" s="53"/>
      <c r="BR173" s="113" t="str">
        <f>IF(OR(B173=0,B173=""),"",IF(AND('Marks Entry 1st'!AJ172="",'Marks Entry 2nd'!AJ172=""),"",IF(AND($E$3="1st"),'Marks Entry 1st'!AJ172,IF(AND($E$3="2nd"),'Marks Entry 2nd'!AJ172,""))))</f>
        <v/>
      </c>
      <c r="BS173" s="113" t="str">
        <f>IF(OR(B173=0,B173=""),"",IF(AND('Marks Entry 1st'!AK172="",'Marks Entry 2nd'!AK172=""),"",IF(AND($E$3="1st"),'Marks Entry 1st'!AK172,IF(AND($E$3="2nd"),'Marks Entry 2nd'!AK172,""))))</f>
        <v/>
      </c>
      <c r="BT173" s="57" t="str">
        <f t="shared" si="158"/>
        <v/>
      </c>
      <c r="BU173" s="53">
        <f t="shared" si="159"/>
        <v>0</v>
      </c>
      <c r="BV173" s="59" t="str">
        <f>IF(OR(B173=0,B173=""),"",IF(AND('Marks Entry 1st'!AL172="",'Marks Entry 2nd'!AL172=""),"",IF(AND($E$3="1st"),'Marks Entry 1st'!AL172,IF(AND($E$3="2nd"),'Marks Entry 2nd'!AL172,""))))</f>
        <v/>
      </c>
      <c r="BW173" s="59" t="str">
        <f>IF(OR(B173=0,B173=""),"",IF(AND('Marks Entry 1st'!AM172="",'Marks Entry 2nd'!AM172=""),"",IF(AND($E$3="1st"),'Marks Entry 1st'!AM172,IF(AND($E$3="2nd"),'Marks Entry 2nd'!AM172,""))))</f>
        <v/>
      </c>
      <c r="BX173" s="58" t="str">
        <f t="shared" si="160"/>
        <v/>
      </c>
      <c r="BY173" s="53" t="str">
        <f t="shared" si="161"/>
        <v/>
      </c>
      <c r="BZ173" s="94">
        <f t="shared" si="162"/>
        <v>0</v>
      </c>
      <c r="CA173" s="94" t="str">
        <f t="shared" si="163"/>
        <v/>
      </c>
      <c r="CB173" s="94" t="str">
        <f t="shared" si="164"/>
        <v/>
      </c>
      <c r="CC173" s="94" t="str">
        <f t="shared" si="165"/>
        <v/>
      </c>
      <c r="CD173" s="94" t="str">
        <f t="shared" si="166"/>
        <v/>
      </c>
      <c r="CE173" s="98" t="str">
        <f t="shared" si="167"/>
        <v/>
      </c>
      <c r="CF173" s="246" t="str">
        <f>IF(OR(B173=0,B173=""),"",IF(AND($E$3="1st"),'Marks Entry 1st'!AN172,IF(AND($E$3="2nd"),'Marks Entry 2nd'!AN172,"")))</f>
        <v/>
      </c>
      <c r="CG173" s="246" t="str">
        <f>IF(OR(B173=0,B173=""),"",IF(AND($E$3="1st"),'Marks Entry 1st'!AO172,IF(AND($E$3="2nd"),'Marks Entry 2nd'!AO172,"")))</f>
        <v/>
      </c>
      <c r="CH173" s="114" t="str">
        <f t="shared" si="168"/>
        <v/>
      </c>
      <c r="CI173" s="115">
        <f t="shared" si="169"/>
        <v>0</v>
      </c>
      <c r="CJ173" s="115" t="str">
        <f t="shared" si="170"/>
        <v/>
      </c>
      <c r="CK173" s="115" t="str">
        <f t="shared" si="171"/>
        <v/>
      </c>
      <c r="CL173" s="97" t="str">
        <f t="shared" si="172"/>
        <v/>
      </c>
      <c r="CM173" s="246" t="str">
        <f>IF(OR(B173=0,B173=""),"",IF(AND($E$3="1st"),'Marks Entry 1st'!AP172,IF(AND($E$3="2nd"),'Marks Entry 2nd'!AP172,"")))</f>
        <v/>
      </c>
      <c r="CN173" s="246" t="str">
        <f>IF(OR(B173=0,B173=""),"",IF(AND($E$3="1st"),'Marks Entry 1st'!AQ172,IF(AND($E$3="2nd"),'Marks Entry 2nd'!AQ172,"")))</f>
        <v/>
      </c>
      <c r="CO173" s="114" t="str">
        <f t="shared" si="173"/>
        <v/>
      </c>
      <c r="CP173" s="115">
        <f t="shared" si="174"/>
        <v>0</v>
      </c>
      <c r="CQ173" s="115" t="str">
        <f t="shared" si="175"/>
        <v/>
      </c>
      <c r="CR173" s="115" t="str">
        <f t="shared" si="176"/>
        <v/>
      </c>
      <c r="CS173" s="97" t="str">
        <f t="shared" si="177"/>
        <v/>
      </c>
      <c r="CT173" s="246" t="str">
        <f>IF(OR(B173=0,B173=""),"",IF(AND($E$3="1st"),'Marks Entry 1st'!AR172,IF(AND($E$3="2nd"),'Marks Entry 2nd'!AR172,"")))</f>
        <v/>
      </c>
      <c r="CU173" s="246" t="str">
        <f>IF(OR(B173=0,B173=""),"",IF(AND($E$3="1st"),'Marks Entry 1st'!AS172,IF(AND($E$3="2nd"),'Marks Entry 2nd'!AS172,"")))</f>
        <v/>
      </c>
      <c r="CV173" s="114" t="str">
        <f t="shared" si="178"/>
        <v/>
      </c>
      <c r="CW173" s="115">
        <f t="shared" si="179"/>
        <v>0</v>
      </c>
      <c r="CX173" s="115" t="str">
        <f t="shared" si="180"/>
        <v/>
      </c>
      <c r="CY173" s="115" t="str">
        <f t="shared" si="181"/>
        <v/>
      </c>
      <c r="CZ173" s="97" t="str">
        <f t="shared" si="182"/>
        <v/>
      </c>
      <c r="DA173" s="246" t="str">
        <f>IF(OR(B173=0,B173=""),"",IF(AND('Marks Entry 1st'!AT172="",'Marks Entry 2nd'!AT172=""),"",IF(AND($E$3="1st"),'Marks Entry 1st'!AT172,IF(AND($E$3="2nd"),'Marks Entry 2nd'!AT172,""))))</f>
        <v/>
      </c>
      <c r="DB173" s="246" t="str">
        <f>IF(OR(B173=0,B173=""),"",IF(AND('Marks Entry 1st'!AU172="",'Marks Entry 2nd'!AU172=""),"",IF(AND($E$3="1st"),'Marks Entry 1st'!AU172,IF(AND($E$3="2nd"),'Marks Entry 2nd'!AU172,""))))</f>
        <v/>
      </c>
      <c r="DC173" s="377" t="str">
        <f t="shared" si="183"/>
        <v/>
      </c>
      <c r="DD173" s="98" t="str">
        <f t="shared" si="184"/>
        <v/>
      </c>
      <c r="DE173" s="246" t="str">
        <f>IF(OR(B173=0,B173=""),"",IF(AND('Marks Entry 1st'!AV172="",'Marks Entry 2nd'!AV172=""),"",IF(AND($E$3="1st"),'Marks Entry 1st'!AV172,IF(AND($E$3="2nd"),'Marks Entry 2nd'!AV172,""))))</f>
        <v/>
      </c>
      <c r="DF173" s="246" t="str">
        <f>IF(OR(B173=0,B173=""),"",IF(AND('Marks Entry 1st'!AW172="",'Marks Entry 2nd'!AW172=""),"",IF(AND($E$3="1st"),'Marks Entry 1st'!AW172,IF(AND($E$3="2nd"),'Marks Entry 2nd'!AW172,""))))</f>
        <v/>
      </c>
      <c r="DG173" s="377" t="str">
        <f t="shared" si="185"/>
        <v/>
      </c>
      <c r="DH173" s="98" t="str">
        <f t="shared" si="186"/>
        <v/>
      </c>
      <c r="DI173" s="68" t="str">
        <f t="shared" si="191"/>
        <v/>
      </c>
      <c r="DJ173" s="379" t="str">
        <f t="shared" si="187"/>
        <v/>
      </c>
      <c r="DK173" s="72" t="str">
        <f t="shared" si="188"/>
        <v/>
      </c>
      <c r="DL173" s="73" t="str">
        <f t="shared" si="189"/>
        <v/>
      </c>
      <c r="DM173" s="413" t="str">
        <f>IF(B173="NSO","NSO",IF(OR(D173="",G173="",F173="",B173="",DI173=0),"",IF('Master sheet'!$D$11="Hindi","कक्षोंन्नति","Promoted")))</f>
        <v/>
      </c>
      <c r="DN173" s="43" t="str">
        <f>IF(OR(B173=0,B173=""),"",IF(AND($E$3="1st"),'Marks Entry 1st'!AX172,IF(AND($E$3="2nd"),'Marks Entry 2nd'!AX172,"")))</f>
        <v/>
      </c>
      <c r="DO173" s="43" t="str">
        <f>IF(OR(B173=0,B173=""),"",IF(AND($E$3="1st"),'Marks Entry 1st'!AY172,IF(AND($E$3="2nd"),'Marks Entry 2nd'!AY172,"")))</f>
        <v/>
      </c>
      <c r="DP173" s="230" t="str">
        <f t="shared" si="190"/>
        <v/>
      </c>
      <c r="DQ173" s="44"/>
      <c r="DX173" s="46">
        <f>IF(AND($E$3="1st"),'Marks Entry 1st'!I172,IF(AND($E$3="2nd"),'Marks Entry 2nd'!I172,""))</f>
        <v>0</v>
      </c>
    </row>
    <row r="174" spans="1:128" ht="18.95" customHeight="1">
      <c r="A174" s="60">
        <v>167</v>
      </c>
      <c r="B174" s="279" t="str">
        <f>IF(OR(DX174=0,DX174=""),"",IF(AND($E$3="1st"),'Marks Entry 1st'!I173,IF(AND($E$3="2nd"),'Marks Entry 2nd'!I173,"")))</f>
        <v/>
      </c>
      <c r="C174" s="61" t="str">
        <f>IF(OR(B174=0,B174=""),"",IF(AND($E$3="1st"),'Marks Entry 1st'!B173,IF(AND($E$3="2nd"),'Marks Entry 2nd'!B173,"")))</f>
        <v/>
      </c>
      <c r="D174" s="61" t="str">
        <f>IF(OR(B174=0,B174=""),"",IF(AND($E$3="1st"),'Marks Entry 1st'!C173,IF(AND($E$3="2nd"),'Marks Entry 2nd'!C173,"")))</f>
        <v/>
      </c>
      <c r="E174" s="62" t="str">
        <f>IF(OR(B174=0,B174=""),"",IF(AND($E$3="1st"),'Marks Entry 1st'!E173,IF(AND($E$3="2nd"),'Marks Entry 2nd'!E173,"")))</f>
        <v/>
      </c>
      <c r="F174" s="278" t="str">
        <f>IF(OR(B174=0,B174=""),"",IF(AND($E$3="1st"),'Marks Entry 1st'!D173,IF(AND($E$3="2nd"),'Marks Entry 2nd'!D173,"")))</f>
        <v/>
      </c>
      <c r="G174" s="56" t="str">
        <f>IF(OR(B174=0,B174=""),"",IF(AND($E$3="1st"),'Marks Entry 1st'!F173,IF(AND($E$3="2nd"),'Marks Entry 2nd'!F173,"")))</f>
        <v/>
      </c>
      <c r="H174" s="56" t="str">
        <f>IF(OR(B174=0,B174=""),"",IF(AND($E$3="1st"),'Marks Entry 1st'!G173,IF(AND($E$3="2nd"),'Marks Entry 2nd'!G173,"")))</f>
        <v/>
      </c>
      <c r="I174" s="56" t="str">
        <f>IF(OR(B174=0,B174=""),"",IF(AND($E$3="1st"),'Marks Entry 1st'!H173,IF(AND($E$3="2nd"),'Marks Entry 2nd'!H173,"")))</f>
        <v/>
      </c>
      <c r="J174" s="245" t="str">
        <f>IF(OR(B174=0,B174=""),"",IF(AND($E$3="1st"),'Marks Entry 1st'!J173,IF(AND($E$3="2nd"),'Marks Entry 2nd'!J173,"")))</f>
        <v/>
      </c>
      <c r="K174" s="245" t="str">
        <f>IF(OR(B174=0,B174=""),"",IF(AND($E$3="1st"),'Marks Entry 1st'!K173,IF(AND($E$3="2nd"),'Marks Entry 2nd'!K173,"")))</f>
        <v/>
      </c>
      <c r="L174" s="113"/>
      <c r="M174" s="113"/>
      <c r="N174" s="113"/>
      <c r="O174" s="53"/>
      <c r="P174" s="113" t="str">
        <f>IF(OR(B174=0,B174=""),"",IF(AND($E$3="1st"),'Marks Entry 1st'!O173,IF(AND($E$3="2nd"),'Marks Entry 2nd'!O173,"")))</f>
        <v/>
      </c>
      <c r="Q174" s="113" t="str">
        <f>IF(OR(B174=0,B174=""),"",IF(AND($E$3="1st"),'Marks Entry 1st'!P173,IF(AND($E$3="2nd"),'Marks Entry 2nd'!P173,"")))</f>
        <v/>
      </c>
      <c r="R174" s="57" t="str">
        <f t="shared" si="128"/>
        <v/>
      </c>
      <c r="S174" s="53">
        <f t="shared" si="129"/>
        <v>0</v>
      </c>
      <c r="T174" s="59" t="str">
        <f>IF(OR(B174=0,B174=""),"",IF(AND($E$3="1st"),'Marks Entry 1st'!Q173,IF(AND($E$3="2nd"),'Marks Entry 2nd'!Q173,"")))</f>
        <v/>
      </c>
      <c r="U174" s="59" t="str">
        <f>IF(OR(B174=0,B174=""),"",IF(AND($E$3="1st"),'Marks Entry 1st'!R173,IF(AND($E$3="2nd"),'Marks Entry 2nd'!R173,"")))</f>
        <v/>
      </c>
      <c r="V174" s="58" t="str">
        <f t="shared" si="130"/>
        <v/>
      </c>
      <c r="W174" s="53" t="str">
        <f t="shared" si="131"/>
        <v/>
      </c>
      <c r="X174" s="94">
        <f t="shared" si="132"/>
        <v>0</v>
      </c>
      <c r="Y174" s="94" t="str">
        <f t="shared" si="133"/>
        <v/>
      </c>
      <c r="Z174" s="94" t="str">
        <f t="shared" si="134"/>
        <v/>
      </c>
      <c r="AA174" s="94" t="str">
        <f t="shared" si="135"/>
        <v/>
      </c>
      <c r="AB174" s="94" t="str">
        <f t="shared" si="136"/>
        <v/>
      </c>
      <c r="AC174" s="98" t="str">
        <f t="shared" si="137"/>
        <v/>
      </c>
      <c r="AD174" s="113"/>
      <c r="AE174" s="113"/>
      <c r="AF174" s="113"/>
      <c r="AG174" s="53"/>
      <c r="AH174" s="113" t="str">
        <f>IF(OR(B174=0,B174=""),"",IF(AND($E$3="1st"),'Marks Entry 1st'!V173,IF(AND($E$3="2nd"),'Marks Entry 2nd'!V173,"")))</f>
        <v/>
      </c>
      <c r="AI174" s="113" t="str">
        <f>IF(OR(B174=0,B174=""),"",IF(AND($E$3="1st"),'Marks Entry 1st'!W173,IF(AND($E$3="2nd"),'Marks Entry 2nd'!W173,"")))</f>
        <v/>
      </c>
      <c r="AJ174" s="57" t="str">
        <f t="shared" si="138"/>
        <v/>
      </c>
      <c r="AK174" s="53">
        <f t="shared" si="139"/>
        <v>0</v>
      </c>
      <c r="AL174" s="59" t="str">
        <f>IF(OR(B174=0,B174=""),"",IF(AND($E$3="1st"),'Marks Entry 1st'!X173,IF(AND($E$3="2nd"),'Marks Entry 2nd'!X173,"")))</f>
        <v/>
      </c>
      <c r="AM174" s="59" t="str">
        <f>IF(OR(B174=0,B174=""),"",IF(AND($E$3="1st"),'Marks Entry 1st'!Y173,IF(AND($E$3="2nd"),'Marks Entry 2nd'!Y173,"")))</f>
        <v/>
      </c>
      <c r="AN174" s="58" t="str">
        <f t="shared" si="140"/>
        <v/>
      </c>
      <c r="AO174" s="53" t="str">
        <f t="shared" si="141"/>
        <v/>
      </c>
      <c r="AP174" s="94">
        <f t="shared" si="142"/>
        <v>0</v>
      </c>
      <c r="AQ174" s="94" t="str">
        <f t="shared" si="143"/>
        <v/>
      </c>
      <c r="AR174" s="94" t="str">
        <f t="shared" si="144"/>
        <v/>
      </c>
      <c r="AS174" s="94" t="str">
        <f t="shared" si="145"/>
        <v/>
      </c>
      <c r="AT174" s="94" t="str">
        <f t="shared" si="146"/>
        <v/>
      </c>
      <c r="AU174" s="98" t="str">
        <f t="shared" si="147"/>
        <v/>
      </c>
      <c r="AV174" s="113"/>
      <c r="AW174" s="113"/>
      <c r="AX174" s="113"/>
      <c r="AY174" s="53"/>
      <c r="AZ174" s="113" t="str">
        <f>IF(OR(B174=0,B174=""),"",IF(AND($E$3="1st"),'Marks Entry 1st'!AC173,IF(AND($E$3="2nd"),'Marks Entry 2nd'!AC173,"")))</f>
        <v/>
      </c>
      <c r="BA174" s="113" t="str">
        <f>IF(OR(B174=0,B174=""),"",IF(AND($E$3="1st"),'Marks Entry 1st'!AD173,IF(AND($E$3="2nd"),'Marks Entry 2nd'!AD173,"")))</f>
        <v/>
      </c>
      <c r="BB174" s="57" t="str">
        <f t="shared" si="148"/>
        <v/>
      </c>
      <c r="BC174" s="53">
        <f t="shared" si="149"/>
        <v>0</v>
      </c>
      <c r="BD174" s="59" t="str">
        <f>IF(OR(B174=0,B174=""),"",IF(AND($E$3="1st"),'Marks Entry 1st'!AE173,IF(AND($E$3="2nd"),'Marks Entry 2nd'!AE173,"")))</f>
        <v/>
      </c>
      <c r="BE174" s="59" t="str">
        <f>IF(OR(B174=0,B174=""),"",IF(AND($E$3="1st"),'Marks Entry 1st'!AF173,IF(AND($E$3="2nd"),'Marks Entry 2nd'!AF173,"")))</f>
        <v/>
      </c>
      <c r="BF174" s="58" t="str">
        <f t="shared" si="150"/>
        <v/>
      </c>
      <c r="BG174" s="53" t="str">
        <f t="shared" si="151"/>
        <v/>
      </c>
      <c r="BH174" s="94">
        <f t="shared" si="152"/>
        <v>0</v>
      </c>
      <c r="BI174" s="94" t="str">
        <f t="shared" si="153"/>
        <v/>
      </c>
      <c r="BJ174" s="94" t="str">
        <f t="shared" si="154"/>
        <v/>
      </c>
      <c r="BK174" s="94" t="str">
        <f t="shared" si="155"/>
        <v/>
      </c>
      <c r="BL174" s="94" t="str">
        <f t="shared" si="156"/>
        <v/>
      </c>
      <c r="BM174" s="98" t="str">
        <f t="shared" si="157"/>
        <v/>
      </c>
      <c r="BN174" s="113"/>
      <c r="BO174" s="113"/>
      <c r="BP174" s="113"/>
      <c r="BQ174" s="53"/>
      <c r="BR174" s="113" t="str">
        <f>IF(OR(B174=0,B174=""),"",IF(AND('Marks Entry 1st'!AJ173="",'Marks Entry 2nd'!AJ173=""),"",IF(AND($E$3="1st"),'Marks Entry 1st'!AJ173,IF(AND($E$3="2nd"),'Marks Entry 2nd'!AJ173,""))))</f>
        <v/>
      </c>
      <c r="BS174" s="113" t="str">
        <f>IF(OR(B174=0,B174=""),"",IF(AND('Marks Entry 1st'!AK173="",'Marks Entry 2nd'!AK173=""),"",IF(AND($E$3="1st"),'Marks Entry 1st'!AK173,IF(AND($E$3="2nd"),'Marks Entry 2nd'!AK173,""))))</f>
        <v/>
      </c>
      <c r="BT174" s="57" t="str">
        <f t="shared" si="158"/>
        <v/>
      </c>
      <c r="BU174" s="53">
        <f t="shared" si="159"/>
        <v>0</v>
      </c>
      <c r="BV174" s="59" t="str">
        <f>IF(OR(B174=0,B174=""),"",IF(AND('Marks Entry 1st'!AL173="",'Marks Entry 2nd'!AL173=""),"",IF(AND($E$3="1st"),'Marks Entry 1st'!AL173,IF(AND($E$3="2nd"),'Marks Entry 2nd'!AL173,""))))</f>
        <v/>
      </c>
      <c r="BW174" s="59" t="str">
        <f>IF(OR(B174=0,B174=""),"",IF(AND('Marks Entry 1st'!AM173="",'Marks Entry 2nd'!AM173=""),"",IF(AND($E$3="1st"),'Marks Entry 1st'!AM173,IF(AND($E$3="2nd"),'Marks Entry 2nd'!AM173,""))))</f>
        <v/>
      </c>
      <c r="BX174" s="58" t="str">
        <f t="shared" si="160"/>
        <v/>
      </c>
      <c r="BY174" s="53" t="str">
        <f t="shared" si="161"/>
        <v/>
      </c>
      <c r="BZ174" s="94">
        <f t="shared" si="162"/>
        <v>0</v>
      </c>
      <c r="CA174" s="94" t="str">
        <f t="shared" si="163"/>
        <v/>
      </c>
      <c r="CB174" s="94" t="str">
        <f t="shared" si="164"/>
        <v/>
      </c>
      <c r="CC174" s="94" t="str">
        <f t="shared" si="165"/>
        <v/>
      </c>
      <c r="CD174" s="94" t="str">
        <f t="shared" si="166"/>
        <v/>
      </c>
      <c r="CE174" s="98" t="str">
        <f t="shared" si="167"/>
        <v/>
      </c>
      <c r="CF174" s="246" t="str">
        <f>IF(OR(B174=0,B174=""),"",IF(AND($E$3="1st"),'Marks Entry 1st'!AN173,IF(AND($E$3="2nd"),'Marks Entry 2nd'!AN173,"")))</f>
        <v/>
      </c>
      <c r="CG174" s="246" t="str">
        <f>IF(OR(B174=0,B174=""),"",IF(AND($E$3="1st"),'Marks Entry 1st'!AO173,IF(AND($E$3="2nd"),'Marks Entry 2nd'!AO173,"")))</f>
        <v/>
      </c>
      <c r="CH174" s="114" t="str">
        <f t="shared" si="168"/>
        <v/>
      </c>
      <c r="CI174" s="115">
        <f t="shared" si="169"/>
        <v>0</v>
      </c>
      <c r="CJ174" s="115" t="str">
        <f t="shared" si="170"/>
        <v/>
      </c>
      <c r="CK174" s="115" t="str">
        <f t="shared" si="171"/>
        <v/>
      </c>
      <c r="CL174" s="97" t="str">
        <f t="shared" si="172"/>
        <v/>
      </c>
      <c r="CM174" s="246" t="str">
        <f>IF(OR(B174=0,B174=""),"",IF(AND($E$3="1st"),'Marks Entry 1st'!AP173,IF(AND($E$3="2nd"),'Marks Entry 2nd'!AP173,"")))</f>
        <v/>
      </c>
      <c r="CN174" s="246" t="str">
        <f>IF(OR(B174=0,B174=""),"",IF(AND($E$3="1st"),'Marks Entry 1st'!AQ173,IF(AND($E$3="2nd"),'Marks Entry 2nd'!AQ173,"")))</f>
        <v/>
      </c>
      <c r="CO174" s="114" t="str">
        <f t="shared" si="173"/>
        <v/>
      </c>
      <c r="CP174" s="115">
        <f t="shared" si="174"/>
        <v>0</v>
      </c>
      <c r="CQ174" s="115" t="str">
        <f t="shared" si="175"/>
        <v/>
      </c>
      <c r="CR174" s="115" t="str">
        <f t="shared" si="176"/>
        <v/>
      </c>
      <c r="CS174" s="97" t="str">
        <f t="shared" si="177"/>
        <v/>
      </c>
      <c r="CT174" s="246" t="str">
        <f>IF(OR(B174=0,B174=""),"",IF(AND($E$3="1st"),'Marks Entry 1st'!AR173,IF(AND($E$3="2nd"),'Marks Entry 2nd'!AR173,"")))</f>
        <v/>
      </c>
      <c r="CU174" s="246" t="str">
        <f>IF(OR(B174=0,B174=""),"",IF(AND($E$3="1st"),'Marks Entry 1st'!AS173,IF(AND($E$3="2nd"),'Marks Entry 2nd'!AS173,"")))</f>
        <v/>
      </c>
      <c r="CV174" s="114" t="str">
        <f t="shared" si="178"/>
        <v/>
      </c>
      <c r="CW174" s="115">
        <f t="shared" si="179"/>
        <v>0</v>
      </c>
      <c r="CX174" s="115" t="str">
        <f t="shared" si="180"/>
        <v/>
      </c>
      <c r="CY174" s="115" t="str">
        <f t="shared" si="181"/>
        <v/>
      </c>
      <c r="CZ174" s="97" t="str">
        <f t="shared" si="182"/>
        <v/>
      </c>
      <c r="DA174" s="246" t="str">
        <f>IF(OR(B174=0,B174=""),"",IF(AND('Marks Entry 1st'!AT173="",'Marks Entry 2nd'!AT173=""),"",IF(AND($E$3="1st"),'Marks Entry 1st'!AT173,IF(AND($E$3="2nd"),'Marks Entry 2nd'!AT173,""))))</f>
        <v/>
      </c>
      <c r="DB174" s="246" t="str">
        <f>IF(OR(B174=0,B174=""),"",IF(AND('Marks Entry 1st'!AU173="",'Marks Entry 2nd'!AU173=""),"",IF(AND($E$3="1st"),'Marks Entry 1st'!AU173,IF(AND($E$3="2nd"),'Marks Entry 2nd'!AU173,""))))</f>
        <v/>
      </c>
      <c r="DC174" s="377" t="str">
        <f t="shared" si="183"/>
        <v/>
      </c>
      <c r="DD174" s="98" t="str">
        <f t="shared" si="184"/>
        <v/>
      </c>
      <c r="DE174" s="246" t="str">
        <f>IF(OR(B174=0,B174=""),"",IF(AND('Marks Entry 1st'!AV173="",'Marks Entry 2nd'!AV173=""),"",IF(AND($E$3="1st"),'Marks Entry 1st'!AV173,IF(AND($E$3="2nd"),'Marks Entry 2nd'!AV173,""))))</f>
        <v/>
      </c>
      <c r="DF174" s="246" t="str">
        <f>IF(OR(B174=0,B174=""),"",IF(AND('Marks Entry 1st'!AW173="",'Marks Entry 2nd'!AW173=""),"",IF(AND($E$3="1st"),'Marks Entry 1st'!AW173,IF(AND($E$3="2nd"),'Marks Entry 2nd'!AW173,""))))</f>
        <v/>
      </c>
      <c r="DG174" s="377" t="str">
        <f t="shared" si="185"/>
        <v/>
      </c>
      <c r="DH174" s="98" t="str">
        <f t="shared" si="186"/>
        <v/>
      </c>
      <c r="DI174" s="68" t="str">
        <f t="shared" si="191"/>
        <v/>
      </c>
      <c r="DJ174" s="379" t="str">
        <f t="shared" si="187"/>
        <v/>
      </c>
      <c r="DK174" s="72" t="str">
        <f t="shared" si="188"/>
        <v/>
      </c>
      <c r="DL174" s="73" t="str">
        <f t="shared" si="189"/>
        <v/>
      </c>
      <c r="DM174" s="413" t="str">
        <f>IF(B174="NSO","NSO",IF(OR(D174="",G174="",F174="",B174="",DI174=0),"",IF('Master sheet'!$D$11="Hindi","कक्षोंन्नति","Promoted")))</f>
        <v/>
      </c>
      <c r="DN174" s="43" t="str">
        <f>IF(OR(B174=0,B174=""),"",IF(AND($E$3="1st"),'Marks Entry 1st'!AX173,IF(AND($E$3="2nd"),'Marks Entry 2nd'!AX173,"")))</f>
        <v/>
      </c>
      <c r="DO174" s="43" t="str">
        <f>IF(OR(B174=0,B174=""),"",IF(AND($E$3="1st"),'Marks Entry 1st'!AY173,IF(AND($E$3="2nd"),'Marks Entry 2nd'!AY173,"")))</f>
        <v/>
      </c>
      <c r="DP174" s="230" t="str">
        <f t="shared" si="190"/>
        <v/>
      </c>
      <c r="DQ174" s="44"/>
      <c r="DX174" s="46">
        <f>IF(AND($E$3="1st"),'Marks Entry 1st'!I173,IF(AND($E$3="2nd"),'Marks Entry 2nd'!I173,""))</f>
        <v>0</v>
      </c>
    </row>
    <row r="175" spans="1:128" ht="18.95" customHeight="1">
      <c r="A175" s="60">
        <v>168</v>
      </c>
      <c r="B175" s="279" t="str">
        <f>IF(OR(DX175=0,DX175=""),"",IF(AND($E$3="1st"),'Marks Entry 1st'!I174,IF(AND($E$3="2nd"),'Marks Entry 2nd'!I174,"")))</f>
        <v/>
      </c>
      <c r="C175" s="61" t="str">
        <f>IF(OR(B175=0,B175=""),"",IF(AND($E$3="1st"),'Marks Entry 1st'!B174,IF(AND($E$3="2nd"),'Marks Entry 2nd'!B174,"")))</f>
        <v/>
      </c>
      <c r="D175" s="61" t="str">
        <f>IF(OR(B175=0,B175=""),"",IF(AND($E$3="1st"),'Marks Entry 1st'!C174,IF(AND($E$3="2nd"),'Marks Entry 2nd'!C174,"")))</f>
        <v/>
      </c>
      <c r="E175" s="62" t="str">
        <f>IF(OR(B175=0,B175=""),"",IF(AND($E$3="1st"),'Marks Entry 1st'!E174,IF(AND($E$3="2nd"),'Marks Entry 2nd'!E174,"")))</f>
        <v/>
      </c>
      <c r="F175" s="278" t="str">
        <f>IF(OR(B175=0,B175=""),"",IF(AND($E$3="1st"),'Marks Entry 1st'!D174,IF(AND($E$3="2nd"),'Marks Entry 2nd'!D174,"")))</f>
        <v/>
      </c>
      <c r="G175" s="56" t="str">
        <f>IF(OR(B175=0,B175=""),"",IF(AND($E$3="1st"),'Marks Entry 1st'!F174,IF(AND($E$3="2nd"),'Marks Entry 2nd'!F174,"")))</f>
        <v/>
      </c>
      <c r="H175" s="56" t="str">
        <f>IF(OR(B175=0,B175=""),"",IF(AND($E$3="1st"),'Marks Entry 1st'!G174,IF(AND($E$3="2nd"),'Marks Entry 2nd'!G174,"")))</f>
        <v/>
      </c>
      <c r="I175" s="56" t="str">
        <f>IF(OR(B175=0,B175=""),"",IF(AND($E$3="1st"),'Marks Entry 1st'!H174,IF(AND($E$3="2nd"),'Marks Entry 2nd'!H174,"")))</f>
        <v/>
      </c>
      <c r="J175" s="245" t="str">
        <f>IF(OR(B175=0,B175=""),"",IF(AND($E$3="1st"),'Marks Entry 1st'!J174,IF(AND($E$3="2nd"),'Marks Entry 2nd'!J174,"")))</f>
        <v/>
      </c>
      <c r="K175" s="245" t="str">
        <f>IF(OR(B175=0,B175=""),"",IF(AND($E$3="1st"),'Marks Entry 1st'!K174,IF(AND($E$3="2nd"),'Marks Entry 2nd'!K174,"")))</f>
        <v/>
      </c>
      <c r="L175" s="113"/>
      <c r="M175" s="113"/>
      <c r="N175" s="113"/>
      <c r="O175" s="53"/>
      <c r="P175" s="113" t="str">
        <f>IF(OR(B175=0,B175=""),"",IF(AND($E$3="1st"),'Marks Entry 1st'!O174,IF(AND($E$3="2nd"),'Marks Entry 2nd'!O174,"")))</f>
        <v/>
      </c>
      <c r="Q175" s="113" t="str">
        <f>IF(OR(B175=0,B175=""),"",IF(AND($E$3="1st"),'Marks Entry 1st'!P174,IF(AND($E$3="2nd"),'Marks Entry 2nd'!P174,"")))</f>
        <v/>
      </c>
      <c r="R175" s="57" t="str">
        <f t="shared" si="128"/>
        <v/>
      </c>
      <c r="S175" s="53">
        <f t="shared" si="129"/>
        <v>0</v>
      </c>
      <c r="T175" s="59" t="str">
        <f>IF(OR(B175=0,B175=""),"",IF(AND($E$3="1st"),'Marks Entry 1st'!Q174,IF(AND($E$3="2nd"),'Marks Entry 2nd'!Q174,"")))</f>
        <v/>
      </c>
      <c r="U175" s="59" t="str">
        <f>IF(OR(B175=0,B175=""),"",IF(AND($E$3="1st"),'Marks Entry 1st'!R174,IF(AND($E$3="2nd"),'Marks Entry 2nd'!R174,"")))</f>
        <v/>
      </c>
      <c r="V175" s="58" t="str">
        <f t="shared" si="130"/>
        <v/>
      </c>
      <c r="W175" s="53" t="str">
        <f t="shared" si="131"/>
        <v/>
      </c>
      <c r="X175" s="94">
        <f t="shared" si="132"/>
        <v>0</v>
      </c>
      <c r="Y175" s="94" t="str">
        <f t="shared" si="133"/>
        <v/>
      </c>
      <c r="Z175" s="94" t="str">
        <f t="shared" si="134"/>
        <v/>
      </c>
      <c r="AA175" s="94" t="str">
        <f t="shared" si="135"/>
        <v/>
      </c>
      <c r="AB175" s="94" t="str">
        <f t="shared" si="136"/>
        <v/>
      </c>
      <c r="AC175" s="98" t="str">
        <f t="shared" si="137"/>
        <v/>
      </c>
      <c r="AD175" s="113"/>
      <c r="AE175" s="113"/>
      <c r="AF175" s="113"/>
      <c r="AG175" s="53"/>
      <c r="AH175" s="113" t="str">
        <f>IF(OR(B175=0,B175=""),"",IF(AND($E$3="1st"),'Marks Entry 1st'!V174,IF(AND($E$3="2nd"),'Marks Entry 2nd'!V174,"")))</f>
        <v/>
      </c>
      <c r="AI175" s="113" t="str">
        <f>IF(OR(B175=0,B175=""),"",IF(AND($E$3="1st"),'Marks Entry 1st'!W174,IF(AND($E$3="2nd"),'Marks Entry 2nd'!W174,"")))</f>
        <v/>
      </c>
      <c r="AJ175" s="57" t="str">
        <f t="shared" si="138"/>
        <v/>
      </c>
      <c r="AK175" s="53">
        <f t="shared" si="139"/>
        <v>0</v>
      </c>
      <c r="AL175" s="59" t="str">
        <f>IF(OR(B175=0,B175=""),"",IF(AND($E$3="1st"),'Marks Entry 1st'!X174,IF(AND($E$3="2nd"),'Marks Entry 2nd'!X174,"")))</f>
        <v/>
      </c>
      <c r="AM175" s="59" t="str">
        <f>IF(OR(B175=0,B175=""),"",IF(AND($E$3="1st"),'Marks Entry 1st'!Y174,IF(AND($E$3="2nd"),'Marks Entry 2nd'!Y174,"")))</f>
        <v/>
      </c>
      <c r="AN175" s="58" t="str">
        <f t="shared" si="140"/>
        <v/>
      </c>
      <c r="AO175" s="53" t="str">
        <f t="shared" si="141"/>
        <v/>
      </c>
      <c r="AP175" s="94">
        <f t="shared" si="142"/>
        <v>0</v>
      </c>
      <c r="AQ175" s="94" t="str">
        <f t="shared" si="143"/>
        <v/>
      </c>
      <c r="AR175" s="94" t="str">
        <f t="shared" si="144"/>
        <v/>
      </c>
      <c r="AS175" s="94" t="str">
        <f t="shared" si="145"/>
        <v/>
      </c>
      <c r="AT175" s="94" t="str">
        <f t="shared" si="146"/>
        <v/>
      </c>
      <c r="AU175" s="98" t="str">
        <f t="shared" si="147"/>
        <v/>
      </c>
      <c r="AV175" s="113"/>
      <c r="AW175" s="113"/>
      <c r="AX175" s="113"/>
      <c r="AY175" s="53"/>
      <c r="AZ175" s="113" t="str">
        <f>IF(OR(B175=0,B175=""),"",IF(AND($E$3="1st"),'Marks Entry 1st'!AC174,IF(AND($E$3="2nd"),'Marks Entry 2nd'!AC174,"")))</f>
        <v/>
      </c>
      <c r="BA175" s="113" t="str">
        <f>IF(OR(B175=0,B175=""),"",IF(AND($E$3="1st"),'Marks Entry 1st'!AD174,IF(AND($E$3="2nd"),'Marks Entry 2nd'!AD174,"")))</f>
        <v/>
      </c>
      <c r="BB175" s="57" t="str">
        <f t="shared" si="148"/>
        <v/>
      </c>
      <c r="BC175" s="53">
        <f t="shared" si="149"/>
        <v>0</v>
      </c>
      <c r="BD175" s="59" t="str">
        <f>IF(OR(B175=0,B175=""),"",IF(AND($E$3="1st"),'Marks Entry 1st'!AE174,IF(AND($E$3="2nd"),'Marks Entry 2nd'!AE174,"")))</f>
        <v/>
      </c>
      <c r="BE175" s="59" t="str">
        <f>IF(OR(B175=0,B175=""),"",IF(AND($E$3="1st"),'Marks Entry 1st'!AF174,IF(AND($E$3="2nd"),'Marks Entry 2nd'!AF174,"")))</f>
        <v/>
      </c>
      <c r="BF175" s="58" t="str">
        <f t="shared" si="150"/>
        <v/>
      </c>
      <c r="BG175" s="53" t="str">
        <f t="shared" si="151"/>
        <v/>
      </c>
      <c r="BH175" s="94">
        <f t="shared" si="152"/>
        <v>0</v>
      </c>
      <c r="BI175" s="94" t="str">
        <f t="shared" si="153"/>
        <v/>
      </c>
      <c r="BJ175" s="94" t="str">
        <f t="shared" si="154"/>
        <v/>
      </c>
      <c r="BK175" s="94" t="str">
        <f t="shared" si="155"/>
        <v/>
      </c>
      <c r="BL175" s="94" t="str">
        <f t="shared" si="156"/>
        <v/>
      </c>
      <c r="BM175" s="98" t="str">
        <f t="shared" si="157"/>
        <v/>
      </c>
      <c r="BN175" s="113"/>
      <c r="BO175" s="113"/>
      <c r="BP175" s="113"/>
      <c r="BQ175" s="53"/>
      <c r="BR175" s="113" t="str">
        <f>IF(OR(B175=0,B175=""),"",IF(AND('Marks Entry 1st'!AJ174="",'Marks Entry 2nd'!AJ174=""),"",IF(AND($E$3="1st"),'Marks Entry 1st'!AJ174,IF(AND($E$3="2nd"),'Marks Entry 2nd'!AJ174,""))))</f>
        <v/>
      </c>
      <c r="BS175" s="113" t="str">
        <f>IF(OR(B175=0,B175=""),"",IF(AND('Marks Entry 1st'!AK174="",'Marks Entry 2nd'!AK174=""),"",IF(AND($E$3="1st"),'Marks Entry 1st'!AK174,IF(AND($E$3="2nd"),'Marks Entry 2nd'!AK174,""))))</f>
        <v/>
      </c>
      <c r="BT175" s="57" t="str">
        <f t="shared" si="158"/>
        <v/>
      </c>
      <c r="BU175" s="53">
        <f t="shared" si="159"/>
        <v>0</v>
      </c>
      <c r="BV175" s="59" t="str">
        <f>IF(OR(B175=0,B175=""),"",IF(AND('Marks Entry 1st'!AL174="",'Marks Entry 2nd'!AL174=""),"",IF(AND($E$3="1st"),'Marks Entry 1st'!AL174,IF(AND($E$3="2nd"),'Marks Entry 2nd'!AL174,""))))</f>
        <v/>
      </c>
      <c r="BW175" s="59" t="str">
        <f>IF(OR(B175=0,B175=""),"",IF(AND('Marks Entry 1st'!AM174="",'Marks Entry 2nd'!AM174=""),"",IF(AND($E$3="1st"),'Marks Entry 1st'!AM174,IF(AND($E$3="2nd"),'Marks Entry 2nd'!AM174,""))))</f>
        <v/>
      </c>
      <c r="BX175" s="58" t="str">
        <f t="shared" si="160"/>
        <v/>
      </c>
      <c r="BY175" s="53" t="str">
        <f t="shared" si="161"/>
        <v/>
      </c>
      <c r="BZ175" s="94">
        <f t="shared" si="162"/>
        <v>0</v>
      </c>
      <c r="CA175" s="94" t="str">
        <f t="shared" si="163"/>
        <v/>
      </c>
      <c r="CB175" s="94" t="str">
        <f t="shared" si="164"/>
        <v/>
      </c>
      <c r="CC175" s="94" t="str">
        <f t="shared" si="165"/>
        <v/>
      </c>
      <c r="CD175" s="94" t="str">
        <f t="shared" si="166"/>
        <v/>
      </c>
      <c r="CE175" s="98" t="str">
        <f t="shared" si="167"/>
        <v/>
      </c>
      <c r="CF175" s="246" t="str">
        <f>IF(OR(B175=0,B175=""),"",IF(AND($E$3="1st"),'Marks Entry 1st'!AN174,IF(AND($E$3="2nd"),'Marks Entry 2nd'!AN174,"")))</f>
        <v/>
      </c>
      <c r="CG175" s="246" t="str">
        <f>IF(OR(B175=0,B175=""),"",IF(AND($E$3="1st"),'Marks Entry 1st'!AO174,IF(AND($E$3="2nd"),'Marks Entry 2nd'!AO174,"")))</f>
        <v/>
      </c>
      <c r="CH175" s="114" t="str">
        <f t="shared" si="168"/>
        <v/>
      </c>
      <c r="CI175" s="115">
        <f t="shared" si="169"/>
        <v>0</v>
      </c>
      <c r="CJ175" s="115" t="str">
        <f t="shared" si="170"/>
        <v/>
      </c>
      <c r="CK175" s="115" t="str">
        <f t="shared" si="171"/>
        <v/>
      </c>
      <c r="CL175" s="97" t="str">
        <f t="shared" si="172"/>
        <v/>
      </c>
      <c r="CM175" s="246" t="str">
        <f>IF(OR(B175=0,B175=""),"",IF(AND($E$3="1st"),'Marks Entry 1st'!AP174,IF(AND($E$3="2nd"),'Marks Entry 2nd'!AP174,"")))</f>
        <v/>
      </c>
      <c r="CN175" s="246" t="str">
        <f>IF(OR(B175=0,B175=""),"",IF(AND($E$3="1st"),'Marks Entry 1st'!AQ174,IF(AND($E$3="2nd"),'Marks Entry 2nd'!AQ174,"")))</f>
        <v/>
      </c>
      <c r="CO175" s="114" t="str">
        <f t="shared" si="173"/>
        <v/>
      </c>
      <c r="CP175" s="115">
        <f t="shared" si="174"/>
        <v>0</v>
      </c>
      <c r="CQ175" s="115" t="str">
        <f t="shared" si="175"/>
        <v/>
      </c>
      <c r="CR175" s="115" t="str">
        <f t="shared" si="176"/>
        <v/>
      </c>
      <c r="CS175" s="97" t="str">
        <f t="shared" si="177"/>
        <v/>
      </c>
      <c r="CT175" s="246" t="str">
        <f>IF(OR(B175=0,B175=""),"",IF(AND($E$3="1st"),'Marks Entry 1st'!AR174,IF(AND($E$3="2nd"),'Marks Entry 2nd'!AR174,"")))</f>
        <v/>
      </c>
      <c r="CU175" s="246" t="str">
        <f>IF(OR(B175=0,B175=""),"",IF(AND($E$3="1st"),'Marks Entry 1st'!AS174,IF(AND($E$3="2nd"),'Marks Entry 2nd'!AS174,"")))</f>
        <v/>
      </c>
      <c r="CV175" s="114" t="str">
        <f t="shared" si="178"/>
        <v/>
      </c>
      <c r="CW175" s="115">
        <f t="shared" si="179"/>
        <v>0</v>
      </c>
      <c r="CX175" s="115" t="str">
        <f t="shared" si="180"/>
        <v/>
      </c>
      <c r="CY175" s="115" t="str">
        <f t="shared" si="181"/>
        <v/>
      </c>
      <c r="CZ175" s="97" t="str">
        <f t="shared" si="182"/>
        <v/>
      </c>
      <c r="DA175" s="246" t="str">
        <f>IF(OR(B175=0,B175=""),"",IF(AND('Marks Entry 1st'!AT174="",'Marks Entry 2nd'!AT174=""),"",IF(AND($E$3="1st"),'Marks Entry 1st'!AT174,IF(AND($E$3="2nd"),'Marks Entry 2nd'!AT174,""))))</f>
        <v/>
      </c>
      <c r="DB175" s="246" t="str">
        <f>IF(OR(B175=0,B175=""),"",IF(AND('Marks Entry 1st'!AU174="",'Marks Entry 2nd'!AU174=""),"",IF(AND($E$3="1st"),'Marks Entry 1st'!AU174,IF(AND($E$3="2nd"),'Marks Entry 2nd'!AU174,""))))</f>
        <v/>
      </c>
      <c r="DC175" s="377" t="str">
        <f t="shared" si="183"/>
        <v/>
      </c>
      <c r="DD175" s="98" t="str">
        <f t="shared" si="184"/>
        <v/>
      </c>
      <c r="DE175" s="246" t="str">
        <f>IF(OR(B175=0,B175=""),"",IF(AND('Marks Entry 1st'!AV174="",'Marks Entry 2nd'!AV174=""),"",IF(AND($E$3="1st"),'Marks Entry 1st'!AV174,IF(AND($E$3="2nd"),'Marks Entry 2nd'!AV174,""))))</f>
        <v/>
      </c>
      <c r="DF175" s="246" t="str">
        <f>IF(OR(B175=0,B175=""),"",IF(AND('Marks Entry 1st'!AW174="",'Marks Entry 2nd'!AW174=""),"",IF(AND($E$3="1st"),'Marks Entry 1st'!AW174,IF(AND($E$3="2nd"),'Marks Entry 2nd'!AW174,""))))</f>
        <v/>
      </c>
      <c r="DG175" s="377" t="str">
        <f t="shared" si="185"/>
        <v/>
      </c>
      <c r="DH175" s="98" t="str">
        <f t="shared" si="186"/>
        <v/>
      </c>
      <c r="DI175" s="68" t="str">
        <f t="shared" si="191"/>
        <v/>
      </c>
      <c r="DJ175" s="379" t="str">
        <f t="shared" si="187"/>
        <v/>
      </c>
      <c r="DK175" s="72" t="str">
        <f t="shared" si="188"/>
        <v/>
      </c>
      <c r="DL175" s="73" t="str">
        <f t="shared" si="189"/>
        <v/>
      </c>
      <c r="DM175" s="413" t="str">
        <f>IF(B175="NSO","NSO",IF(OR(D175="",G175="",F175="",B175="",DI175=0),"",IF('Master sheet'!$D$11="Hindi","कक्षोंन्नति","Promoted")))</f>
        <v/>
      </c>
      <c r="DN175" s="43" t="str">
        <f>IF(OR(B175=0,B175=""),"",IF(AND($E$3="1st"),'Marks Entry 1st'!AX174,IF(AND($E$3="2nd"),'Marks Entry 2nd'!AX174,"")))</f>
        <v/>
      </c>
      <c r="DO175" s="43" t="str">
        <f>IF(OR(B175=0,B175=""),"",IF(AND($E$3="1st"),'Marks Entry 1st'!AY174,IF(AND($E$3="2nd"),'Marks Entry 2nd'!AY174,"")))</f>
        <v/>
      </c>
      <c r="DP175" s="230" t="str">
        <f t="shared" si="190"/>
        <v/>
      </c>
      <c r="DQ175" s="44"/>
      <c r="DX175" s="46">
        <f>IF(AND($E$3="1st"),'Marks Entry 1st'!I174,IF(AND($E$3="2nd"),'Marks Entry 2nd'!I174,""))</f>
        <v>0</v>
      </c>
    </row>
    <row r="176" spans="1:128" ht="18.95" customHeight="1">
      <c r="A176" s="60">
        <v>169</v>
      </c>
      <c r="B176" s="279" t="str">
        <f>IF(OR(DX176=0,DX176=""),"",IF(AND($E$3="1st"),'Marks Entry 1st'!I175,IF(AND($E$3="2nd"),'Marks Entry 2nd'!I175,"")))</f>
        <v/>
      </c>
      <c r="C176" s="61" t="str">
        <f>IF(OR(B176=0,B176=""),"",IF(AND($E$3="1st"),'Marks Entry 1st'!B175,IF(AND($E$3="2nd"),'Marks Entry 2nd'!B175,"")))</f>
        <v/>
      </c>
      <c r="D176" s="61" t="str">
        <f>IF(OR(B176=0,B176=""),"",IF(AND($E$3="1st"),'Marks Entry 1st'!C175,IF(AND($E$3="2nd"),'Marks Entry 2nd'!C175,"")))</f>
        <v/>
      </c>
      <c r="E176" s="62" t="str">
        <f>IF(OR(B176=0,B176=""),"",IF(AND($E$3="1st"),'Marks Entry 1st'!E175,IF(AND($E$3="2nd"),'Marks Entry 2nd'!E175,"")))</f>
        <v/>
      </c>
      <c r="F176" s="278" t="str">
        <f>IF(OR(B176=0,B176=""),"",IF(AND($E$3="1st"),'Marks Entry 1st'!D175,IF(AND($E$3="2nd"),'Marks Entry 2nd'!D175,"")))</f>
        <v/>
      </c>
      <c r="G176" s="56" t="str">
        <f>IF(OR(B176=0,B176=""),"",IF(AND($E$3="1st"),'Marks Entry 1st'!F175,IF(AND($E$3="2nd"),'Marks Entry 2nd'!F175,"")))</f>
        <v/>
      </c>
      <c r="H176" s="56" t="str">
        <f>IF(OR(B176=0,B176=""),"",IF(AND($E$3="1st"),'Marks Entry 1st'!G175,IF(AND($E$3="2nd"),'Marks Entry 2nd'!G175,"")))</f>
        <v/>
      </c>
      <c r="I176" s="56" t="str">
        <f>IF(OR(B176=0,B176=""),"",IF(AND($E$3="1st"),'Marks Entry 1st'!H175,IF(AND($E$3="2nd"),'Marks Entry 2nd'!H175,"")))</f>
        <v/>
      </c>
      <c r="J176" s="245" t="str">
        <f>IF(OR(B176=0,B176=""),"",IF(AND($E$3="1st"),'Marks Entry 1st'!J175,IF(AND($E$3="2nd"),'Marks Entry 2nd'!J175,"")))</f>
        <v/>
      </c>
      <c r="K176" s="245" t="str">
        <f>IF(OR(B176=0,B176=""),"",IF(AND($E$3="1st"),'Marks Entry 1st'!K175,IF(AND($E$3="2nd"),'Marks Entry 2nd'!K175,"")))</f>
        <v/>
      </c>
      <c r="L176" s="113"/>
      <c r="M176" s="113"/>
      <c r="N176" s="113"/>
      <c r="O176" s="53"/>
      <c r="P176" s="113" t="str">
        <f>IF(OR(B176=0,B176=""),"",IF(AND($E$3="1st"),'Marks Entry 1st'!O175,IF(AND($E$3="2nd"),'Marks Entry 2nd'!O175,"")))</f>
        <v/>
      </c>
      <c r="Q176" s="113" t="str">
        <f>IF(OR(B176=0,B176=""),"",IF(AND($E$3="1st"),'Marks Entry 1st'!P175,IF(AND($E$3="2nd"),'Marks Entry 2nd'!P175,"")))</f>
        <v/>
      </c>
      <c r="R176" s="57" t="str">
        <f t="shared" si="128"/>
        <v/>
      </c>
      <c r="S176" s="53">
        <f t="shared" si="129"/>
        <v>0</v>
      </c>
      <c r="T176" s="59" t="str">
        <f>IF(OR(B176=0,B176=""),"",IF(AND($E$3="1st"),'Marks Entry 1st'!Q175,IF(AND($E$3="2nd"),'Marks Entry 2nd'!Q175,"")))</f>
        <v/>
      </c>
      <c r="U176" s="59" t="str">
        <f>IF(OR(B176=0,B176=""),"",IF(AND($E$3="1st"),'Marks Entry 1st'!R175,IF(AND($E$3="2nd"),'Marks Entry 2nd'!R175,"")))</f>
        <v/>
      </c>
      <c r="V176" s="58" t="str">
        <f t="shared" si="130"/>
        <v/>
      </c>
      <c r="W176" s="53" t="str">
        <f t="shared" si="131"/>
        <v/>
      </c>
      <c r="X176" s="94">
        <f t="shared" si="132"/>
        <v>0</v>
      </c>
      <c r="Y176" s="94" t="str">
        <f t="shared" si="133"/>
        <v/>
      </c>
      <c r="Z176" s="94" t="str">
        <f t="shared" si="134"/>
        <v/>
      </c>
      <c r="AA176" s="94" t="str">
        <f t="shared" si="135"/>
        <v/>
      </c>
      <c r="AB176" s="94" t="str">
        <f t="shared" si="136"/>
        <v/>
      </c>
      <c r="AC176" s="98" t="str">
        <f t="shared" si="137"/>
        <v/>
      </c>
      <c r="AD176" s="113"/>
      <c r="AE176" s="113"/>
      <c r="AF176" s="113"/>
      <c r="AG176" s="53"/>
      <c r="AH176" s="113" t="str">
        <f>IF(OR(B176=0,B176=""),"",IF(AND($E$3="1st"),'Marks Entry 1st'!V175,IF(AND($E$3="2nd"),'Marks Entry 2nd'!V175,"")))</f>
        <v/>
      </c>
      <c r="AI176" s="113" t="str">
        <f>IF(OR(B176=0,B176=""),"",IF(AND($E$3="1st"),'Marks Entry 1st'!W175,IF(AND($E$3="2nd"),'Marks Entry 2nd'!W175,"")))</f>
        <v/>
      </c>
      <c r="AJ176" s="57" t="str">
        <f t="shared" si="138"/>
        <v/>
      </c>
      <c r="AK176" s="53">
        <f t="shared" si="139"/>
        <v>0</v>
      </c>
      <c r="AL176" s="59" t="str">
        <f>IF(OR(B176=0,B176=""),"",IF(AND($E$3="1st"),'Marks Entry 1st'!X175,IF(AND($E$3="2nd"),'Marks Entry 2nd'!X175,"")))</f>
        <v/>
      </c>
      <c r="AM176" s="59" t="str">
        <f>IF(OR(B176=0,B176=""),"",IF(AND($E$3="1st"),'Marks Entry 1st'!Y175,IF(AND($E$3="2nd"),'Marks Entry 2nd'!Y175,"")))</f>
        <v/>
      </c>
      <c r="AN176" s="58" t="str">
        <f t="shared" si="140"/>
        <v/>
      </c>
      <c r="AO176" s="53" t="str">
        <f t="shared" si="141"/>
        <v/>
      </c>
      <c r="AP176" s="94">
        <f t="shared" si="142"/>
        <v>0</v>
      </c>
      <c r="AQ176" s="94" t="str">
        <f t="shared" si="143"/>
        <v/>
      </c>
      <c r="AR176" s="94" t="str">
        <f t="shared" si="144"/>
        <v/>
      </c>
      <c r="AS176" s="94" t="str">
        <f t="shared" si="145"/>
        <v/>
      </c>
      <c r="AT176" s="94" t="str">
        <f t="shared" si="146"/>
        <v/>
      </c>
      <c r="AU176" s="98" t="str">
        <f t="shared" si="147"/>
        <v/>
      </c>
      <c r="AV176" s="113"/>
      <c r="AW176" s="113"/>
      <c r="AX176" s="113"/>
      <c r="AY176" s="53"/>
      <c r="AZ176" s="113" t="str">
        <f>IF(OR(B176=0,B176=""),"",IF(AND($E$3="1st"),'Marks Entry 1st'!AC175,IF(AND($E$3="2nd"),'Marks Entry 2nd'!AC175,"")))</f>
        <v/>
      </c>
      <c r="BA176" s="113" t="str">
        <f>IF(OR(B176=0,B176=""),"",IF(AND($E$3="1st"),'Marks Entry 1st'!AD175,IF(AND($E$3="2nd"),'Marks Entry 2nd'!AD175,"")))</f>
        <v/>
      </c>
      <c r="BB176" s="57" t="str">
        <f t="shared" si="148"/>
        <v/>
      </c>
      <c r="BC176" s="53">
        <f t="shared" si="149"/>
        <v>0</v>
      </c>
      <c r="BD176" s="59" t="str">
        <f>IF(OR(B176=0,B176=""),"",IF(AND($E$3="1st"),'Marks Entry 1st'!AE175,IF(AND($E$3="2nd"),'Marks Entry 2nd'!AE175,"")))</f>
        <v/>
      </c>
      <c r="BE176" s="59" t="str">
        <f>IF(OR(B176=0,B176=""),"",IF(AND($E$3="1st"),'Marks Entry 1st'!AF175,IF(AND($E$3="2nd"),'Marks Entry 2nd'!AF175,"")))</f>
        <v/>
      </c>
      <c r="BF176" s="58" t="str">
        <f t="shared" si="150"/>
        <v/>
      </c>
      <c r="BG176" s="53" t="str">
        <f t="shared" si="151"/>
        <v/>
      </c>
      <c r="BH176" s="94">
        <f t="shared" si="152"/>
        <v>0</v>
      </c>
      <c r="BI176" s="94" t="str">
        <f t="shared" si="153"/>
        <v/>
      </c>
      <c r="BJ176" s="94" t="str">
        <f t="shared" si="154"/>
        <v/>
      </c>
      <c r="BK176" s="94" t="str">
        <f t="shared" si="155"/>
        <v/>
      </c>
      <c r="BL176" s="94" t="str">
        <f t="shared" si="156"/>
        <v/>
      </c>
      <c r="BM176" s="98" t="str">
        <f t="shared" si="157"/>
        <v/>
      </c>
      <c r="BN176" s="113"/>
      <c r="BO176" s="113"/>
      <c r="BP176" s="113"/>
      <c r="BQ176" s="53"/>
      <c r="BR176" s="113" t="str">
        <f>IF(OR(B176=0,B176=""),"",IF(AND('Marks Entry 1st'!AJ175="",'Marks Entry 2nd'!AJ175=""),"",IF(AND($E$3="1st"),'Marks Entry 1st'!AJ175,IF(AND($E$3="2nd"),'Marks Entry 2nd'!AJ175,""))))</f>
        <v/>
      </c>
      <c r="BS176" s="113" t="str">
        <f>IF(OR(B176=0,B176=""),"",IF(AND('Marks Entry 1st'!AK175="",'Marks Entry 2nd'!AK175=""),"",IF(AND($E$3="1st"),'Marks Entry 1st'!AK175,IF(AND($E$3="2nd"),'Marks Entry 2nd'!AK175,""))))</f>
        <v/>
      </c>
      <c r="BT176" s="57" t="str">
        <f t="shared" si="158"/>
        <v/>
      </c>
      <c r="BU176" s="53">
        <f t="shared" si="159"/>
        <v>0</v>
      </c>
      <c r="BV176" s="59" t="str">
        <f>IF(OR(B176=0,B176=""),"",IF(AND('Marks Entry 1st'!AL175="",'Marks Entry 2nd'!AL175=""),"",IF(AND($E$3="1st"),'Marks Entry 1st'!AL175,IF(AND($E$3="2nd"),'Marks Entry 2nd'!AL175,""))))</f>
        <v/>
      </c>
      <c r="BW176" s="59" t="str">
        <f>IF(OR(B176=0,B176=""),"",IF(AND('Marks Entry 1st'!AM175="",'Marks Entry 2nd'!AM175=""),"",IF(AND($E$3="1st"),'Marks Entry 1st'!AM175,IF(AND($E$3="2nd"),'Marks Entry 2nd'!AM175,""))))</f>
        <v/>
      </c>
      <c r="BX176" s="58" t="str">
        <f t="shared" si="160"/>
        <v/>
      </c>
      <c r="BY176" s="53" t="str">
        <f t="shared" si="161"/>
        <v/>
      </c>
      <c r="BZ176" s="94">
        <f t="shared" si="162"/>
        <v>0</v>
      </c>
      <c r="CA176" s="94" t="str">
        <f t="shared" si="163"/>
        <v/>
      </c>
      <c r="CB176" s="94" t="str">
        <f t="shared" si="164"/>
        <v/>
      </c>
      <c r="CC176" s="94" t="str">
        <f t="shared" si="165"/>
        <v/>
      </c>
      <c r="CD176" s="94" t="str">
        <f t="shared" si="166"/>
        <v/>
      </c>
      <c r="CE176" s="98" t="str">
        <f t="shared" si="167"/>
        <v/>
      </c>
      <c r="CF176" s="246" t="str">
        <f>IF(OR(B176=0,B176=""),"",IF(AND($E$3="1st"),'Marks Entry 1st'!AN175,IF(AND($E$3="2nd"),'Marks Entry 2nd'!AN175,"")))</f>
        <v/>
      </c>
      <c r="CG176" s="246" t="str">
        <f>IF(OR(B176=0,B176=""),"",IF(AND($E$3="1st"),'Marks Entry 1st'!AO175,IF(AND($E$3="2nd"),'Marks Entry 2nd'!AO175,"")))</f>
        <v/>
      </c>
      <c r="CH176" s="114" t="str">
        <f t="shared" si="168"/>
        <v/>
      </c>
      <c r="CI176" s="115">
        <f t="shared" si="169"/>
        <v>0</v>
      </c>
      <c r="CJ176" s="115" t="str">
        <f t="shared" si="170"/>
        <v/>
      </c>
      <c r="CK176" s="115" t="str">
        <f t="shared" si="171"/>
        <v/>
      </c>
      <c r="CL176" s="97" t="str">
        <f t="shared" si="172"/>
        <v/>
      </c>
      <c r="CM176" s="246" t="str">
        <f>IF(OR(B176=0,B176=""),"",IF(AND($E$3="1st"),'Marks Entry 1st'!AP175,IF(AND($E$3="2nd"),'Marks Entry 2nd'!AP175,"")))</f>
        <v/>
      </c>
      <c r="CN176" s="246" t="str">
        <f>IF(OR(B176=0,B176=""),"",IF(AND($E$3="1st"),'Marks Entry 1st'!AQ175,IF(AND($E$3="2nd"),'Marks Entry 2nd'!AQ175,"")))</f>
        <v/>
      </c>
      <c r="CO176" s="114" t="str">
        <f t="shared" si="173"/>
        <v/>
      </c>
      <c r="CP176" s="115">
        <f t="shared" si="174"/>
        <v>0</v>
      </c>
      <c r="CQ176" s="115" t="str">
        <f t="shared" si="175"/>
        <v/>
      </c>
      <c r="CR176" s="115" t="str">
        <f t="shared" si="176"/>
        <v/>
      </c>
      <c r="CS176" s="97" t="str">
        <f t="shared" si="177"/>
        <v/>
      </c>
      <c r="CT176" s="246" t="str">
        <f>IF(OR(B176=0,B176=""),"",IF(AND($E$3="1st"),'Marks Entry 1st'!AR175,IF(AND($E$3="2nd"),'Marks Entry 2nd'!AR175,"")))</f>
        <v/>
      </c>
      <c r="CU176" s="246" t="str">
        <f>IF(OR(B176=0,B176=""),"",IF(AND($E$3="1st"),'Marks Entry 1st'!AS175,IF(AND($E$3="2nd"),'Marks Entry 2nd'!AS175,"")))</f>
        <v/>
      </c>
      <c r="CV176" s="114" t="str">
        <f t="shared" si="178"/>
        <v/>
      </c>
      <c r="CW176" s="115">
        <f t="shared" si="179"/>
        <v>0</v>
      </c>
      <c r="CX176" s="115" t="str">
        <f t="shared" si="180"/>
        <v/>
      </c>
      <c r="CY176" s="115" t="str">
        <f t="shared" si="181"/>
        <v/>
      </c>
      <c r="CZ176" s="97" t="str">
        <f t="shared" si="182"/>
        <v/>
      </c>
      <c r="DA176" s="246" t="str">
        <f>IF(OR(B176=0,B176=""),"",IF(AND('Marks Entry 1st'!AT175="",'Marks Entry 2nd'!AT175=""),"",IF(AND($E$3="1st"),'Marks Entry 1st'!AT175,IF(AND($E$3="2nd"),'Marks Entry 2nd'!AT175,""))))</f>
        <v/>
      </c>
      <c r="DB176" s="246" t="str">
        <f>IF(OR(B176=0,B176=""),"",IF(AND('Marks Entry 1st'!AU175="",'Marks Entry 2nd'!AU175=""),"",IF(AND($E$3="1st"),'Marks Entry 1st'!AU175,IF(AND($E$3="2nd"),'Marks Entry 2nd'!AU175,""))))</f>
        <v/>
      </c>
      <c r="DC176" s="377" t="str">
        <f t="shared" si="183"/>
        <v/>
      </c>
      <c r="DD176" s="98" t="str">
        <f t="shared" si="184"/>
        <v/>
      </c>
      <c r="DE176" s="246" t="str">
        <f>IF(OR(B176=0,B176=""),"",IF(AND('Marks Entry 1st'!AV175="",'Marks Entry 2nd'!AV175=""),"",IF(AND($E$3="1st"),'Marks Entry 1st'!AV175,IF(AND($E$3="2nd"),'Marks Entry 2nd'!AV175,""))))</f>
        <v/>
      </c>
      <c r="DF176" s="246" t="str">
        <f>IF(OR(B176=0,B176=""),"",IF(AND('Marks Entry 1st'!AW175="",'Marks Entry 2nd'!AW175=""),"",IF(AND($E$3="1st"),'Marks Entry 1st'!AW175,IF(AND($E$3="2nd"),'Marks Entry 2nd'!AW175,""))))</f>
        <v/>
      </c>
      <c r="DG176" s="377" t="str">
        <f t="shared" si="185"/>
        <v/>
      </c>
      <c r="DH176" s="98" t="str">
        <f t="shared" si="186"/>
        <v/>
      </c>
      <c r="DI176" s="68" t="str">
        <f t="shared" si="191"/>
        <v/>
      </c>
      <c r="DJ176" s="379" t="str">
        <f t="shared" si="187"/>
        <v/>
      </c>
      <c r="DK176" s="72" t="str">
        <f t="shared" si="188"/>
        <v/>
      </c>
      <c r="DL176" s="73" t="str">
        <f t="shared" si="189"/>
        <v/>
      </c>
      <c r="DM176" s="413" t="str">
        <f>IF(B176="NSO","NSO",IF(OR(D176="",G176="",F176="",B176="",DI176=0),"",IF('Master sheet'!$D$11="Hindi","कक्षोंन्नति","Promoted")))</f>
        <v/>
      </c>
      <c r="DN176" s="43" t="str">
        <f>IF(OR(B176=0,B176=""),"",IF(AND($E$3="1st"),'Marks Entry 1st'!AX175,IF(AND($E$3="2nd"),'Marks Entry 2nd'!AX175,"")))</f>
        <v/>
      </c>
      <c r="DO176" s="43" t="str">
        <f>IF(OR(B176=0,B176=""),"",IF(AND($E$3="1st"),'Marks Entry 1st'!AY175,IF(AND($E$3="2nd"),'Marks Entry 2nd'!AY175,"")))</f>
        <v/>
      </c>
      <c r="DP176" s="230" t="str">
        <f t="shared" si="190"/>
        <v/>
      </c>
      <c r="DQ176" s="44"/>
      <c r="DX176" s="46">
        <f>IF(AND($E$3="1st"),'Marks Entry 1st'!I175,IF(AND($E$3="2nd"),'Marks Entry 2nd'!I175,""))</f>
        <v>0</v>
      </c>
    </row>
    <row r="177" spans="1:128" ht="18.95" customHeight="1">
      <c r="A177" s="60">
        <v>170</v>
      </c>
      <c r="B177" s="279" t="str">
        <f>IF(OR(DX177=0,DX177=""),"",IF(AND($E$3="1st"),'Marks Entry 1st'!I176,IF(AND($E$3="2nd"),'Marks Entry 2nd'!I176,"")))</f>
        <v/>
      </c>
      <c r="C177" s="61" t="str">
        <f>IF(OR(B177=0,B177=""),"",IF(AND($E$3="1st"),'Marks Entry 1st'!B176,IF(AND($E$3="2nd"),'Marks Entry 2nd'!B176,"")))</f>
        <v/>
      </c>
      <c r="D177" s="61" t="str">
        <f>IF(OR(B177=0,B177=""),"",IF(AND($E$3="1st"),'Marks Entry 1st'!C176,IF(AND($E$3="2nd"),'Marks Entry 2nd'!C176,"")))</f>
        <v/>
      </c>
      <c r="E177" s="62" t="str">
        <f>IF(OR(B177=0,B177=""),"",IF(AND($E$3="1st"),'Marks Entry 1st'!E176,IF(AND($E$3="2nd"),'Marks Entry 2nd'!E176,"")))</f>
        <v/>
      </c>
      <c r="F177" s="278" t="str">
        <f>IF(OR(B177=0,B177=""),"",IF(AND($E$3="1st"),'Marks Entry 1st'!D176,IF(AND($E$3="2nd"),'Marks Entry 2nd'!D176,"")))</f>
        <v/>
      </c>
      <c r="G177" s="56" t="str">
        <f>IF(OR(B177=0,B177=""),"",IF(AND($E$3="1st"),'Marks Entry 1st'!F176,IF(AND($E$3="2nd"),'Marks Entry 2nd'!F176,"")))</f>
        <v/>
      </c>
      <c r="H177" s="56" t="str">
        <f>IF(OR(B177=0,B177=""),"",IF(AND($E$3="1st"),'Marks Entry 1st'!G176,IF(AND($E$3="2nd"),'Marks Entry 2nd'!G176,"")))</f>
        <v/>
      </c>
      <c r="I177" s="56" t="str">
        <f>IF(OR(B177=0,B177=""),"",IF(AND($E$3="1st"),'Marks Entry 1st'!H176,IF(AND($E$3="2nd"),'Marks Entry 2nd'!H176,"")))</f>
        <v/>
      </c>
      <c r="J177" s="245" t="str">
        <f>IF(OR(B177=0,B177=""),"",IF(AND($E$3="1st"),'Marks Entry 1st'!J176,IF(AND($E$3="2nd"),'Marks Entry 2nd'!J176,"")))</f>
        <v/>
      </c>
      <c r="K177" s="245" t="str">
        <f>IF(OR(B177=0,B177=""),"",IF(AND($E$3="1st"),'Marks Entry 1st'!K176,IF(AND($E$3="2nd"),'Marks Entry 2nd'!K176,"")))</f>
        <v/>
      </c>
      <c r="L177" s="113"/>
      <c r="M177" s="113"/>
      <c r="N177" s="113"/>
      <c r="O177" s="53"/>
      <c r="P177" s="113" t="str">
        <f>IF(OR(B177=0,B177=""),"",IF(AND($E$3="1st"),'Marks Entry 1st'!O176,IF(AND($E$3="2nd"),'Marks Entry 2nd'!O176,"")))</f>
        <v/>
      </c>
      <c r="Q177" s="113" t="str">
        <f>IF(OR(B177=0,B177=""),"",IF(AND($E$3="1st"),'Marks Entry 1st'!P176,IF(AND($E$3="2nd"),'Marks Entry 2nd'!P176,"")))</f>
        <v/>
      </c>
      <c r="R177" s="57" t="str">
        <f t="shared" si="128"/>
        <v/>
      </c>
      <c r="S177" s="53">
        <f t="shared" si="129"/>
        <v>0</v>
      </c>
      <c r="T177" s="59" t="str">
        <f>IF(OR(B177=0,B177=""),"",IF(AND($E$3="1st"),'Marks Entry 1st'!Q176,IF(AND($E$3="2nd"),'Marks Entry 2nd'!Q176,"")))</f>
        <v/>
      </c>
      <c r="U177" s="59" t="str">
        <f>IF(OR(B177=0,B177=""),"",IF(AND($E$3="1st"),'Marks Entry 1st'!R176,IF(AND($E$3="2nd"),'Marks Entry 2nd'!R176,"")))</f>
        <v/>
      </c>
      <c r="V177" s="58" t="str">
        <f t="shared" si="130"/>
        <v/>
      </c>
      <c r="W177" s="53" t="str">
        <f t="shared" si="131"/>
        <v/>
      </c>
      <c r="X177" s="94">
        <f t="shared" si="132"/>
        <v>0</v>
      </c>
      <c r="Y177" s="94" t="str">
        <f t="shared" si="133"/>
        <v/>
      </c>
      <c r="Z177" s="94" t="str">
        <f t="shared" si="134"/>
        <v/>
      </c>
      <c r="AA177" s="94" t="str">
        <f t="shared" si="135"/>
        <v/>
      </c>
      <c r="AB177" s="94" t="str">
        <f t="shared" si="136"/>
        <v/>
      </c>
      <c r="AC177" s="98" t="str">
        <f t="shared" si="137"/>
        <v/>
      </c>
      <c r="AD177" s="113"/>
      <c r="AE177" s="113"/>
      <c r="AF177" s="113"/>
      <c r="AG177" s="53"/>
      <c r="AH177" s="113" t="str">
        <f>IF(OR(B177=0,B177=""),"",IF(AND($E$3="1st"),'Marks Entry 1st'!V176,IF(AND($E$3="2nd"),'Marks Entry 2nd'!V176,"")))</f>
        <v/>
      </c>
      <c r="AI177" s="113" t="str">
        <f>IF(OR(B177=0,B177=""),"",IF(AND($E$3="1st"),'Marks Entry 1st'!W176,IF(AND($E$3="2nd"),'Marks Entry 2nd'!W176,"")))</f>
        <v/>
      </c>
      <c r="AJ177" s="57" t="str">
        <f t="shared" si="138"/>
        <v/>
      </c>
      <c r="AK177" s="53">
        <f t="shared" si="139"/>
        <v>0</v>
      </c>
      <c r="AL177" s="59" t="str">
        <f>IF(OR(B177=0,B177=""),"",IF(AND($E$3="1st"),'Marks Entry 1st'!X176,IF(AND($E$3="2nd"),'Marks Entry 2nd'!X176,"")))</f>
        <v/>
      </c>
      <c r="AM177" s="59" t="str">
        <f>IF(OR(B177=0,B177=""),"",IF(AND($E$3="1st"),'Marks Entry 1st'!Y176,IF(AND($E$3="2nd"),'Marks Entry 2nd'!Y176,"")))</f>
        <v/>
      </c>
      <c r="AN177" s="58" t="str">
        <f t="shared" si="140"/>
        <v/>
      </c>
      <c r="AO177" s="53" t="str">
        <f t="shared" si="141"/>
        <v/>
      </c>
      <c r="AP177" s="94">
        <f t="shared" si="142"/>
        <v>0</v>
      </c>
      <c r="AQ177" s="94" t="str">
        <f t="shared" si="143"/>
        <v/>
      </c>
      <c r="AR177" s="94" t="str">
        <f t="shared" si="144"/>
        <v/>
      </c>
      <c r="AS177" s="94" t="str">
        <f t="shared" si="145"/>
        <v/>
      </c>
      <c r="AT177" s="94" t="str">
        <f t="shared" si="146"/>
        <v/>
      </c>
      <c r="AU177" s="98" t="str">
        <f t="shared" si="147"/>
        <v/>
      </c>
      <c r="AV177" s="113"/>
      <c r="AW177" s="113"/>
      <c r="AX177" s="113"/>
      <c r="AY177" s="53"/>
      <c r="AZ177" s="113" t="str">
        <f>IF(OR(B177=0,B177=""),"",IF(AND($E$3="1st"),'Marks Entry 1st'!AC176,IF(AND($E$3="2nd"),'Marks Entry 2nd'!AC176,"")))</f>
        <v/>
      </c>
      <c r="BA177" s="113" t="str">
        <f>IF(OR(B177=0,B177=""),"",IF(AND($E$3="1st"),'Marks Entry 1st'!AD176,IF(AND($E$3="2nd"),'Marks Entry 2nd'!AD176,"")))</f>
        <v/>
      </c>
      <c r="BB177" s="57" t="str">
        <f t="shared" si="148"/>
        <v/>
      </c>
      <c r="BC177" s="53">
        <f t="shared" si="149"/>
        <v>0</v>
      </c>
      <c r="BD177" s="59" t="str">
        <f>IF(OR(B177=0,B177=""),"",IF(AND($E$3="1st"),'Marks Entry 1st'!AE176,IF(AND($E$3="2nd"),'Marks Entry 2nd'!AE176,"")))</f>
        <v/>
      </c>
      <c r="BE177" s="59" t="str">
        <f>IF(OR(B177=0,B177=""),"",IF(AND($E$3="1st"),'Marks Entry 1st'!AF176,IF(AND($E$3="2nd"),'Marks Entry 2nd'!AF176,"")))</f>
        <v/>
      </c>
      <c r="BF177" s="58" t="str">
        <f t="shared" si="150"/>
        <v/>
      </c>
      <c r="BG177" s="53" t="str">
        <f t="shared" si="151"/>
        <v/>
      </c>
      <c r="BH177" s="94">
        <f t="shared" si="152"/>
        <v>0</v>
      </c>
      <c r="BI177" s="94" t="str">
        <f t="shared" si="153"/>
        <v/>
      </c>
      <c r="BJ177" s="94" t="str">
        <f t="shared" si="154"/>
        <v/>
      </c>
      <c r="BK177" s="94" t="str">
        <f t="shared" si="155"/>
        <v/>
      </c>
      <c r="BL177" s="94" t="str">
        <f t="shared" si="156"/>
        <v/>
      </c>
      <c r="BM177" s="98" t="str">
        <f t="shared" si="157"/>
        <v/>
      </c>
      <c r="BN177" s="113"/>
      <c r="BO177" s="113"/>
      <c r="BP177" s="113"/>
      <c r="BQ177" s="53"/>
      <c r="BR177" s="113" t="str">
        <f>IF(OR(B177=0,B177=""),"",IF(AND('Marks Entry 1st'!AJ176="",'Marks Entry 2nd'!AJ176=""),"",IF(AND($E$3="1st"),'Marks Entry 1st'!AJ176,IF(AND($E$3="2nd"),'Marks Entry 2nd'!AJ176,""))))</f>
        <v/>
      </c>
      <c r="BS177" s="113" t="str">
        <f>IF(OR(B177=0,B177=""),"",IF(AND('Marks Entry 1st'!AK176="",'Marks Entry 2nd'!AK176=""),"",IF(AND($E$3="1st"),'Marks Entry 1st'!AK176,IF(AND($E$3="2nd"),'Marks Entry 2nd'!AK176,""))))</f>
        <v/>
      </c>
      <c r="BT177" s="57" t="str">
        <f t="shared" si="158"/>
        <v/>
      </c>
      <c r="BU177" s="53">
        <f t="shared" si="159"/>
        <v>0</v>
      </c>
      <c r="BV177" s="59" t="str">
        <f>IF(OR(B177=0,B177=""),"",IF(AND('Marks Entry 1st'!AL176="",'Marks Entry 2nd'!AL176=""),"",IF(AND($E$3="1st"),'Marks Entry 1st'!AL176,IF(AND($E$3="2nd"),'Marks Entry 2nd'!AL176,""))))</f>
        <v/>
      </c>
      <c r="BW177" s="59" t="str">
        <f>IF(OR(B177=0,B177=""),"",IF(AND('Marks Entry 1st'!AM176="",'Marks Entry 2nd'!AM176=""),"",IF(AND($E$3="1st"),'Marks Entry 1st'!AM176,IF(AND($E$3="2nd"),'Marks Entry 2nd'!AM176,""))))</f>
        <v/>
      </c>
      <c r="BX177" s="58" t="str">
        <f t="shared" si="160"/>
        <v/>
      </c>
      <c r="BY177" s="53" t="str">
        <f t="shared" si="161"/>
        <v/>
      </c>
      <c r="BZ177" s="94">
        <f t="shared" si="162"/>
        <v>0</v>
      </c>
      <c r="CA177" s="94" t="str">
        <f t="shared" si="163"/>
        <v/>
      </c>
      <c r="CB177" s="94" t="str">
        <f t="shared" si="164"/>
        <v/>
      </c>
      <c r="CC177" s="94" t="str">
        <f t="shared" si="165"/>
        <v/>
      </c>
      <c r="CD177" s="94" t="str">
        <f t="shared" si="166"/>
        <v/>
      </c>
      <c r="CE177" s="98" t="str">
        <f t="shared" si="167"/>
        <v/>
      </c>
      <c r="CF177" s="246" t="str">
        <f>IF(OR(B177=0,B177=""),"",IF(AND($E$3="1st"),'Marks Entry 1st'!AN176,IF(AND($E$3="2nd"),'Marks Entry 2nd'!AN176,"")))</f>
        <v/>
      </c>
      <c r="CG177" s="246" t="str">
        <f>IF(OR(B177=0,B177=""),"",IF(AND($E$3="1st"),'Marks Entry 1st'!AO176,IF(AND($E$3="2nd"),'Marks Entry 2nd'!AO176,"")))</f>
        <v/>
      </c>
      <c r="CH177" s="114" t="str">
        <f t="shared" si="168"/>
        <v/>
      </c>
      <c r="CI177" s="115">
        <f t="shared" si="169"/>
        <v>0</v>
      </c>
      <c r="CJ177" s="115" t="str">
        <f t="shared" si="170"/>
        <v/>
      </c>
      <c r="CK177" s="115" t="str">
        <f t="shared" si="171"/>
        <v/>
      </c>
      <c r="CL177" s="97" t="str">
        <f t="shared" si="172"/>
        <v/>
      </c>
      <c r="CM177" s="246" t="str">
        <f>IF(OR(B177=0,B177=""),"",IF(AND($E$3="1st"),'Marks Entry 1st'!AP176,IF(AND($E$3="2nd"),'Marks Entry 2nd'!AP176,"")))</f>
        <v/>
      </c>
      <c r="CN177" s="246" t="str">
        <f>IF(OR(B177=0,B177=""),"",IF(AND($E$3="1st"),'Marks Entry 1st'!AQ176,IF(AND($E$3="2nd"),'Marks Entry 2nd'!AQ176,"")))</f>
        <v/>
      </c>
      <c r="CO177" s="114" t="str">
        <f t="shared" si="173"/>
        <v/>
      </c>
      <c r="CP177" s="115">
        <f t="shared" si="174"/>
        <v>0</v>
      </c>
      <c r="CQ177" s="115" t="str">
        <f t="shared" si="175"/>
        <v/>
      </c>
      <c r="CR177" s="115" t="str">
        <f t="shared" si="176"/>
        <v/>
      </c>
      <c r="CS177" s="97" t="str">
        <f t="shared" si="177"/>
        <v/>
      </c>
      <c r="CT177" s="246" t="str">
        <f>IF(OR(B177=0,B177=""),"",IF(AND($E$3="1st"),'Marks Entry 1st'!AR176,IF(AND($E$3="2nd"),'Marks Entry 2nd'!AR176,"")))</f>
        <v/>
      </c>
      <c r="CU177" s="246" t="str">
        <f>IF(OR(B177=0,B177=""),"",IF(AND($E$3="1st"),'Marks Entry 1st'!AS176,IF(AND($E$3="2nd"),'Marks Entry 2nd'!AS176,"")))</f>
        <v/>
      </c>
      <c r="CV177" s="114" t="str">
        <f t="shared" si="178"/>
        <v/>
      </c>
      <c r="CW177" s="115">
        <f t="shared" si="179"/>
        <v>0</v>
      </c>
      <c r="CX177" s="115" t="str">
        <f t="shared" si="180"/>
        <v/>
      </c>
      <c r="CY177" s="115" t="str">
        <f t="shared" si="181"/>
        <v/>
      </c>
      <c r="CZ177" s="97" t="str">
        <f t="shared" si="182"/>
        <v/>
      </c>
      <c r="DA177" s="246" t="str">
        <f>IF(OR(B177=0,B177=""),"",IF(AND('Marks Entry 1st'!AT176="",'Marks Entry 2nd'!AT176=""),"",IF(AND($E$3="1st"),'Marks Entry 1st'!AT176,IF(AND($E$3="2nd"),'Marks Entry 2nd'!AT176,""))))</f>
        <v/>
      </c>
      <c r="DB177" s="246" t="str">
        <f>IF(OR(B177=0,B177=""),"",IF(AND('Marks Entry 1st'!AU176="",'Marks Entry 2nd'!AU176=""),"",IF(AND($E$3="1st"),'Marks Entry 1st'!AU176,IF(AND($E$3="2nd"),'Marks Entry 2nd'!AU176,""))))</f>
        <v/>
      </c>
      <c r="DC177" s="377" t="str">
        <f t="shared" si="183"/>
        <v/>
      </c>
      <c r="DD177" s="98" t="str">
        <f t="shared" si="184"/>
        <v/>
      </c>
      <c r="DE177" s="246" t="str">
        <f>IF(OR(B177=0,B177=""),"",IF(AND('Marks Entry 1st'!AV176="",'Marks Entry 2nd'!AV176=""),"",IF(AND($E$3="1st"),'Marks Entry 1st'!AV176,IF(AND($E$3="2nd"),'Marks Entry 2nd'!AV176,""))))</f>
        <v/>
      </c>
      <c r="DF177" s="246" t="str">
        <f>IF(OR(B177=0,B177=""),"",IF(AND('Marks Entry 1st'!AW176="",'Marks Entry 2nd'!AW176=""),"",IF(AND($E$3="1st"),'Marks Entry 1st'!AW176,IF(AND($E$3="2nd"),'Marks Entry 2nd'!AW176,""))))</f>
        <v/>
      </c>
      <c r="DG177" s="377" t="str">
        <f t="shared" si="185"/>
        <v/>
      </c>
      <c r="DH177" s="98" t="str">
        <f t="shared" si="186"/>
        <v/>
      </c>
      <c r="DI177" s="68" t="str">
        <f t="shared" si="191"/>
        <v/>
      </c>
      <c r="DJ177" s="379" t="str">
        <f t="shared" si="187"/>
        <v/>
      </c>
      <c r="DK177" s="72" t="str">
        <f t="shared" si="188"/>
        <v/>
      </c>
      <c r="DL177" s="73" t="str">
        <f t="shared" si="189"/>
        <v/>
      </c>
      <c r="DM177" s="413" t="str">
        <f>IF(B177="NSO","NSO",IF(OR(D177="",G177="",F177="",B177="",DI177=0),"",IF('Master sheet'!$D$11="Hindi","कक्षोंन्नति","Promoted")))</f>
        <v/>
      </c>
      <c r="DN177" s="43" t="str">
        <f>IF(OR(B177=0,B177=""),"",IF(AND($E$3="1st"),'Marks Entry 1st'!AX176,IF(AND($E$3="2nd"),'Marks Entry 2nd'!AX176,"")))</f>
        <v/>
      </c>
      <c r="DO177" s="43" t="str">
        <f>IF(OR(B177=0,B177=""),"",IF(AND($E$3="1st"),'Marks Entry 1st'!AY176,IF(AND($E$3="2nd"),'Marks Entry 2nd'!AY176,"")))</f>
        <v/>
      </c>
      <c r="DP177" s="230" t="str">
        <f t="shared" si="190"/>
        <v/>
      </c>
      <c r="DQ177" s="44"/>
      <c r="DX177" s="46">
        <f>IF(AND($E$3="1st"),'Marks Entry 1st'!I176,IF(AND($E$3="2nd"),'Marks Entry 2nd'!I176,""))</f>
        <v>0</v>
      </c>
    </row>
    <row r="178" spans="1:128" ht="18.95" customHeight="1">
      <c r="A178" s="60">
        <v>171</v>
      </c>
      <c r="B178" s="279" t="str">
        <f>IF(OR(DX178=0,DX178=""),"",IF(AND($E$3="1st"),'Marks Entry 1st'!I177,IF(AND($E$3="2nd"),'Marks Entry 2nd'!I177,"")))</f>
        <v/>
      </c>
      <c r="C178" s="61" t="str">
        <f>IF(OR(B178=0,B178=""),"",IF(AND($E$3="1st"),'Marks Entry 1st'!B177,IF(AND($E$3="2nd"),'Marks Entry 2nd'!B177,"")))</f>
        <v/>
      </c>
      <c r="D178" s="61" t="str">
        <f>IF(OR(B178=0,B178=""),"",IF(AND($E$3="1st"),'Marks Entry 1st'!C177,IF(AND($E$3="2nd"),'Marks Entry 2nd'!C177,"")))</f>
        <v/>
      </c>
      <c r="E178" s="62" t="str">
        <f>IF(OR(B178=0,B178=""),"",IF(AND($E$3="1st"),'Marks Entry 1st'!E177,IF(AND($E$3="2nd"),'Marks Entry 2nd'!E177,"")))</f>
        <v/>
      </c>
      <c r="F178" s="278" t="str">
        <f>IF(OR(B178=0,B178=""),"",IF(AND($E$3="1st"),'Marks Entry 1st'!D177,IF(AND($E$3="2nd"),'Marks Entry 2nd'!D177,"")))</f>
        <v/>
      </c>
      <c r="G178" s="56" t="str">
        <f>IF(OR(B178=0,B178=""),"",IF(AND($E$3="1st"),'Marks Entry 1st'!F177,IF(AND($E$3="2nd"),'Marks Entry 2nd'!F177,"")))</f>
        <v/>
      </c>
      <c r="H178" s="56" t="str">
        <f>IF(OR(B178=0,B178=""),"",IF(AND($E$3="1st"),'Marks Entry 1st'!G177,IF(AND($E$3="2nd"),'Marks Entry 2nd'!G177,"")))</f>
        <v/>
      </c>
      <c r="I178" s="56" t="str">
        <f>IF(OR(B178=0,B178=""),"",IF(AND($E$3="1st"),'Marks Entry 1st'!H177,IF(AND($E$3="2nd"),'Marks Entry 2nd'!H177,"")))</f>
        <v/>
      </c>
      <c r="J178" s="245" t="str">
        <f>IF(OR(B178=0,B178=""),"",IF(AND($E$3="1st"),'Marks Entry 1st'!J177,IF(AND($E$3="2nd"),'Marks Entry 2nd'!J177,"")))</f>
        <v/>
      </c>
      <c r="K178" s="245" t="str">
        <f>IF(OR(B178=0,B178=""),"",IF(AND($E$3="1st"),'Marks Entry 1st'!K177,IF(AND($E$3="2nd"),'Marks Entry 2nd'!K177,"")))</f>
        <v/>
      </c>
      <c r="L178" s="113"/>
      <c r="M178" s="113"/>
      <c r="N178" s="113"/>
      <c r="O178" s="53"/>
      <c r="P178" s="113" t="str">
        <f>IF(OR(B178=0,B178=""),"",IF(AND($E$3="1st"),'Marks Entry 1st'!O177,IF(AND($E$3="2nd"),'Marks Entry 2nd'!O177,"")))</f>
        <v/>
      </c>
      <c r="Q178" s="113" t="str">
        <f>IF(OR(B178=0,B178=""),"",IF(AND($E$3="1st"),'Marks Entry 1st'!P177,IF(AND($E$3="2nd"),'Marks Entry 2nd'!P177,"")))</f>
        <v/>
      </c>
      <c r="R178" s="57" t="str">
        <f t="shared" si="128"/>
        <v/>
      </c>
      <c r="S178" s="53">
        <f t="shared" si="129"/>
        <v>0</v>
      </c>
      <c r="T178" s="59" t="str">
        <f>IF(OR(B178=0,B178=""),"",IF(AND($E$3="1st"),'Marks Entry 1st'!Q177,IF(AND($E$3="2nd"),'Marks Entry 2nd'!Q177,"")))</f>
        <v/>
      </c>
      <c r="U178" s="59" t="str">
        <f>IF(OR(B178=0,B178=""),"",IF(AND($E$3="1st"),'Marks Entry 1st'!R177,IF(AND($E$3="2nd"),'Marks Entry 2nd'!R177,"")))</f>
        <v/>
      </c>
      <c r="V178" s="58" t="str">
        <f t="shared" si="130"/>
        <v/>
      </c>
      <c r="W178" s="53" t="str">
        <f t="shared" si="131"/>
        <v/>
      </c>
      <c r="X178" s="94">
        <f t="shared" si="132"/>
        <v>0</v>
      </c>
      <c r="Y178" s="94" t="str">
        <f t="shared" si="133"/>
        <v/>
      </c>
      <c r="Z178" s="94" t="str">
        <f t="shared" si="134"/>
        <v/>
      </c>
      <c r="AA178" s="94" t="str">
        <f t="shared" si="135"/>
        <v/>
      </c>
      <c r="AB178" s="94" t="str">
        <f t="shared" si="136"/>
        <v/>
      </c>
      <c r="AC178" s="98" t="str">
        <f t="shared" si="137"/>
        <v/>
      </c>
      <c r="AD178" s="113"/>
      <c r="AE178" s="113"/>
      <c r="AF178" s="113"/>
      <c r="AG178" s="53"/>
      <c r="AH178" s="113" t="str">
        <f>IF(OR(B178=0,B178=""),"",IF(AND($E$3="1st"),'Marks Entry 1st'!V177,IF(AND($E$3="2nd"),'Marks Entry 2nd'!V177,"")))</f>
        <v/>
      </c>
      <c r="AI178" s="113" t="str">
        <f>IF(OR(B178=0,B178=""),"",IF(AND($E$3="1st"),'Marks Entry 1st'!W177,IF(AND($E$3="2nd"),'Marks Entry 2nd'!W177,"")))</f>
        <v/>
      </c>
      <c r="AJ178" s="57" t="str">
        <f t="shared" si="138"/>
        <v/>
      </c>
      <c r="AK178" s="53">
        <f t="shared" si="139"/>
        <v>0</v>
      </c>
      <c r="AL178" s="59" t="str">
        <f>IF(OR(B178=0,B178=""),"",IF(AND($E$3="1st"),'Marks Entry 1st'!X177,IF(AND($E$3="2nd"),'Marks Entry 2nd'!X177,"")))</f>
        <v/>
      </c>
      <c r="AM178" s="59" t="str">
        <f>IF(OR(B178=0,B178=""),"",IF(AND($E$3="1st"),'Marks Entry 1st'!Y177,IF(AND($E$3="2nd"),'Marks Entry 2nd'!Y177,"")))</f>
        <v/>
      </c>
      <c r="AN178" s="58" t="str">
        <f t="shared" si="140"/>
        <v/>
      </c>
      <c r="AO178" s="53" t="str">
        <f t="shared" si="141"/>
        <v/>
      </c>
      <c r="AP178" s="94">
        <f t="shared" si="142"/>
        <v>0</v>
      </c>
      <c r="AQ178" s="94" t="str">
        <f t="shared" si="143"/>
        <v/>
      </c>
      <c r="AR178" s="94" t="str">
        <f t="shared" si="144"/>
        <v/>
      </c>
      <c r="AS178" s="94" t="str">
        <f t="shared" si="145"/>
        <v/>
      </c>
      <c r="AT178" s="94" t="str">
        <f t="shared" si="146"/>
        <v/>
      </c>
      <c r="AU178" s="98" t="str">
        <f t="shared" si="147"/>
        <v/>
      </c>
      <c r="AV178" s="113"/>
      <c r="AW178" s="113"/>
      <c r="AX178" s="113"/>
      <c r="AY178" s="53"/>
      <c r="AZ178" s="113" t="str">
        <f>IF(OR(B178=0,B178=""),"",IF(AND($E$3="1st"),'Marks Entry 1st'!AC177,IF(AND($E$3="2nd"),'Marks Entry 2nd'!AC177,"")))</f>
        <v/>
      </c>
      <c r="BA178" s="113" t="str">
        <f>IF(OR(B178=0,B178=""),"",IF(AND($E$3="1st"),'Marks Entry 1st'!AD177,IF(AND($E$3="2nd"),'Marks Entry 2nd'!AD177,"")))</f>
        <v/>
      </c>
      <c r="BB178" s="57" t="str">
        <f t="shared" si="148"/>
        <v/>
      </c>
      <c r="BC178" s="53">
        <f t="shared" si="149"/>
        <v>0</v>
      </c>
      <c r="BD178" s="59" t="str">
        <f>IF(OR(B178=0,B178=""),"",IF(AND($E$3="1st"),'Marks Entry 1st'!AE177,IF(AND($E$3="2nd"),'Marks Entry 2nd'!AE177,"")))</f>
        <v/>
      </c>
      <c r="BE178" s="59" t="str">
        <f>IF(OR(B178=0,B178=""),"",IF(AND($E$3="1st"),'Marks Entry 1st'!AF177,IF(AND($E$3="2nd"),'Marks Entry 2nd'!AF177,"")))</f>
        <v/>
      </c>
      <c r="BF178" s="58" t="str">
        <f t="shared" si="150"/>
        <v/>
      </c>
      <c r="BG178" s="53" t="str">
        <f t="shared" si="151"/>
        <v/>
      </c>
      <c r="BH178" s="94">
        <f t="shared" si="152"/>
        <v>0</v>
      </c>
      <c r="BI178" s="94" t="str">
        <f t="shared" si="153"/>
        <v/>
      </c>
      <c r="BJ178" s="94" t="str">
        <f t="shared" si="154"/>
        <v/>
      </c>
      <c r="BK178" s="94" t="str">
        <f t="shared" si="155"/>
        <v/>
      </c>
      <c r="BL178" s="94" t="str">
        <f t="shared" si="156"/>
        <v/>
      </c>
      <c r="BM178" s="98" t="str">
        <f t="shared" si="157"/>
        <v/>
      </c>
      <c r="BN178" s="113"/>
      <c r="BO178" s="113"/>
      <c r="BP178" s="113"/>
      <c r="BQ178" s="53"/>
      <c r="BR178" s="113" t="str">
        <f>IF(OR(B178=0,B178=""),"",IF(AND('Marks Entry 1st'!AJ177="",'Marks Entry 2nd'!AJ177=""),"",IF(AND($E$3="1st"),'Marks Entry 1st'!AJ177,IF(AND($E$3="2nd"),'Marks Entry 2nd'!AJ177,""))))</f>
        <v/>
      </c>
      <c r="BS178" s="113" t="str">
        <f>IF(OR(B178=0,B178=""),"",IF(AND('Marks Entry 1st'!AK177="",'Marks Entry 2nd'!AK177=""),"",IF(AND($E$3="1st"),'Marks Entry 1st'!AK177,IF(AND($E$3="2nd"),'Marks Entry 2nd'!AK177,""))))</f>
        <v/>
      </c>
      <c r="BT178" s="57" t="str">
        <f t="shared" si="158"/>
        <v/>
      </c>
      <c r="BU178" s="53">
        <f t="shared" si="159"/>
        <v>0</v>
      </c>
      <c r="BV178" s="59" t="str">
        <f>IF(OR(B178=0,B178=""),"",IF(AND('Marks Entry 1st'!AL177="",'Marks Entry 2nd'!AL177=""),"",IF(AND($E$3="1st"),'Marks Entry 1st'!AL177,IF(AND($E$3="2nd"),'Marks Entry 2nd'!AL177,""))))</f>
        <v/>
      </c>
      <c r="BW178" s="59" t="str">
        <f>IF(OR(B178=0,B178=""),"",IF(AND('Marks Entry 1st'!AM177="",'Marks Entry 2nd'!AM177=""),"",IF(AND($E$3="1st"),'Marks Entry 1st'!AM177,IF(AND($E$3="2nd"),'Marks Entry 2nd'!AM177,""))))</f>
        <v/>
      </c>
      <c r="BX178" s="58" t="str">
        <f t="shared" si="160"/>
        <v/>
      </c>
      <c r="BY178" s="53" t="str">
        <f t="shared" si="161"/>
        <v/>
      </c>
      <c r="BZ178" s="94">
        <f t="shared" si="162"/>
        <v>0</v>
      </c>
      <c r="CA178" s="94" t="str">
        <f t="shared" si="163"/>
        <v/>
      </c>
      <c r="CB178" s="94" t="str">
        <f t="shared" si="164"/>
        <v/>
      </c>
      <c r="CC178" s="94" t="str">
        <f t="shared" si="165"/>
        <v/>
      </c>
      <c r="CD178" s="94" t="str">
        <f t="shared" si="166"/>
        <v/>
      </c>
      <c r="CE178" s="98" t="str">
        <f t="shared" si="167"/>
        <v/>
      </c>
      <c r="CF178" s="246" t="str">
        <f>IF(OR(B178=0,B178=""),"",IF(AND($E$3="1st"),'Marks Entry 1st'!AN177,IF(AND($E$3="2nd"),'Marks Entry 2nd'!AN177,"")))</f>
        <v/>
      </c>
      <c r="CG178" s="246" t="str">
        <f>IF(OR(B178=0,B178=""),"",IF(AND($E$3="1st"),'Marks Entry 1st'!AO177,IF(AND($E$3="2nd"),'Marks Entry 2nd'!AO177,"")))</f>
        <v/>
      </c>
      <c r="CH178" s="114" t="str">
        <f t="shared" si="168"/>
        <v/>
      </c>
      <c r="CI178" s="115">
        <f t="shared" si="169"/>
        <v>0</v>
      </c>
      <c r="CJ178" s="115" t="str">
        <f t="shared" si="170"/>
        <v/>
      </c>
      <c r="CK178" s="115" t="str">
        <f t="shared" si="171"/>
        <v/>
      </c>
      <c r="CL178" s="97" t="str">
        <f t="shared" si="172"/>
        <v/>
      </c>
      <c r="CM178" s="246" t="str">
        <f>IF(OR(B178=0,B178=""),"",IF(AND($E$3="1st"),'Marks Entry 1st'!AP177,IF(AND($E$3="2nd"),'Marks Entry 2nd'!AP177,"")))</f>
        <v/>
      </c>
      <c r="CN178" s="246" t="str">
        <f>IF(OR(B178=0,B178=""),"",IF(AND($E$3="1st"),'Marks Entry 1st'!AQ177,IF(AND($E$3="2nd"),'Marks Entry 2nd'!AQ177,"")))</f>
        <v/>
      </c>
      <c r="CO178" s="114" t="str">
        <f t="shared" si="173"/>
        <v/>
      </c>
      <c r="CP178" s="115">
        <f t="shared" si="174"/>
        <v>0</v>
      </c>
      <c r="CQ178" s="115" t="str">
        <f t="shared" si="175"/>
        <v/>
      </c>
      <c r="CR178" s="115" t="str">
        <f t="shared" si="176"/>
        <v/>
      </c>
      <c r="CS178" s="97" t="str">
        <f t="shared" si="177"/>
        <v/>
      </c>
      <c r="CT178" s="246" t="str">
        <f>IF(OR(B178=0,B178=""),"",IF(AND($E$3="1st"),'Marks Entry 1st'!AR177,IF(AND($E$3="2nd"),'Marks Entry 2nd'!AR177,"")))</f>
        <v/>
      </c>
      <c r="CU178" s="246" t="str">
        <f>IF(OR(B178=0,B178=""),"",IF(AND($E$3="1st"),'Marks Entry 1st'!AS177,IF(AND($E$3="2nd"),'Marks Entry 2nd'!AS177,"")))</f>
        <v/>
      </c>
      <c r="CV178" s="114" t="str">
        <f t="shared" si="178"/>
        <v/>
      </c>
      <c r="CW178" s="115">
        <f t="shared" si="179"/>
        <v>0</v>
      </c>
      <c r="CX178" s="115" t="str">
        <f t="shared" si="180"/>
        <v/>
      </c>
      <c r="CY178" s="115" t="str">
        <f t="shared" si="181"/>
        <v/>
      </c>
      <c r="CZ178" s="97" t="str">
        <f t="shared" si="182"/>
        <v/>
      </c>
      <c r="DA178" s="246" t="str">
        <f>IF(OR(B178=0,B178=""),"",IF(AND('Marks Entry 1st'!AT177="",'Marks Entry 2nd'!AT177=""),"",IF(AND($E$3="1st"),'Marks Entry 1st'!AT177,IF(AND($E$3="2nd"),'Marks Entry 2nd'!AT177,""))))</f>
        <v/>
      </c>
      <c r="DB178" s="246" t="str">
        <f>IF(OR(B178=0,B178=""),"",IF(AND('Marks Entry 1st'!AU177="",'Marks Entry 2nd'!AU177=""),"",IF(AND($E$3="1st"),'Marks Entry 1st'!AU177,IF(AND($E$3="2nd"),'Marks Entry 2nd'!AU177,""))))</f>
        <v/>
      </c>
      <c r="DC178" s="377" t="str">
        <f t="shared" si="183"/>
        <v/>
      </c>
      <c r="DD178" s="98" t="str">
        <f t="shared" si="184"/>
        <v/>
      </c>
      <c r="DE178" s="246" t="str">
        <f>IF(OR(B178=0,B178=""),"",IF(AND('Marks Entry 1st'!AV177="",'Marks Entry 2nd'!AV177=""),"",IF(AND($E$3="1st"),'Marks Entry 1st'!AV177,IF(AND($E$3="2nd"),'Marks Entry 2nd'!AV177,""))))</f>
        <v/>
      </c>
      <c r="DF178" s="246" t="str">
        <f>IF(OR(B178=0,B178=""),"",IF(AND('Marks Entry 1st'!AW177="",'Marks Entry 2nd'!AW177=""),"",IF(AND($E$3="1st"),'Marks Entry 1st'!AW177,IF(AND($E$3="2nd"),'Marks Entry 2nd'!AW177,""))))</f>
        <v/>
      </c>
      <c r="DG178" s="377" t="str">
        <f t="shared" si="185"/>
        <v/>
      </c>
      <c r="DH178" s="98" t="str">
        <f t="shared" si="186"/>
        <v/>
      </c>
      <c r="DI178" s="68" t="str">
        <f t="shared" si="191"/>
        <v/>
      </c>
      <c r="DJ178" s="379" t="str">
        <f t="shared" si="187"/>
        <v/>
      </c>
      <c r="DK178" s="72" t="str">
        <f t="shared" si="188"/>
        <v/>
      </c>
      <c r="DL178" s="73" t="str">
        <f t="shared" si="189"/>
        <v/>
      </c>
      <c r="DM178" s="413" t="str">
        <f>IF(B178="NSO","NSO",IF(OR(D178="",G178="",F178="",B178="",DI178=0),"",IF('Master sheet'!$D$11="Hindi","कक्षोंन्नति","Promoted")))</f>
        <v/>
      </c>
      <c r="DN178" s="43" t="str">
        <f>IF(OR(B178=0,B178=""),"",IF(AND($E$3="1st"),'Marks Entry 1st'!AX177,IF(AND($E$3="2nd"),'Marks Entry 2nd'!AX177,"")))</f>
        <v/>
      </c>
      <c r="DO178" s="43" t="str">
        <f>IF(OR(B178=0,B178=""),"",IF(AND($E$3="1st"),'Marks Entry 1st'!AY177,IF(AND($E$3="2nd"),'Marks Entry 2nd'!AY177,"")))</f>
        <v/>
      </c>
      <c r="DP178" s="230" t="str">
        <f t="shared" si="190"/>
        <v/>
      </c>
      <c r="DQ178" s="44"/>
      <c r="DX178" s="46">
        <f>IF(AND($E$3="1st"),'Marks Entry 1st'!I177,IF(AND($E$3="2nd"),'Marks Entry 2nd'!I177,""))</f>
        <v>0</v>
      </c>
    </row>
    <row r="179" spans="1:128" ht="18.95" customHeight="1">
      <c r="A179" s="60">
        <v>172</v>
      </c>
      <c r="B179" s="279" t="str">
        <f>IF(OR(DX179=0,DX179=""),"",IF(AND($E$3="1st"),'Marks Entry 1st'!I178,IF(AND($E$3="2nd"),'Marks Entry 2nd'!I178,"")))</f>
        <v/>
      </c>
      <c r="C179" s="61" t="str">
        <f>IF(OR(B179=0,B179=""),"",IF(AND($E$3="1st"),'Marks Entry 1st'!B178,IF(AND($E$3="2nd"),'Marks Entry 2nd'!B178,"")))</f>
        <v/>
      </c>
      <c r="D179" s="61" t="str">
        <f>IF(OR(B179=0,B179=""),"",IF(AND($E$3="1st"),'Marks Entry 1st'!C178,IF(AND($E$3="2nd"),'Marks Entry 2nd'!C178,"")))</f>
        <v/>
      </c>
      <c r="E179" s="62" t="str">
        <f>IF(OR(B179=0,B179=""),"",IF(AND($E$3="1st"),'Marks Entry 1st'!E178,IF(AND($E$3="2nd"),'Marks Entry 2nd'!E178,"")))</f>
        <v/>
      </c>
      <c r="F179" s="278" t="str">
        <f>IF(OR(B179=0,B179=""),"",IF(AND($E$3="1st"),'Marks Entry 1st'!D178,IF(AND($E$3="2nd"),'Marks Entry 2nd'!D178,"")))</f>
        <v/>
      </c>
      <c r="G179" s="56" t="str">
        <f>IF(OR(B179=0,B179=""),"",IF(AND($E$3="1st"),'Marks Entry 1st'!F178,IF(AND($E$3="2nd"),'Marks Entry 2nd'!F178,"")))</f>
        <v/>
      </c>
      <c r="H179" s="56" t="str">
        <f>IF(OR(B179=0,B179=""),"",IF(AND($E$3="1st"),'Marks Entry 1st'!G178,IF(AND($E$3="2nd"),'Marks Entry 2nd'!G178,"")))</f>
        <v/>
      </c>
      <c r="I179" s="56" t="str">
        <f>IF(OR(B179=0,B179=""),"",IF(AND($E$3="1st"),'Marks Entry 1st'!H178,IF(AND($E$3="2nd"),'Marks Entry 2nd'!H178,"")))</f>
        <v/>
      </c>
      <c r="J179" s="245" t="str">
        <f>IF(OR(B179=0,B179=""),"",IF(AND($E$3="1st"),'Marks Entry 1st'!J178,IF(AND($E$3="2nd"),'Marks Entry 2nd'!J178,"")))</f>
        <v/>
      </c>
      <c r="K179" s="245" t="str">
        <f>IF(OR(B179=0,B179=""),"",IF(AND($E$3="1st"),'Marks Entry 1st'!K178,IF(AND($E$3="2nd"),'Marks Entry 2nd'!K178,"")))</f>
        <v/>
      </c>
      <c r="L179" s="113"/>
      <c r="M179" s="113"/>
      <c r="N179" s="113"/>
      <c r="O179" s="53"/>
      <c r="P179" s="113" t="str">
        <f>IF(OR(B179=0,B179=""),"",IF(AND($E$3="1st"),'Marks Entry 1st'!O178,IF(AND($E$3="2nd"),'Marks Entry 2nd'!O178,"")))</f>
        <v/>
      </c>
      <c r="Q179" s="113" t="str">
        <f>IF(OR(B179=0,B179=""),"",IF(AND($E$3="1st"),'Marks Entry 1st'!P178,IF(AND($E$3="2nd"),'Marks Entry 2nd'!P178,"")))</f>
        <v/>
      </c>
      <c r="R179" s="57" t="str">
        <f t="shared" si="128"/>
        <v/>
      </c>
      <c r="S179" s="53">
        <f t="shared" si="129"/>
        <v>0</v>
      </c>
      <c r="T179" s="59" t="str">
        <f>IF(OR(B179=0,B179=""),"",IF(AND($E$3="1st"),'Marks Entry 1st'!Q178,IF(AND($E$3="2nd"),'Marks Entry 2nd'!Q178,"")))</f>
        <v/>
      </c>
      <c r="U179" s="59" t="str">
        <f>IF(OR(B179=0,B179=""),"",IF(AND($E$3="1st"),'Marks Entry 1st'!R178,IF(AND($E$3="2nd"),'Marks Entry 2nd'!R178,"")))</f>
        <v/>
      </c>
      <c r="V179" s="58" t="str">
        <f t="shared" si="130"/>
        <v/>
      </c>
      <c r="W179" s="53" t="str">
        <f t="shared" si="131"/>
        <v/>
      </c>
      <c r="X179" s="94">
        <f t="shared" si="132"/>
        <v>0</v>
      </c>
      <c r="Y179" s="94" t="str">
        <f t="shared" si="133"/>
        <v/>
      </c>
      <c r="Z179" s="94" t="str">
        <f t="shared" si="134"/>
        <v/>
      </c>
      <c r="AA179" s="94" t="str">
        <f t="shared" si="135"/>
        <v/>
      </c>
      <c r="AB179" s="94" t="str">
        <f t="shared" si="136"/>
        <v/>
      </c>
      <c r="AC179" s="98" t="str">
        <f t="shared" si="137"/>
        <v/>
      </c>
      <c r="AD179" s="113"/>
      <c r="AE179" s="113"/>
      <c r="AF179" s="113"/>
      <c r="AG179" s="53"/>
      <c r="AH179" s="113" t="str">
        <f>IF(OR(B179=0,B179=""),"",IF(AND($E$3="1st"),'Marks Entry 1st'!V178,IF(AND($E$3="2nd"),'Marks Entry 2nd'!V178,"")))</f>
        <v/>
      </c>
      <c r="AI179" s="113" t="str">
        <f>IF(OR(B179=0,B179=""),"",IF(AND($E$3="1st"),'Marks Entry 1st'!W178,IF(AND($E$3="2nd"),'Marks Entry 2nd'!W178,"")))</f>
        <v/>
      </c>
      <c r="AJ179" s="57" t="str">
        <f t="shared" si="138"/>
        <v/>
      </c>
      <c r="AK179" s="53">
        <f t="shared" si="139"/>
        <v>0</v>
      </c>
      <c r="AL179" s="59" t="str">
        <f>IF(OR(B179=0,B179=""),"",IF(AND($E$3="1st"),'Marks Entry 1st'!X178,IF(AND($E$3="2nd"),'Marks Entry 2nd'!X178,"")))</f>
        <v/>
      </c>
      <c r="AM179" s="59" t="str">
        <f>IF(OR(B179=0,B179=""),"",IF(AND($E$3="1st"),'Marks Entry 1st'!Y178,IF(AND($E$3="2nd"),'Marks Entry 2nd'!Y178,"")))</f>
        <v/>
      </c>
      <c r="AN179" s="58" t="str">
        <f t="shared" si="140"/>
        <v/>
      </c>
      <c r="AO179" s="53" t="str">
        <f t="shared" si="141"/>
        <v/>
      </c>
      <c r="AP179" s="94">
        <f t="shared" si="142"/>
        <v>0</v>
      </c>
      <c r="AQ179" s="94" t="str">
        <f t="shared" si="143"/>
        <v/>
      </c>
      <c r="AR179" s="94" t="str">
        <f t="shared" si="144"/>
        <v/>
      </c>
      <c r="AS179" s="94" t="str">
        <f t="shared" si="145"/>
        <v/>
      </c>
      <c r="AT179" s="94" t="str">
        <f t="shared" si="146"/>
        <v/>
      </c>
      <c r="AU179" s="98" t="str">
        <f t="shared" si="147"/>
        <v/>
      </c>
      <c r="AV179" s="113"/>
      <c r="AW179" s="113"/>
      <c r="AX179" s="113"/>
      <c r="AY179" s="53"/>
      <c r="AZ179" s="113" t="str">
        <f>IF(OR(B179=0,B179=""),"",IF(AND($E$3="1st"),'Marks Entry 1st'!AC178,IF(AND($E$3="2nd"),'Marks Entry 2nd'!AC178,"")))</f>
        <v/>
      </c>
      <c r="BA179" s="113" t="str">
        <f>IF(OR(B179=0,B179=""),"",IF(AND($E$3="1st"),'Marks Entry 1st'!AD178,IF(AND($E$3="2nd"),'Marks Entry 2nd'!AD178,"")))</f>
        <v/>
      </c>
      <c r="BB179" s="57" t="str">
        <f t="shared" si="148"/>
        <v/>
      </c>
      <c r="BC179" s="53">
        <f t="shared" si="149"/>
        <v>0</v>
      </c>
      <c r="BD179" s="59" t="str">
        <f>IF(OR(B179=0,B179=""),"",IF(AND($E$3="1st"),'Marks Entry 1st'!AE178,IF(AND($E$3="2nd"),'Marks Entry 2nd'!AE178,"")))</f>
        <v/>
      </c>
      <c r="BE179" s="59" t="str">
        <f>IF(OR(B179=0,B179=""),"",IF(AND($E$3="1st"),'Marks Entry 1st'!AF178,IF(AND($E$3="2nd"),'Marks Entry 2nd'!AF178,"")))</f>
        <v/>
      </c>
      <c r="BF179" s="58" t="str">
        <f t="shared" si="150"/>
        <v/>
      </c>
      <c r="BG179" s="53" t="str">
        <f t="shared" si="151"/>
        <v/>
      </c>
      <c r="BH179" s="94">
        <f t="shared" si="152"/>
        <v>0</v>
      </c>
      <c r="BI179" s="94" t="str">
        <f t="shared" si="153"/>
        <v/>
      </c>
      <c r="BJ179" s="94" t="str">
        <f t="shared" si="154"/>
        <v/>
      </c>
      <c r="BK179" s="94" t="str">
        <f t="shared" si="155"/>
        <v/>
      </c>
      <c r="BL179" s="94" t="str">
        <f t="shared" si="156"/>
        <v/>
      </c>
      <c r="BM179" s="98" t="str">
        <f t="shared" si="157"/>
        <v/>
      </c>
      <c r="BN179" s="113"/>
      <c r="BO179" s="113"/>
      <c r="BP179" s="113"/>
      <c r="BQ179" s="53"/>
      <c r="BR179" s="113" t="str">
        <f>IF(OR(B179=0,B179=""),"",IF(AND('Marks Entry 1st'!AJ178="",'Marks Entry 2nd'!AJ178=""),"",IF(AND($E$3="1st"),'Marks Entry 1st'!AJ178,IF(AND($E$3="2nd"),'Marks Entry 2nd'!AJ178,""))))</f>
        <v/>
      </c>
      <c r="BS179" s="113" t="str">
        <f>IF(OR(B179=0,B179=""),"",IF(AND('Marks Entry 1st'!AK178="",'Marks Entry 2nd'!AK178=""),"",IF(AND($E$3="1st"),'Marks Entry 1st'!AK178,IF(AND($E$3="2nd"),'Marks Entry 2nd'!AK178,""))))</f>
        <v/>
      </c>
      <c r="BT179" s="57" t="str">
        <f t="shared" si="158"/>
        <v/>
      </c>
      <c r="BU179" s="53">
        <f t="shared" si="159"/>
        <v>0</v>
      </c>
      <c r="BV179" s="59" t="str">
        <f>IF(OR(B179=0,B179=""),"",IF(AND('Marks Entry 1st'!AL178="",'Marks Entry 2nd'!AL178=""),"",IF(AND($E$3="1st"),'Marks Entry 1st'!AL178,IF(AND($E$3="2nd"),'Marks Entry 2nd'!AL178,""))))</f>
        <v/>
      </c>
      <c r="BW179" s="59" t="str">
        <f>IF(OR(B179=0,B179=""),"",IF(AND('Marks Entry 1st'!AM178="",'Marks Entry 2nd'!AM178=""),"",IF(AND($E$3="1st"),'Marks Entry 1st'!AM178,IF(AND($E$3="2nd"),'Marks Entry 2nd'!AM178,""))))</f>
        <v/>
      </c>
      <c r="BX179" s="58" t="str">
        <f t="shared" si="160"/>
        <v/>
      </c>
      <c r="BY179" s="53" t="str">
        <f t="shared" si="161"/>
        <v/>
      </c>
      <c r="BZ179" s="94">
        <f t="shared" si="162"/>
        <v>0</v>
      </c>
      <c r="CA179" s="94" t="str">
        <f t="shared" si="163"/>
        <v/>
      </c>
      <c r="CB179" s="94" t="str">
        <f t="shared" si="164"/>
        <v/>
      </c>
      <c r="CC179" s="94" t="str">
        <f t="shared" si="165"/>
        <v/>
      </c>
      <c r="CD179" s="94" t="str">
        <f t="shared" si="166"/>
        <v/>
      </c>
      <c r="CE179" s="98" t="str">
        <f t="shared" si="167"/>
        <v/>
      </c>
      <c r="CF179" s="246" t="str">
        <f>IF(OR(B179=0,B179=""),"",IF(AND($E$3="1st"),'Marks Entry 1st'!AN178,IF(AND($E$3="2nd"),'Marks Entry 2nd'!AN178,"")))</f>
        <v/>
      </c>
      <c r="CG179" s="246" t="str">
        <f>IF(OR(B179=0,B179=""),"",IF(AND($E$3="1st"),'Marks Entry 1st'!AO178,IF(AND($E$3="2nd"),'Marks Entry 2nd'!AO178,"")))</f>
        <v/>
      </c>
      <c r="CH179" s="114" t="str">
        <f t="shared" si="168"/>
        <v/>
      </c>
      <c r="CI179" s="115">
        <f t="shared" si="169"/>
        <v>0</v>
      </c>
      <c r="CJ179" s="115" t="str">
        <f t="shared" si="170"/>
        <v/>
      </c>
      <c r="CK179" s="115" t="str">
        <f t="shared" si="171"/>
        <v/>
      </c>
      <c r="CL179" s="97" t="str">
        <f t="shared" si="172"/>
        <v/>
      </c>
      <c r="CM179" s="246" t="str">
        <f>IF(OR(B179=0,B179=""),"",IF(AND($E$3="1st"),'Marks Entry 1st'!AP178,IF(AND($E$3="2nd"),'Marks Entry 2nd'!AP178,"")))</f>
        <v/>
      </c>
      <c r="CN179" s="246" t="str">
        <f>IF(OR(B179=0,B179=""),"",IF(AND($E$3="1st"),'Marks Entry 1st'!AQ178,IF(AND($E$3="2nd"),'Marks Entry 2nd'!AQ178,"")))</f>
        <v/>
      </c>
      <c r="CO179" s="114" t="str">
        <f t="shared" si="173"/>
        <v/>
      </c>
      <c r="CP179" s="115">
        <f t="shared" si="174"/>
        <v>0</v>
      </c>
      <c r="CQ179" s="115" t="str">
        <f t="shared" si="175"/>
        <v/>
      </c>
      <c r="CR179" s="115" t="str">
        <f t="shared" si="176"/>
        <v/>
      </c>
      <c r="CS179" s="97" t="str">
        <f t="shared" si="177"/>
        <v/>
      </c>
      <c r="CT179" s="246" t="str">
        <f>IF(OR(B179=0,B179=""),"",IF(AND($E$3="1st"),'Marks Entry 1st'!AR178,IF(AND($E$3="2nd"),'Marks Entry 2nd'!AR178,"")))</f>
        <v/>
      </c>
      <c r="CU179" s="246" t="str">
        <f>IF(OR(B179=0,B179=""),"",IF(AND($E$3="1st"),'Marks Entry 1st'!AS178,IF(AND($E$3="2nd"),'Marks Entry 2nd'!AS178,"")))</f>
        <v/>
      </c>
      <c r="CV179" s="114" t="str">
        <f t="shared" si="178"/>
        <v/>
      </c>
      <c r="CW179" s="115">
        <f t="shared" si="179"/>
        <v>0</v>
      </c>
      <c r="CX179" s="115" t="str">
        <f t="shared" si="180"/>
        <v/>
      </c>
      <c r="CY179" s="115" t="str">
        <f t="shared" si="181"/>
        <v/>
      </c>
      <c r="CZ179" s="97" t="str">
        <f t="shared" si="182"/>
        <v/>
      </c>
      <c r="DA179" s="246" t="str">
        <f>IF(OR(B179=0,B179=""),"",IF(AND('Marks Entry 1st'!AT178="",'Marks Entry 2nd'!AT178=""),"",IF(AND($E$3="1st"),'Marks Entry 1st'!AT178,IF(AND($E$3="2nd"),'Marks Entry 2nd'!AT178,""))))</f>
        <v/>
      </c>
      <c r="DB179" s="246" t="str">
        <f>IF(OR(B179=0,B179=""),"",IF(AND('Marks Entry 1st'!AU178="",'Marks Entry 2nd'!AU178=""),"",IF(AND($E$3="1st"),'Marks Entry 1st'!AU178,IF(AND($E$3="2nd"),'Marks Entry 2nd'!AU178,""))))</f>
        <v/>
      </c>
      <c r="DC179" s="377" t="str">
        <f t="shared" si="183"/>
        <v/>
      </c>
      <c r="DD179" s="98" t="str">
        <f t="shared" si="184"/>
        <v/>
      </c>
      <c r="DE179" s="246" t="str">
        <f>IF(OR(B179=0,B179=""),"",IF(AND('Marks Entry 1st'!AV178="",'Marks Entry 2nd'!AV178=""),"",IF(AND($E$3="1st"),'Marks Entry 1st'!AV178,IF(AND($E$3="2nd"),'Marks Entry 2nd'!AV178,""))))</f>
        <v/>
      </c>
      <c r="DF179" s="246" t="str">
        <f>IF(OR(B179=0,B179=""),"",IF(AND('Marks Entry 1st'!AW178="",'Marks Entry 2nd'!AW178=""),"",IF(AND($E$3="1st"),'Marks Entry 1st'!AW178,IF(AND($E$3="2nd"),'Marks Entry 2nd'!AW178,""))))</f>
        <v/>
      </c>
      <c r="DG179" s="377" t="str">
        <f t="shared" si="185"/>
        <v/>
      </c>
      <c r="DH179" s="98" t="str">
        <f t="shared" si="186"/>
        <v/>
      </c>
      <c r="DI179" s="68" t="str">
        <f t="shared" si="191"/>
        <v/>
      </c>
      <c r="DJ179" s="379" t="str">
        <f t="shared" si="187"/>
        <v/>
      </c>
      <c r="DK179" s="72" t="str">
        <f t="shared" si="188"/>
        <v/>
      </c>
      <c r="DL179" s="73" t="str">
        <f t="shared" si="189"/>
        <v/>
      </c>
      <c r="DM179" s="413" t="str">
        <f>IF(B179="NSO","NSO",IF(OR(D179="",G179="",F179="",B179="",DI179=0),"",IF('Master sheet'!$D$11="Hindi","कक्षोंन्नति","Promoted")))</f>
        <v/>
      </c>
      <c r="DN179" s="43" t="str">
        <f>IF(OR(B179=0,B179=""),"",IF(AND($E$3="1st"),'Marks Entry 1st'!AX178,IF(AND($E$3="2nd"),'Marks Entry 2nd'!AX178,"")))</f>
        <v/>
      </c>
      <c r="DO179" s="43" t="str">
        <f>IF(OR(B179=0,B179=""),"",IF(AND($E$3="1st"),'Marks Entry 1st'!AY178,IF(AND($E$3="2nd"),'Marks Entry 2nd'!AY178,"")))</f>
        <v/>
      </c>
      <c r="DP179" s="230" t="str">
        <f t="shared" si="190"/>
        <v/>
      </c>
      <c r="DQ179" s="44"/>
      <c r="DX179" s="46">
        <f>IF(AND($E$3="1st"),'Marks Entry 1st'!I178,IF(AND($E$3="2nd"),'Marks Entry 2nd'!I178,""))</f>
        <v>0</v>
      </c>
    </row>
    <row r="180" spans="1:128" ht="18.95" customHeight="1">
      <c r="A180" s="60">
        <v>173</v>
      </c>
      <c r="B180" s="279" t="str">
        <f>IF(OR(DX180=0,DX180=""),"",IF(AND($E$3="1st"),'Marks Entry 1st'!I179,IF(AND($E$3="2nd"),'Marks Entry 2nd'!I179,"")))</f>
        <v/>
      </c>
      <c r="C180" s="61" t="str">
        <f>IF(OR(B180=0,B180=""),"",IF(AND($E$3="1st"),'Marks Entry 1st'!B179,IF(AND($E$3="2nd"),'Marks Entry 2nd'!B179,"")))</f>
        <v/>
      </c>
      <c r="D180" s="61" t="str">
        <f>IF(OR(B180=0,B180=""),"",IF(AND($E$3="1st"),'Marks Entry 1st'!C179,IF(AND($E$3="2nd"),'Marks Entry 2nd'!C179,"")))</f>
        <v/>
      </c>
      <c r="E180" s="62" t="str">
        <f>IF(OR(B180=0,B180=""),"",IF(AND($E$3="1st"),'Marks Entry 1st'!E179,IF(AND($E$3="2nd"),'Marks Entry 2nd'!E179,"")))</f>
        <v/>
      </c>
      <c r="F180" s="278" t="str">
        <f>IF(OR(B180=0,B180=""),"",IF(AND($E$3="1st"),'Marks Entry 1st'!D179,IF(AND($E$3="2nd"),'Marks Entry 2nd'!D179,"")))</f>
        <v/>
      </c>
      <c r="G180" s="56" t="str">
        <f>IF(OR(B180=0,B180=""),"",IF(AND($E$3="1st"),'Marks Entry 1st'!F179,IF(AND($E$3="2nd"),'Marks Entry 2nd'!F179,"")))</f>
        <v/>
      </c>
      <c r="H180" s="56" t="str">
        <f>IF(OR(B180=0,B180=""),"",IF(AND($E$3="1st"),'Marks Entry 1st'!G179,IF(AND($E$3="2nd"),'Marks Entry 2nd'!G179,"")))</f>
        <v/>
      </c>
      <c r="I180" s="56" t="str">
        <f>IF(OR(B180=0,B180=""),"",IF(AND($E$3="1st"),'Marks Entry 1st'!H179,IF(AND($E$3="2nd"),'Marks Entry 2nd'!H179,"")))</f>
        <v/>
      </c>
      <c r="J180" s="245" t="str">
        <f>IF(OR(B180=0,B180=""),"",IF(AND($E$3="1st"),'Marks Entry 1st'!J179,IF(AND($E$3="2nd"),'Marks Entry 2nd'!J179,"")))</f>
        <v/>
      </c>
      <c r="K180" s="245" t="str">
        <f>IF(OR(B180=0,B180=""),"",IF(AND($E$3="1st"),'Marks Entry 1st'!K179,IF(AND($E$3="2nd"),'Marks Entry 2nd'!K179,"")))</f>
        <v/>
      </c>
      <c r="L180" s="113"/>
      <c r="M180" s="113"/>
      <c r="N180" s="113"/>
      <c r="O180" s="53"/>
      <c r="P180" s="113" t="str">
        <f>IF(OR(B180=0,B180=""),"",IF(AND($E$3="1st"),'Marks Entry 1st'!O179,IF(AND($E$3="2nd"),'Marks Entry 2nd'!O179,"")))</f>
        <v/>
      </c>
      <c r="Q180" s="113" t="str">
        <f>IF(OR(B180=0,B180=""),"",IF(AND($E$3="1st"),'Marks Entry 1st'!P179,IF(AND($E$3="2nd"),'Marks Entry 2nd'!P179,"")))</f>
        <v/>
      </c>
      <c r="R180" s="57" t="str">
        <f t="shared" si="128"/>
        <v/>
      </c>
      <c r="S180" s="53">
        <f t="shared" si="129"/>
        <v>0</v>
      </c>
      <c r="T180" s="59" t="str">
        <f>IF(OR(B180=0,B180=""),"",IF(AND($E$3="1st"),'Marks Entry 1st'!Q179,IF(AND($E$3="2nd"),'Marks Entry 2nd'!Q179,"")))</f>
        <v/>
      </c>
      <c r="U180" s="59" t="str">
        <f>IF(OR(B180=0,B180=""),"",IF(AND($E$3="1st"),'Marks Entry 1st'!R179,IF(AND($E$3="2nd"),'Marks Entry 2nd'!R179,"")))</f>
        <v/>
      </c>
      <c r="V180" s="58" t="str">
        <f t="shared" si="130"/>
        <v/>
      </c>
      <c r="W180" s="53" t="str">
        <f t="shared" si="131"/>
        <v/>
      </c>
      <c r="X180" s="94">
        <f t="shared" si="132"/>
        <v>0</v>
      </c>
      <c r="Y180" s="94" t="str">
        <f t="shared" si="133"/>
        <v/>
      </c>
      <c r="Z180" s="94" t="str">
        <f t="shared" si="134"/>
        <v/>
      </c>
      <c r="AA180" s="94" t="str">
        <f t="shared" si="135"/>
        <v/>
      </c>
      <c r="AB180" s="94" t="str">
        <f t="shared" si="136"/>
        <v/>
      </c>
      <c r="AC180" s="98" t="str">
        <f t="shared" si="137"/>
        <v/>
      </c>
      <c r="AD180" s="113"/>
      <c r="AE180" s="113"/>
      <c r="AF180" s="113"/>
      <c r="AG180" s="53"/>
      <c r="AH180" s="113" t="str">
        <f>IF(OR(B180=0,B180=""),"",IF(AND($E$3="1st"),'Marks Entry 1st'!V179,IF(AND($E$3="2nd"),'Marks Entry 2nd'!V179,"")))</f>
        <v/>
      </c>
      <c r="AI180" s="113" t="str">
        <f>IF(OR(B180=0,B180=""),"",IF(AND($E$3="1st"),'Marks Entry 1st'!W179,IF(AND($E$3="2nd"),'Marks Entry 2nd'!W179,"")))</f>
        <v/>
      </c>
      <c r="AJ180" s="57" t="str">
        <f t="shared" si="138"/>
        <v/>
      </c>
      <c r="AK180" s="53">
        <f t="shared" si="139"/>
        <v>0</v>
      </c>
      <c r="AL180" s="59" t="str">
        <f>IF(OR(B180=0,B180=""),"",IF(AND($E$3="1st"),'Marks Entry 1st'!X179,IF(AND($E$3="2nd"),'Marks Entry 2nd'!X179,"")))</f>
        <v/>
      </c>
      <c r="AM180" s="59" t="str">
        <f>IF(OR(B180=0,B180=""),"",IF(AND($E$3="1st"),'Marks Entry 1st'!Y179,IF(AND($E$3="2nd"),'Marks Entry 2nd'!Y179,"")))</f>
        <v/>
      </c>
      <c r="AN180" s="58" t="str">
        <f t="shared" si="140"/>
        <v/>
      </c>
      <c r="AO180" s="53" t="str">
        <f t="shared" si="141"/>
        <v/>
      </c>
      <c r="AP180" s="94">
        <f t="shared" si="142"/>
        <v>0</v>
      </c>
      <c r="AQ180" s="94" t="str">
        <f t="shared" si="143"/>
        <v/>
      </c>
      <c r="AR180" s="94" t="str">
        <f t="shared" si="144"/>
        <v/>
      </c>
      <c r="AS180" s="94" t="str">
        <f t="shared" si="145"/>
        <v/>
      </c>
      <c r="AT180" s="94" t="str">
        <f t="shared" si="146"/>
        <v/>
      </c>
      <c r="AU180" s="98" t="str">
        <f t="shared" si="147"/>
        <v/>
      </c>
      <c r="AV180" s="113"/>
      <c r="AW180" s="113"/>
      <c r="AX180" s="113"/>
      <c r="AY180" s="53"/>
      <c r="AZ180" s="113" t="str">
        <f>IF(OR(B180=0,B180=""),"",IF(AND($E$3="1st"),'Marks Entry 1st'!AC179,IF(AND($E$3="2nd"),'Marks Entry 2nd'!AC179,"")))</f>
        <v/>
      </c>
      <c r="BA180" s="113" t="str">
        <f>IF(OR(B180=0,B180=""),"",IF(AND($E$3="1st"),'Marks Entry 1st'!AD179,IF(AND($E$3="2nd"),'Marks Entry 2nd'!AD179,"")))</f>
        <v/>
      </c>
      <c r="BB180" s="57" t="str">
        <f t="shared" si="148"/>
        <v/>
      </c>
      <c r="BC180" s="53">
        <f t="shared" si="149"/>
        <v>0</v>
      </c>
      <c r="BD180" s="59" t="str">
        <f>IF(OR(B180=0,B180=""),"",IF(AND($E$3="1st"),'Marks Entry 1st'!AE179,IF(AND($E$3="2nd"),'Marks Entry 2nd'!AE179,"")))</f>
        <v/>
      </c>
      <c r="BE180" s="59" t="str">
        <f>IF(OR(B180=0,B180=""),"",IF(AND($E$3="1st"),'Marks Entry 1st'!AF179,IF(AND($E$3="2nd"),'Marks Entry 2nd'!AF179,"")))</f>
        <v/>
      </c>
      <c r="BF180" s="58" t="str">
        <f t="shared" si="150"/>
        <v/>
      </c>
      <c r="BG180" s="53" t="str">
        <f t="shared" si="151"/>
        <v/>
      </c>
      <c r="BH180" s="94">
        <f t="shared" si="152"/>
        <v>0</v>
      </c>
      <c r="BI180" s="94" t="str">
        <f t="shared" si="153"/>
        <v/>
      </c>
      <c r="BJ180" s="94" t="str">
        <f t="shared" si="154"/>
        <v/>
      </c>
      <c r="BK180" s="94" t="str">
        <f t="shared" si="155"/>
        <v/>
      </c>
      <c r="BL180" s="94" t="str">
        <f t="shared" si="156"/>
        <v/>
      </c>
      <c r="BM180" s="98" t="str">
        <f t="shared" si="157"/>
        <v/>
      </c>
      <c r="BN180" s="113"/>
      <c r="BO180" s="113"/>
      <c r="BP180" s="113"/>
      <c r="BQ180" s="53"/>
      <c r="BR180" s="113" t="str">
        <f>IF(OR(B180=0,B180=""),"",IF(AND('Marks Entry 1st'!AJ179="",'Marks Entry 2nd'!AJ179=""),"",IF(AND($E$3="1st"),'Marks Entry 1st'!AJ179,IF(AND($E$3="2nd"),'Marks Entry 2nd'!AJ179,""))))</f>
        <v/>
      </c>
      <c r="BS180" s="113" t="str">
        <f>IF(OR(B180=0,B180=""),"",IF(AND('Marks Entry 1st'!AK179="",'Marks Entry 2nd'!AK179=""),"",IF(AND($E$3="1st"),'Marks Entry 1st'!AK179,IF(AND($E$3="2nd"),'Marks Entry 2nd'!AK179,""))))</f>
        <v/>
      </c>
      <c r="BT180" s="57" t="str">
        <f t="shared" si="158"/>
        <v/>
      </c>
      <c r="BU180" s="53">
        <f t="shared" si="159"/>
        <v>0</v>
      </c>
      <c r="BV180" s="59" t="str">
        <f>IF(OR(B180=0,B180=""),"",IF(AND('Marks Entry 1st'!AL179="",'Marks Entry 2nd'!AL179=""),"",IF(AND($E$3="1st"),'Marks Entry 1st'!AL179,IF(AND($E$3="2nd"),'Marks Entry 2nd'!AL179,""))))</f>
        <v/>
      </c>
      <c r="BW180" s="59" t="str">
        <f>IF(OR(B180=0,B180=""),"",IF(AND('Marks Entry 1st'!AM179="",'Marks Entry 2nd'!AM179=""),"",IF(AND($E$3="1st"),'Marks Entry 1st'!AM179,IF(AND($E$3="2nd"),'Marks Entry 2nd'!AM179,""))))</f>
        <v/>
      </c>
      <c r="BX180" s="58" t="str">
        <f t="shared" si="160"/>
        <v/>
      </c>
      <c r="BY180" s="53" t="str">
        <f t="shared" si="161"/>
        <v/>
      </c>
      <c r="BZ180" s="94">
        <f t="shared" si="162"/>
        <v>0</v>
      </c>
      <c r="CA180" s="94" t="str">
        <f t="shared" si="163"/>
        <v/>
      </c>
      <c r="CB180" s="94" t="str">
        <f t="shared" si="164"/>
        <v/>
      </c>
      <c r="CC180" s="94" t="str">
        <f t="shared" si="165"/>
        <v/>
      </c>
      <c r="CD180" s="94" t="str">
        <f t="shared" si="166"/>
        <v/>
      </c>
      <c r="CE180" s="98" t="str">
        <f t="shared" si="167"/>
        <v/>
      </c>
      <c r="CF180" s="246" t="str">
        <f>IF(OR(B180=0,B180=""),"",IF(AND($E$3="1st"),'Marks Entry 1st'!AN179,IF(AND($E$3="2nd"),'Marks Entry 2nd'!AN179,"")))</f>
        <v/>
      </c>
      <c r="CG180" s="246" t="str">
        <f>IF(OR(B180=0,B180=""),"",IF(AND($E$3="1st"),'Marks Entry 1st'!AO179,IF(AND($E$3="2nd"),'Marks Entry 2nd'!AO179,"")))</f>
        <v/>
      </c>
      <c r="CH180" s="114" t="str">
        <f t="shared" si="168"/>
        <v/>
      </c>
      <c r="CI180" s="115">
        <f t="shared" si="169"/>
        <v>0</v>
      </c>
      <c r="CJ180" s="115" t="str">
        <f t="shared" si="170"/>
        <v/>
      </c>
      <c r="CK180" s="115" t="str">
        <f t="shared" si="171"/>
        <v/>
      </c>
      <c r="CL180" s="97" t="str">
        <f t="shared" si="172"/>
        <v/>
      </c>
      <c r="CM180" s="246" t="str">
        <f>IF(OR(B180=0,B180=""),"",IF(AND($E$3="1st"),'Marks Entry 1st'!AP179,IF(AND($E$3="2nd"),'Marks Entry 2nd'!AP179,"")))</f>
        <v/>
      </c>
      <c r="CN180" s="246" t="str">
        <f>IF(OR(B180=0,B180=""),"",IF(AND($E$3="1st"),'Marks Entry 1st'!AQ179,IF(AND($E$3="2nd"),'Marks Entry 2nd'!AQ179,"")))</f>
        <v/>
      </c>
      <c r="CO180" s="114" t="str">
        <f t="shared" si="173"/>
        <v/>
      </c>
      <c r="CP180" s="115">
        <f t="shared" si="174"/>
        <v>0</v>
      </c>
      <c r="CQ180" s="115" t="str">
        <f t="shared" si="175"/>
        <v/>
      </c>
      <c r="CR180" s="115" t="str">
        <f t="shared" si="176"/>
        <v/>
      </c>
      <c r="CS180" s="97" t="str">
        <f t="shared" si="177"/>
        <v/>
      </c>
      <c r="CT180" s="246" t="str">
        <f>IF(OR(B180=0,B180=""),"",IF(AND($E$3="1st"),'Marks Entry 1st'!AR179,IF(AND($E$3="2nd"),'Marks Entry 2nd'!AR179,"")))</f>
        <v/>
      </c>
      <c r="CU180" s="246" t="str">
        <f>IF(OR(B180=0,B180=""),"",IF(AND($E$3="1st"),'Marks Entry 1st'!AS179,IF(AND($E$3="2nd"),'Marks Entry 2nd'!AS179,"")))</f>
        <v/>
      </c>
      <c r="CV180" s="114" t="str">
        <f t="shared" si="178"/>
        <v/>
      </c>
      <c r="CW180" s="115">
        <f t="shared" si="179"/>
        <v>0</v>
      </c>
      <c r="CX180" s="115" t="str">
        <f t="shared" si="180"/>
        <v/>
      </c>
      <c r="CY180" s="115" t="str">
        <f t="shared" si="181"/>
        <v/>
      </c>
      <c r="CZ180" s="97" t="str">
        <f t="shared" si="182"/>
        <v/>
      </c>
      <c r="DA180" s="246" t="str">
        <f>IF(OR(B180=0,B180=""),"",IF(AND('Marks Entry 1st'!AT179="",'Marks Entry 2nd'!AT179=""),"",IF(AND($E$3="1st"),'Marks Entry 1st'!AT179,IF(AND($E$3="2nd"),'Marks Entry 2nd'!AT179,""))))</f>
        <v/>
      </c>
      <c r="DB180" s="246" t="str">
        <f>IF(OR(B180=0,B180=""),"",IF(AND('Marks Entry 1st'!AU179="",'Marks Entry 2nd'!AU179=""),"",IF(AND($E$3="1st"),'Marks Entry 1st'!AU179,IF(AND($E$3="2nd"),'Marks Entry 2nd'!AU179,""))))</f>
        <v/>
      </c>
      <c r="DC180" s="377" t="str">
        <f t="shared" si="183"/>
        <v/>
      </c>
      <c r="DD180" s="98" t="str">
        <f t="shared" si="184"/>
        <v/>
      </c>
      <c r="DE180" s="246" t="str">
        <f>IF(OR(B180=0,B180=""),"",IF(AND('Marks Entry 1st'!AV179="",'Marks Entry 2nd'!AV179=""),"",IF(AND($E$3="1st"),'Marks Entry 1st'!AV179,IF(AND($E$3="2nd"),'Marks Entry 2nd'!AV179,""))))</f>
        <v/>
      </c>
      <c r="DF180" s="246" t="str">
        <f>IF(OR(B180=0,B180=""),"",IF(AND('Marks Entry 1st'!AW179="",'Marks Entry 2nd'!AW179=""),"",IF(AND($E$3="1st"),'Marks Entry 1st'!AW179,IF(AND($E$3="2nd"),'Marks Entry 2nd'!AW179,""))))</f>
        <v/>
      </c>
      <c r="DG180" s="377" t="str">
        <f t="shared" si="185"/>
        <v/>
      </c>
      <c r="DH180" s="98" t="str">
        <f t="shared" si="186"/>
        <v/>
      </c>
      <c r="DI180" s="68" t="str">
        <f t="shared" si="191"/>
        <v/>
      </c>
      <c r="DJ180" s="379" t="str">
        <f t="shared" si="187"/>
        <v/>
      </c>
      <c r="DK180" s="72" t="str">
        <f t="shared" si="188"/>
        <v/>
      </c>
      <c r="DL180" s="73" t="str">
        <f t="shared" si="189"/>
        <v/>
      </c>
      <c r="DM180" s="413" t="str">
        <f>IF(B180="NSO","NSO",IF(OR(D180="",G180="",F180="",B180="",DI180=0),"",IF('Master sheet'!$D$11="Hindi","कक्षोंन्नति","Promoted")))</f>
        <v/>
      </c>
      <c r="DN180" s="43" t="str">
        <f>IF(OR(B180=0,B180=""),"",IF(AND($E$3="1st"),'Marks Entry 1st'!AX179,IF(AND($E$3="2nd"),'Marks Entry 2nd'!AX179,"")))</f>
        <v/>
      </c>
      <c r="DO180" s="43" t="str">
        <f>IF(OR(B180=0,B180=""),"",IF(AND($E$3="1st"),'Marks Entry 1st'!AY179,IF(AND($E$3="2nd"),'Marks Entry 2nd'!AY179,"")))</f>
        <v/>
      </c>
      <c r="DP180" s="230" t="str">
        <f t="shared" si="190"/>
        <v/>
      </c>
      <c r="DQ180" s="44"/>
      <c r="DX180" s="46">
        <f>IF(AND($E$3="1st"),'Marks Entry 1st'!I179,IF(AND($E$3="2nd"),'Marks Entry 2nd'!I179,""))</f>
        <v>0</v>
      </c>
    </row>
    <row r="181" spans="1:128" ht="18.95" customHeight="1">
      <c r="A181" s="60">
        <v>174</v>
      </c>
      <c r="B181" s="279" t="str">
        <f>IF(OR(DX181=0,DX181=""),"",IF(AND($E$3="1st"),'Marks Entry 1st'!I180,IF(AND($E$3="2nd"),'Marks Entry 2nd'!I180,"")))</f>
        <v/>
      </c>
      <c r="C181" s="61" t="str">
        <f>IF(OR(B181=0,B181=""),"",IF(AND($E$3="1st"),'Marks Entry 1st'!B180,IF(AND($E$3="2nd"),'Marks Entry 2nd'!B180,"")))</f>
        <v/>
      </c>
      <c r="D181" s="61" t="str">
        <f>IF(OR(B181=0,B181=""),"",IF(AND($E$3="1st"),'Marks Entry 1st'!C180,IF(AND($E$3="2nd"),'Marks Entry 2nd'!C180,"")))</f>
        <v/>
      </c>
      <c r="E181" s="62" t="str">
        <f>IF(OR(B181=0,B181=""),"",IF(AND($E$3="1st"),'Marks Entry 1st'!E180,IF(AND($E$3="2nd"),'Marks Entry 2nd'!E180,"")))</f>
        <v/>
      </c>
      <c r="F181" s="278" t="str">
        <f>IF(OR(B181=0,B181=""),"",IF(AND($E$3="1st"),'Marks Entry 1st'!D180,IF(AND($E$3="2nd"),'Marks Entry 2nd'!D180,"")))</f>
        <v/>
      </c>
      <c r="G181" s="56" t="str">
        <f>IF(OR(B181=0,B181=""),"",IF(AND($E$3="1st"),'Marks Entry 1st'!F180,IF(AND($E$3="2nd"),'Marks Entry 2nd'!F180,"")))</f>
        <v/>
      </c>
      <c r="H181" s="56" t="str">
        <f>IF(OR(B181=0,B181=""),"",IF(AND($E$3="1st"),'Marks Entry 1st'!G180,IF(AND($E$3="2nd"),'Marks Entry 2nd'!G180,"")))</f>
        <v/>
      </c>
      <c r="I181" s="56" t="str">
        <f>IF(OR(B181=0,B181=""),"",IF(AND($E$3="1st"),'Marks Entry 1st'!H180,IF(AND($E$3="2nd"),'Marks Entry 2nd'!H180,"")))</f>
        <v/>
      </c>
      <c r="J181" s="245" t="str">
        <f>IF(OR(B181=0,B181=""),"",IF(AND($E$3="1st"),'Marks Entry 1st'!J180,IF(AND($E$3="2nd"),'Marks Entry 2nd'!J180,"")))</f>
        <v/>
      </c>
      <c r="K181" s="245" t="str">
        <f>IF(OR(B181=0,B181=""),"",IF(AND($E$3="1st"),'Marks Entry 1st'!K180,IF(AND($E$3="2nd"),'Marks Entry 2nd'!K180,"")))</f>
        <v/>
      </c>
      <c r="L181" s="113"/>
      <c r="M181" s="113"/>
      <c r="N181" s="113"/>
      <c r="O181" s="53"/>
      <c r="P181" s="113" t="str">
        <f>IF(OR(B181=0,B181=""),"",IF(AND($E$3="1st"),'Marks Entry 1st'!O180,IF(AND($E$3="2nd"),'Marks Entry 2nd'!O180,"")))</f>
        <v/>
      </c>
      <c r="Q181" s="113" t="str">
        <f>IF(OR(B181=0,B181=""),"",IF(AND($E$3="1st"),'Marks Entry 1st'!P180,IF(AND($E$3="2nd"),'Marks Entry 2nd'!P180,"")))</f>
        <v/>
      </c>
      <c r="R181" s="57" t="str">
        <f t="shared" si="128"/>
        <v/>
      </c>
      <c r="S181" s="53">
        <f t="shared" si="129"/>
        <v>0</v>
      </c>
      <c r="T181" s="59" t="str">
        <f>IF(OR(B181=0,B181=""),"",IF(AND($E$3="1st"),'Marks Entry 1st'!Q180,IF(AND($E$3="2nd"),'Marks Entry 2nd'!Q180,"")))</f>
        <v/>
      </c>
      <c r="U181" s="59" t="str">
        <f>IF(OR(B181=0,B181=""),"",IF(AND($E$3="1st"),'Marks Entry 1st'!R180,IF(AND($E$3="2nd"),'Marks Entry 2nd'!R180,"")))</f>
        <v/>
      </c>
      <c r="V181" s="58" t="str">
        <f t="shared" si="130"/>
        <v/>
      </c>
      <c r="W181" s="53" t="str">
        <f t="shared" si="131"/>
        <v/>
      </c>
      <c r="X181" s="94">
        <f t="shared" si="132"/>
        <v>0</v>
      </c>
      <c r="Y181" s="94" t="str">
        <f t="shared" si="133"/>
        <v/>
      </c>
      <c r="Z181" s="94" t="str">
        <f t="shared" si="134"/>
        <v/>
      </c>
      <c r="AA181" s="94" t="str">
        <f t="shared" si="135"/>
        <v/>
      </c>
      <c r="AB181" s="94" t="str">
        <f t="shared" si="136"/>
        <v/>
      </c>
      <c r="AC181" s="98" t="str">
        <f t="shared" si="137"/>
        <v/>
      </c>
      <c r="AD181" s="113"/>
      <c r="AE181" s="113"/>
      <c r="AF181" s="113"/>
      <c r="AG181" s="53"/>
      <c r="AH181" s="113" t="str">
        <f>IF(OR(B181=0,B181=""),"",IF(AND($E$3="1st"),'Marks Entry 1st'!V180,IF(AND($E$3="2nd"),'Marks Entry 2nd'!V180,"")))</f>
        <v/>
      </c>
      <c r="AI181" s="113" t="str">
        <f>IF(OR(B181=0,B181=""),"",IF(AND($E$3="1st"),'Marks Entry 1st'!W180,IF(AND($E$3="2nd"),'Marks Entry 2nd'!W180,"")))</f>
        <v/>
      </c>
      <c r="AJ181" s="57" t="str">
        <f t="shared" si="138"/>
        <v/>
      </c>
      <c r="AK181" s="53">
        <f t="shared" si="139"/>
        <v>0</v>
      </c>
      <c r="AL181" s="59" t="str">
        <f>IF(OR(B181=0,B181=""),"",IF(AND($E$3="1st"),'Marks Entry 1st'!X180,IF(AND($E$3="2nd"),'Marks Entry 2nd'!X180,"")))</f>
        <v/>
      </c>
      <c r="AM181" s="59" t="str">
        <f>IF(OR(B181=0,B181=""),"",IF(AND($E$3="1st"),'Marks Entry 1st'!Y180,IF(AND($E$3="2nd"),'Marks Entry 2nd'!Y180,"")))</f>
        <v/>
      </c>
      <c r="AN181" s="58" t="str">
        <f t="shared" si="140"/>
        <v/>
      </c>
      <c r="AO181" s="53" t="str">
        <f t="shared" si="141"/>
        <v/>
      </c>
      <c r="AP181" s="94">
        <f t="shared" si="142"/>
        <v>0</v>
      </c>
      <c r="AQ181" s="94" t="str">
        <f t="shared" si="143"/>
        <v/>
      </c>
      <c r="AR181" s="94" t="str">
        <f t="shared" si="144"/>
        <v/>
      </c>
      <c r="AS181" s="94" t="str">
        <f t="shared" si="145"/>
        <v/>
      </c>
      <c r="AT181" s="94" t="str">
        <f t="shared" si="146"/>
        <v/>
      </c>
      <c r="AU181" s="98" t="str">
        <f t="shared" si="147"/>
        <v/>
      </c>
      <c r="AV181" s="113"/>
      <c r="AW181" s="113"/>
      <c r="AX181" s="113"/>
      <c r="AY181" s="53"/>
      <c r="AZ181" s="113" t="str">
        <f>IF(OR(B181=0,B181=""),"",IF(AND($E$3="1st"),'Marks Entry 1st'!AC180,IF(AND($E$3="2nd"),'Marks Entry 2nd'!AC180,"")))</f>
        <v/>
      </c>
      <c r="BA181" s="113" t="str">
        <f>IF(OR(B181=0,B181=""),"",IF(AND($E$3="1st"),'Marks Entry 1st'!AD180,IF(AND($E$3="2nd"),'Marks Entry 2nd'!AD180,"")))</f>
        <v/>
      </c>
      <c r="BB181" s="57" t="str">
        <f t="shared" si="148"/>
        <v/>
      </c>
      <c r="BC181" s="53">
        <f t="shared" si="149"/>
        <v>0</v>
      </c>
      <c r="BD181" s="59" t="str">
        <f>IF(OR(B181=0,B181=""),"",IF(AND($E$3="1st"),'Marks Entry 1st'!AE180,IF(AND($E$3="2nd"),'Marks Entry 2nd'!AE180,"")))</f>
        <v/>
      </c>
      <c r="BE181" s="59" t="str">
        <f>IF(OR(B181=0,B181=""),"",IF(AND($E$3="1st"),'Marks Entry 1st'!AF180,IF(AND($E$3="2nd"),'Marks Entry 2nd'!AF180,"")))</f>
        <v/>
      </c>
      <c r="BF181" s="58" t="str">
        <f t="shared" si="150"/>
        <v/>
      </c>
      <c r="BG181" s="53" t="str">
        <f t="shared" si="151"/>
        <v/>
      </c>
      <c r="BH181" s="94">
        <f t="shared" si="152"/>
        <v>0</v>
      </c>
      <c r="BI181" s="94" t="str">
        <f t="shared" si="153"/>
        <v/>
      </c>
      <c r="BJ181" s="94" t="str">
        <f t="shared" si="154"/>
        <v/>
      </c>
      <c r="BK181" s="94" t="str">
        <f t="shared" si="155"/>
        <v/>
      </c>
      <c r="BL181" s="94" t="str">
        <f t="shared" si="156"/>
        <v/>
      </c>
      <c r="BM181" s="98" t="str">
        <f t="shared" si="157"/>
        <v/>
      </c>
      <c r="BN181" s="113"/>
      <c r="BO181" s="113"/>
      <c r="BP181" s="113"/>
      <c r="BQ181" s="53"/>
      <c r="BR181" s="113" t="str">
        <f>IF(OR(B181=0,B181=""),"",IF(AND('Marks Entry 1st'!AJ180="",'Marks Entry 2nd'!AJ180=""),"",IF(AND($E$3="1st"),'Marks Entry 1st'!AJ180,IF(AND($E$3="2nd"),'Marks Entry 2nd'!AJ180,""))))</f>
        <v/>
      </c>
      <c r="BS181" s="113" t="str">
        <f>IF(OR(B181=0,B181=""),"",IF(AND('Marks Entry 1st'!AK180="",'Marks Entry 2nd'!AK180=""),"",IF(AND($E$3="1st"),'Marks Entry 1st'!AK180,IF(AND($E$3="2nd"),'Marks Entry 2nd'!AK180,""))))</f>
        <v/>
      </c>
      <c r="BT181" s="57" t="str">
        <f t="shared" si="158"/>
        <v/>
      </c>
      <c r="BU181" s="53">
        <f t="shared" si="159"/>
        <v>0</v>
      </c>
      <c r="BV181" s="59" t="str">
        <f>IF(OR(B181=0,B181=""),"",IF(AND('Marks Entry 1st'!AL180="",'Marks Entry 2nd'!AL180=""),"",IF(AND($E$3="1st"),'Marks Entry 1st'!AL180,IF(AND($E$3="2nd"),'Marks Entry 2nd'!AL180,""))))</f>
        <v/>
      </c>
      <c r="BW181" s="59" t="str">
        <f>IF(OR(B181=0,B181=""),"",IF(AND('Marks Entry 1st'!AM180="",'Marks Entry 2nd'!AM180=""),"",IF(AND($E$3="1st"),'Marks Entry 1st'!AM180,IF(AND($E$3="2nd"),'Marks Entry 2nd'!AM180,""))))</f>
        <v/>
      </c>
      <c r="BX181" s="58" t="str">
        <f t="shared" si="160"/>
        <v/>
      </c>
      <c r="BY181" s="53" t="str">
        <f t="shared" si="161"/>
        <v/>
      </c>
      <c r="BZ181" s="94">
        <f t="shared" si="162"/>
        <v>0</v>
      </c>
      <c r="CA181" s="94" t="str">
        <f t="shared" si="163"/>
        <v/>
      </c>
      <c r="CB181" s="94" t="str">
        <f t="shared" si="164"/>
        <v/>
      </c>
      <c r="CC181" s="94" t="str">
        <f t="shared" si="165"/>
        <v/>
      </c>
      <c r="CD181" s="94" t="str">
        <f t="shared" si="166"/>
        <v/>
      </c>
      <c r="CE181" s="98" t="str">
        <f t="shared" si="167"/>
        <v/>
      </c>
      <c r="CF181" s="246" t="str">
        <f>IF(OR(B181=0,B181=""),"",IF(AND($E$3="1st"),'Marks Entry 1st'!AN180,IF(AND($E$3="2nd"),'Marks Entry 2nd'!AN180,"")))</f>
        <v/>
      </c>
      <c r="CG181" s="246" t="str">
        <f>IF(OR(B181=0,B181=""),"",IF(AND($E$3="1st"),'Marks Entry 1st'!AO180,IF(AND($E$3="2nd"),'Marks Entry 2nd'!AO180,"")))</f>
        <v/>
      </c>
      <c r="CH181" s="114" t="str">
        <f t="shared" si="168"/>
        <v/>
      </c>
      <c r="CI181" s="115">
        <f t="shared" si="169"/>
        <v>0</v>
      </c>
      <c r="CJ181" s="115" t="str">
        <f t="shared" si="170"/>
        <v/>
      </c>
      <c r="CK181" s="115" t="str">
        <f t="shared" si="171"/>
        <v/>
      </c>
      <c r="CL181" s="97" t="str">
        <f t="shared" si="172"/>
        <v/>
      </c>
      <c r="CM181" s="246" t="str">
        <f>IF(OR(B181=0,B181=""),"",IF(AND($E$3="1st"),'Marks Entry 1st'!AP180,IF(AND($E$3="2nd"),'Marks Entry 2nd'!AP180,"")))</f>
        <v/>
      </c>
      <c r="CN181" s="246" t="str">
        <f>IF(OR(B181=0,B181=""),"",IF(AND($E$3="1st"),'Marks Entry 1st'!AQ180,IF(AND($E$3="2nd"),'Marks Entry 2nd'!AQ180,"")))</f>
        <v/>
      </c>
      <c r="CO181" s="114" t="str">
        <f t="shared" si="173"/>
        <v/>
      </c>
      <c r="CP181" s="115">
        <f t="shared" si="174"/>
        <v>0</v>
      </c>
      <c r="CQ181" s="115" t="str">
        <f t="shared" si="175"/>
        <v/>
      </c>
      <c r="CR181" s="115" t="str">
        <f t="shared" si="176"/>
        <v/>
      </c>
      <c r="CS181" s="97" t="str">
        <f t="shared" si="177"/>
        <v/>
      </c>
      <c r="CT181" s="246" t="str">
        <f>IF(OR(B181=0,B181=""),"",IF(AND($E$3="1st"),'Marks Entry 1st'!AR180,IF(AND($E$3="2nd"),'Marks Entry 2nd'!AR180,"")))</f>
        <v/>
      </c>
      <c r="CU181" s="246" t="str">
        <f>IF(OR(B181=0,B181=""),"",IF(AND($E$3="1st"),'Marks Entry 1st'!AS180,IF(AND($E$3="2nd"),'Marks Entry 2nd'!AS180,"")))</f>
        <v/>
      </c>
      <c r="CV181" s="114" t="str">
        <f t="shared" si="178"/>
        <v/>
      </c>
      <c r="CW181" s="115">
        <f t="shared" si="179"/>
        <v>0</v>
      </c>
      <c r="CX181" s="115" t="str">
        <f t="shared" si="180"/>
        <v/>
      </c>
      <c r="CY181" s="115" t="str">
        <f t="shared" si="181"/>
        <v/>
      </c>
      <c r="CZ181" s="97" t="str">
        <f t="shared" si="182"/>
        <v/>
      </c>
      <c r="DA181" s="246" t="str">
        <f>IF(OR(B181=0,B181=""),"",IF(AND('Marks Entry 1st'!AT180="",'Marks Entry 2nd'!AT180=""),"",IF(AND($E$3="1st"),'Marks Entry 1st'!AT180,IF(AND($E$3="2nd"),'Marks Entry 2nd'!AT180,""))))</f>
        <v/>
      </c>
      <c r="DB181" s="246" t="str">
        <f>IF(OR(B181=0,B181=""),"",IF(AND('Marks Entry 1st'!AU180="",'Marks Entry 2nd'!AU180=""),"",IF(AND($E$3="1st"),'Marks Entry 1st'!AU180,IF(AND($E$3="2nd"),'Marks Entry 2nd'!AU180,""))))</f>
        <v/>
      </c>
      <c r="DC181" s="377" t="str">
        <f t="shared" si="183"/>
        <v/>
      </c>
      <c r="DD181" s="98" t="str">
        <f t="shared" si="184"/>
        <v/>
      </c>
      <c r="DE181" s="246" t="str">
        <f>IF(OR(B181=0,B181=""),"",IF(AND('Marks Entry 1st'!AV180="",'Marks Entry 2nd'!AV180=""),"",IF(AND($E$3="1st"),'Marks Entry 1st'!AV180,IF(AND($E$3="2nd"),'Marks Entry 2nd'!AV180,""))))</f>
        <v/>
      </c>
      <c r="DF181" s="246" t="str">
        <f>IF(OR(B181=0,B181=""),"",IF(AND('Marks Entry 1st'!AW180="",'Marks Entry 2nd'!AW180=""),"",IF(AND($E$3="1st"),'Marks Entry 1st'!AW180,IF(AND($E$3="2nd"),'Marks Entry 2nd'!AW180,""))))</f>
        <v/>
      </c>
      <c r="DG181" s="377" t="str">
        <f t="shared" si="185"/>
        <v/>
      </c>
      <c r="DH181" s="98" t="str">
        <f t="shared" si="186"/>
        <v/>
      </c>
      <c r="DI181" s="68" t="str">
        <f t="shared" si="191"/>
        <v/>
      </c>
      <c r="DJ181" s="379" t="str">
        <f t="shared" si="187"/>
        <v/>
      </c>
      <c r="DK181" s="72" t="str">
        <f t="shared" si="188"/>
        <v/>
      </c>
      <c r="DL181" s="73" t="str">
        <f t="shared" si="189"/>
        <v/>
      </c>
      <c r="DM181" s="413" t="str">
        <f>IF(B181="NSO","NSO",IF(OR(D181="",G181="",F181="",B181="",DI181=0),"",IF('Master sheet'!$D$11="Hindi","कक्षोंन्नति","Promoted")))</f>
        <v/>
      </c>
      <c r="DN181" s="43" t="str">
        <f>IF(OR(B181=0,B181=""),"",IF(AND($E$3="1st"),'Marks Entry 1st'!AX180,IF(AND($E$3="2nd"),'Marks Entry 2nd'!AX180,"")))</f>
        <v/>
      </c>
      <c r="DO181" s="43" t="str">
        <f>IF(OR(B181=0,B181=""),"",IF(AND($E$3="1st"),'Marks Entry 1st'!AY180,IF(AND($E$3="2nd"),'Marks Entry 2nd'!AY180,"")))</f>
        <v/>
      </c>
      <c r="DP181" s="230" t="str">
        <f t="shared" si="190"/>
        <v/>
      </c>
      <c r="DQ181" s="44"/>
      <c r="DX181" s="46">
        <f>IF(AND($E$3="1st"),'Marks Entry 1st'!I180,IF(AND($E$3="2nd"),'Marks Entry 2nd'!I180,""))</f>
        <v>0</v>
      </c>
    </row>
    <row r="182" spans="1:128" ht="18.95" customHeight="1">
      <c r="A182" s="60">
        <v>175</v>
      </c>
      <c r="B182" s="279" t="str">
        <f>IF(OR(DX182=0,DX182=""),"",IF(AND($E$3="1st"),'Marks Entry 1st'!I181,IF(AND($E$3="2nd"),'Marks Entry 2nd'!I181,"")))</f>
        <v/>
      </c>
      <c r="C182" s="61" t="str">
        <f>IF(OR(B182=0,B182=""),"",IF(AND($E$3="1st"),'Marks Entry 1st'!B181,IF(AND($E$3="2nd"),'Marks Entry 2nd'!B181,"")))</f>
        <v/>
      </c>
      <c r="D182" s="61" t="str">
        <f>IF(OR(B182=0,B182=""),"",IF(AND($E$3="1st"),'Marks Entry 1st'!C181,IF(AND($E$3="2nd"),'Marks Entry 2nd'!C181,"")))</f>
        <v/>
      </c>
      <c r="E182" s="62" t="str">
        <f>IF(OR(B182=0,B182=""),"",IF(AND($E$3="1st"),'Marks Entry 1st'!E181,IF(AND($E$3="2nd"),'Marks Entry 2nd'!E181,"")))</f>
        <v/>
      </c>
      <c r="F182" s="278" t="str">
        <f>IF(OR(B182=0,B182=""),"",IF(AND($E$3="1st"),'Marks Entry 1st'!D181,IF(AND($E$3="2nd"),'Marks Entry 2nd'!D181,"")))</f>
        <v/>
      </c>
      <c r="G182" s="56" t="str">
        <f>IF(OR(B182=0,B182=""),"",IF(AND($E$3="1st"),'Marks Entry 1st'!F181,IF(AND($E$3="2nd"),'Marks Entry 2nd'!F181,"")))</f>
        <v/>
      </c>
      <c r="H182" s="56" t="str">
        <f>IF(OR(B182=0,B182=""),"",IF(AND($E$3="1st"),'Marks Entry 1st'!G181,IF(AND($E$3="2nd"),'Marks Entry 2nd'!G181,"")))</f>
        <v/>
      </c>
      <c r="I182" s="56" t="str">
        <f>IF(OR(B182=0,B182=""),"",IF(AND($E$3="1st"),'Marks Entry 1st'!H181,IF(AND($E$3="2nd"),'Marks Entry 2nd'!H181,"")))</f>
        <v/>
      </c>
      <c r="J182" s="245" t="str">
        <f>IF(OR(B182=0,B182=""),"",IF(AND($E$3="1st"),'Marks Entry 1st'!J181,IF(AND($E$3="2nd"),'Marks Entry 2nd'!J181,"")))</f>
        <v/>
      </c>
      <c r="K182" s="245" t="str">
        <f>IF(OR(B182=0,B182=""),"",IF(AND($E$3="1st"),'Marks Entry 1st'!K181,IF(AND($E$3="2nd"),'Marks Entry 2nd'!K181,"")))</f>
        <v/>
      </c>
      <c r="L182" s="113"/>
      <c r="M182" s="113"/>
      <c r="N182" s="113"/>
      <c r="O182" s="53"/>
      <c r="P182" s="113" t="str">
        <f>IF(OR(B182=0,B182=""),"",IF(AND($E$3="1st"),'Marks Entry 1st'!O181,IF(AND($E$3="2nd"),'Marks Entry 2nd'!O181,"")))</f>
        <v/>
      </c>
      <c r="Q182" s="113" t="str">
        <f>IF(OR(B182=0,B182=""),"",IF(AND($E$3="1st"),'Marks Entry 1st'!P181,IF(AND($E$3="2nd"),'Marks Entry 2nd'!P181,"")))</f>
        <v/>
      </c>
      <c r="R182" s="57" t="str">
        <f t="shared" si="128"/>
        <v/>
      </c>
      <c r="S182" s="53">
        <f t="shared" si="129"/>
        <v>0</v>
      </c>
      <c r="T182" s="59" t="str">
        <f>IF(OR(B182=0,B182=""),"",IF(AND($E$3="1st"),'Marks Entry 1st'!Q181,IF(AND($E$3="2nd"),'Marks Entry 2nd'!Q181,"")))</f>
        <v/>
      </c>
      <c r="U182" s="59" t="str">
        <f>IF(OR(B182=0,B182=""),"",IF(AND($E$3="1st"),'Marks Entry 1st'!R181,IF(AND($E$3="2nd"),'Marks Entry 2nd'!R181,"")))</f>
        <v/>
      </c>
      <c r="V182" s="58" t="str">
        <f t="shared" si="130"/>
        <v/>
      </c>
      <c r="W182" s="53" t="str">
        <f t="shared" si="131"/>
        <v/>
      </c>
      <c r="X182" s="94">
        <f t="shared" si="132"/>
        <v>0</v>
      </c>
      <c r="Y182" s="94" t="str">
        <f t="shared" si="133"/>
        <v/>
      </c>
      <c r="Z182" s="94" t="str">
        <f t="shared" si="134"/>
        <v/>
      </c>
      <c r="AA182" s="94" t="str">
        <f t="shared" si="135"/>
        <v/>
      </c>
      <c r="AB182" s="94" t="str">
        <f t="shared" si="136"/>
        <v/>
      </c>
      <c r="AC182" s="98" t="str">
        <f t="shared" si="137"/>
        <v/>
      </c>
      <c r="AD182" s="113"/>
      <c r="AE182" s="113"/>
      <c r="AF182" s="113"/>
      <c r="AG182" s="53"/>
      <c r="AH182" s="113" t="str">
        <f>IF(OR(B182=0,B182=""),"",IF(AND($E$3="1st"),'Marks Entry 1st'!V181,IF(AND($E$3="2nd"),'Marks Entry 2nd'!V181,"")))</f>
        <v/>
      </c>
      <c r="AI182" s="113" t="str">
        <f>IF(OR(B182=0,B182=""),"",IF(AND($E$3="1st"),'Marks Entry 1st'!W181,IF(AND($E$3="2nd"),'Marks Entry 2nd'!W181,"")))</f>
        <v/>
      </c>
      <c r="AJ182" s="57" t="str">
        <f t="shared" si="138"/>
        <v/>
      </c>
      <c r="AK182" s="53">
        <f t="shared" si="139"/>
        <v>0</v>
      </c>
      <c r="AL182" s="59" t="str">
        <f>IF(OR(B182=0,B182=""),"",IF(AND($E$3="1st"),'Marks Entry 1st'!X181,IF(AND($E$3="2nd"),'Marks Entry 2nd'!X181,"")))</f>
        <v/>
      </c>
      <c r="AM182" s="59" t="str">
        <f>IF(OR(B182=0,B182=""),"",IF(AND($E$3="1st"),'Marks Entry 1st'!Y181,IF(AND($E$3="2nd"),'Marks Entry 2nd'!Y181,"")))</f>
        <v/>
      </c>
      <c r="AN182" s="58" t="str">
        <f t="shared" si="140"/>
        <v/>
      </c>
      <c r="AO182" s="53" t="str">
        <f t="shared" si="141"/>
        <v/>
      </c>
      <c r="AP182" s="94">
        <f t="shared" si="142"/>
        <v>0</v>
      </c>
      <c r="AQ182" s="94" t="str">
        <f t="shared" si="143"/>
        <v/>
      </c>
      <c r="AR182" s="94" t="str">
        <f t="shared" si="144"/>
        <v/>
      </c>
      <c r="AS182" s="94" t="str">
        <f t="shared" si="145"/>
        <v/>
      </c>
      <c r="AT182" s="94" t="str">
        <f t="shared" si="146"/>
        <v/>
      </c>
      <c r="AU182" s="98" t="str">
        <f t="shared" si="147"/>
        <v/>
      </c>
      <c r="AV182" s="113"/>
      <c r="AW182" s="113"/>
      <c r="AX182" s="113"/>
      <c r="AY182" s="53"/>
      <c r="AZ182" s="113" t="str">
        <f>IF(OR(B182=0,B182=""),"",IF(AND($E$3="1st"),'Marks Entry 1st'!AC181,IF(AND($E$3="2nd"),'Marks Entry 2nd'!AC181,"")))</f>
        <v/>
      </c>
      <c r="BA182" s="113" t="str">
        <f>IF(OR(B182=0,B182=""),"",IF(AND($E$3="1st"),'Marks Entry 1st'!AD181,IF(AND($E$3="2nd"),'Marks Entry 2nd'!AD181,"")))</f>
        <v/>
      </c>
      <c r="BB182" s="57" t="str">
        <f t="shared" si="148"/>
        <v/>
      </c>
      <c r="BC182" s="53">
        <f t="shared" si="149"/>
        <v>0</v>
      </c>
      <c r="BD182" s="59" t="str">
        <f>IF(OR(B182=0,B182=""),"",IF(AND($E$3="1st"),'Marks Entry 1st'!AE181,IF(AND($E$3="2nd"),'Marks Entry 2nd'!AE181,"")))</f>
        <v/>
      </c>
      <c r="BE182" s="59" t="str">
        <f>IF(OR(B182=0,B182=""),"",IF(AND($E$3="1st"),'Marks Entry 1st'!AF181,IF(AND($E$3="2nd"),'Marks Entry 2nd'!AF181,"")))</f>
        <v/>
      </c>
      <c r="BF182" s="58" t="str">
        <f t="shared" si="150"/>
        <v/>
      </c>
      <c r="BG182" s="53" t="str">
        <f t="shared" si="151"/>
        <v/>
      </c>
      <c r="BH182" s="94">
        <f t="shared" si="152"/>
        <v>0</v>
      </c>
      <c r="BI182" s="94" t="str">
        <f t="shared" si="153"/>
        <v/>
      </c>
      <c r="BJ182" s="94" t="str">
        <f t="shared" si="154"/>
        <v/>
      </c>
      <c r="BK182" s="94" t="str">
        <f t="shared" si="155"/>
        <v/>
      </c>
      <c r="BL182" s="94" t="str">
        <f t="shared" si="156"/>
        <v/>
      </c>
      <c r="BM182" s="98" t="str">
        <f t="shared" si="157"/>
        <v/>
      </c>
      <c r="BN182" s="113"/>
      <c r="BO182" s="113"/>
      <c r="BP182" s="113"/>
      <c r="BQ182" s="53"/>
      <c r="BR182" s="113" t="str">
        <f>IF(OR(B182=0,B182=""),"",IF(AND('Marks Entry 1st'!AJ181="",'Marks Entry 2nd'!AJ181=""),"",IF(AND($E$3="1st"),'Marks Entry 1st'!AJ181,IF(AND($E$3="2nd"),'Marks Entry 2nd'!AJ181,""))))</f>
        <v/>
      </c>
      <c r="BS182" s="113" t="str">
        <f>IF(OR(B182=0,B182=""),"",IF(AND('Marks Entry 1st'!AK181="",'Marks Entry 2nd'!AK181=""),"",IF(AND($E$3="1st"),'Marks Entry 1st'!AK181,IF(AND($E$3="2nd"),'Marks Entry 2nd'!AK181,""))))</f>
        <v/>
      </c>
      <c r="BT182" s="57" t="str">
        <f t="shared" si="158"/>
        <v/>
      </c>
      <c r="BU182" s="53">
        <f t="shared" si="159"/>
        <v>0</v>
      </c>
      <c r="BV182" s="59" t="str">
        <f>IF(OR(B182=0,B182=""),"",IF(AND('Marks Entry 1st'!AL181="",'Marks Entry 2nd'!AL181=""),"",IF(AND($E$3="1st"),'Marks Entry 1st'!AL181,IF(AND($E$3="2nd"),'Marks Entry 2nd'!AL181,""))))</f>
        <v/>
      </c>
      <c r="BW182" s="59" t="str">
        <f>IF(OR(B182=0,B182=""),"",IF(AND('Marks Entry 1st'!AM181="",'Marks Entry 2nd'!AM181=""),"",IF(AND($E$3="1st"),'Marks Entry 1st'!AM181,IF(AND($E$3="2nd"),'Marks Entry 2nd'!AM181,""))))</f>
        <v/>
      </c>
      <c r="BX182" s="58" t="str">
        <f t="shared" si="160"/>
        <v/>
      </c>
      <c r="BY182" s="53" t="str">
        <f t="shared" si="161"/>
        <v/>
      </c>
      <c r="BZ182" s="94">
        <f t="shared" si="162"/>
        <v>0</v>
      </c>
      <c r="CA182" s="94" t="str">
        <f t="shared" si="163"/>
        <v/>
      </c>
      <c r="CB182" s="94" t="str">
        <f t="shared" si="164"/>
        <v/>
      </c>
      <c r="CC182" s="94" t="str">
        <f t="shared" si="165"/>
        <v/>
      </c>
      <c r="CD182" s="94" t="str">
        <f t="shared" si="166"/>
        <v/>
      </c>
      <c r="CE182" s="98" t="str">
        <f t="shared" si="167"/>
        <v/>
      </c>
      <c r="CF182" s="246" t="str">
        <f>IF(OR(B182=0,B182=""),"",IF(AND($E$3="1st"),'Marks Entry 1st'!AN181,IF(AND($E$3="2nd"),'Marks Entry 2nd'!AN181,"")))</f>
        <v/>
      </c>
      <c r="CG182" s="246" t="str">
        <f>IF(OR(B182=0,B182=""),"",IF(AND($E$3="1st"),'Marks Entry 1st'!AO181,IF(AND($E$3="2nd"),'Marks Entry 2nd'!AO181,"")))</f>
        <v/>
      </c>
      <c r="CH182" s="114" t="str">
        <f t="shared" si="168"/>
        <v/>
      </c>
      <c r="CI182" s="115">
        <f t="shared" si="169"/>
        <v>0</v>
      </c>
      <c r="CJ182" s="115" t="str">
        <f t="shared" si="170"/>
        <v/>
      </c>
      <c r="CK182" s="115" t="str">
        <f t="shared" si="171"/>
        <v/>
      </c>
      <c r="CL182" s="97" t="str">
        <f t="shared" si="172"/>
        <v/>
      </c>
      <c r="CM182" s="246" t="str">
        <f>IF(OR(B182=0,B182=""),"",IF(AND($E$3="1st"),'Marks Entry 1st'!AP181,IF(AND($E$3="2nd"),'Marks Entry 2nd'!AP181,"")))</f>
        <v/>
      </c>
      <c r="CN182" s="246" t="str">
        <f>IF(OR(B182=0,B182=""),"",IF(AND($E$3="1st"),'Marks Entry 1st'!AQ181,IF(AND($E$3="2nd"),'Marks Entry 2nd'!AQ181,"")))</f>
        <v/>
      </c>
      <c r="CO182" s="114" t="str">
        <f t="shared" si="173"/>
        <v/>
      </c>
      <c r="CP182" s="115">
        <f t="shared" si="174"/>
        <v>0</v>
      </c>
      <c r="CQ182" s="115" t="str">
        <f t="shared" si="175"/>
        <v/>
      </c>
      <c r="CR182" s="115" t="str">
        <f t="shared" si="176"/>
        <v/>
      </c>
      <c r="CS182" s="97" t="str">
        <f t="shared" si="177"/>
        <v/>
      </c>
      <c r="CT182" s="246" t="str">
        <f>IF(OR(B182=0,B182=""),"",IF(AND($E$3="1st"),'Marks Entry 1st'!AR181,IF(AND($E$3="2nd"),'Marks Entry 2nd'!AR181,"")))</f>
        <v/>
      </c>
      <c r="CU182" s="246" t="str">
        <f>IF(OR(B182=0,B182=""),"",IF(AND($E$3="1st"),'Marks Entry 1st'!AS181,IF(AND($E$3="2nd"),'Marks Entry 2nd'!AS181,"")))</f>
        <v/>
      </c>
      <c r="CV182" s="114" t="str">
        <f t="shared" si="178"/>
        <v/>
      </c>
      <c r="CW182" s="115">
        <f t="shared" si="179"/>
        <v>0</v>
      </c>
      <c r="CX182" s="115" t="str">
        <f t="shared" si="180"/>
        <v/>
      </c>
      <c r="CY182" s="115" t="str">
        <f t="shared" si="181"/>
        <v/>
      </c>
      <c r="CZ182" s="97" t="str">
        <f t="shared" si="182"/>
        <v/>
      </c>
      <c r="DA182" s="246" t="str">
        <f>IF(OR(B182=0,B182=""),"",IF(AND('Marks Entry 1st'!AT181="",'Marks Entry 2nd'!AT181=""),"",IF(AND($E$3="1st"),'Marks Entry 1st'!AT181,IF(AND($E$3="2nd"),'Marks Entry 2nd'!AT181,""))))</f>
        <v/>
      </c>
      <c r="DB182" s="246" t="str">
        <f>IF(OR(B182=0,B182=""),"",IF(AND('Marks Entry 1st'!AU181="",'Marks Entry 2nd'!AU181=""),"",IF(AND($E$3="1st"),'Marks Entry 1st'!AU181,IF(AND($E$3="2nd"),'Marks Entry 2nd'!AU181,""))))</f>
        <v/>
      </c>
      <c r="DC182" s="377" t="str">
        <f t="shared" si="183"/>
        <v/>
      </c>
      <c r="DD182" s="98" t="str">
        <f t="shared" si="184"/>
        <v/>
      </c>
      <c r="DE182" s="246" t="str">
        <f>IF(OR(B182=0,B182=""),"",IF(AND('Marks Entry 1st'!AV181="",'Marks Entry 2nd'!AV181=""),"",IF(AND($E$3="1st"),'Marks Entry 1st'!AV181,IF(AND($E$3="2nd"),'Marks Entry 2nd'!AV181,""))))</f>
        <v/>
      </c>
      <c r="DF182" s="246" t="str">
        <f>IF(OR(B182=0,B182=""),"",IF(AND('Marks Entry 1st'!AW181="",'Marks Entry 2nd'!AW181=""),"",IF(AND($E$3="1st"),'Marks Entry 1st'!AW181,IF(AND($E$3="2nd"),'Marks Entry 2nd'!AW181,""))))</f>
        <v/>
      </c>
      <c r="DG182" s="377" t="str">
        <f t="shared" si="185"/>
        <v/>
      </c>
      <c r="DH182" s="98" t="str">
        <f t="shared" si="186"/>
        <v/>
      </c>
      <c r="DI182" s="68" t="str">
        <f t="shared" si="191"/>
        <v/>
      </c>
      <c r="DJ182" s="379" t="str">
        <f t="shared" si="187"/>
        <v/>
      </c>
      <c r="DK182" s="72" t="str">
        <f t="shared" si="188"/>
        <v/>
      </c>
      <c r="DL182" s="73" t="str">
        <f t="shared" si="189"/>
        <v/>
      </c>
      <c r="DM182" s="413" t="str">
        <f>IF(B182="NSO","NSO",IF(OR(D182="",G182="",F182="",B182="",DI182=0),"",IF('Master sheet'!$D$11="Hindi","कक्षोंन्नति","Promoted")))</f>
        <v/>
      </c>
      <c r="DN182" s="43" t="str">
        <f>IF(OR(B182=0,B182=""),"",IF(AND($E$3="1st"),'Marks Entry 1st'!AX181,IF(AND($E$3="2nd"),'Marks Entry 2nd'!AX181,"")))</f>
        <v/>
      </c>
      <c r="DO182" s="43" t="str">
        <f>IF(OR(B182=0,B182=""),"",IF(AND($E$3="1st"),'Marks Entry 1st'!AY181,IF(AND($E$3="2nd"),'Marks Entry 2nd'!AY181,"")))</f>
        <v/>
      </c>
      <c r="DP182" s="230" t="str">
        <f t="shared" si="190"/>
        <v/>
      </c>
      <c r="DQ182" s="44"/>
      <c r="DX182" s="46">
        <f>IF(AND($E$3="1st"),'Marks Entry 1st'!I181,IF(AND($E$3="2nd"),'Marks Entry 2nd'!I181,""))</f>
        <v>0</v>
      </c>
    </row>
    <row r="183" spans="1:128" ht="18.95" customHeight="1">
      <c r="A183" s="60">
        <v>176</v>
      </c>
      <c r="B183" s="279" t="str">
        <f>IF(OR(DX183=0,DX183=""),"",IF(AND($E$3="1st"),'Marks Entry 1st'!I182,IF(AND($E$3="2nd"),'Marks Entry 2nd'!I182,"")))</f>
        <v/>
      </c>
      <c r="C183" s="61" t="str">
        <f>IF(OR(B183=0,B183=""),"",IF(AND($E$3="1st"),'Marks Entry 1st'!B182,IF(AND($E$3="2nd"),'Marks Entry 2nd'!B182,"")))</f>
        <v/>
      </c>
      <c r="D183" s="61" t="str">
        <f>IF(OR(B183=0,B183=""),"",IF(AND($E$3="1st"),'Marks Entry 1st'!C182,IF(AND($E$3="2nd"),'Marks Entry 2nd'!C182,"")))</f>
        <v/>
      </c>
      <c r="E183" s="62" t="str">
        <f>IF(OR(B183=0,B183=""),"",IF(AND($E$3="1st"),'Marks Entry 1st'!E182,IF(AND($E$3="2nd"),'Marks Entry 2nd'!E182,"")))</f>
        <v/>
      </c>
      <c r="F183" s="278" t="str">
        <f>IF(OR(B183=0,B183=""),"",IF(AND($E$3="1st"),'Marks Entry 1st'!D182,IF(AND($E$3="2nd"),'Marks Entry 2nd'!D182,"")))</f>
        <v/>
      </c>
      <c r="G183" s="56" t="str">
        <f>IF(OR(B183=0,B183=""),"",IF(AND($E$3="1st"),'Marks Entry 1st'!F182,IF(AND($E$3="2nd"),'Marks Entry 2nd'!F182,"")))</f>
        <v/>
      </c>
      <c r="H183" s="56" t="str">
        <f>IF(OR(B183=0,B183=""),"",IF(AND($E$3="1st"),'Marks Entry 1st'!G182,IF(AND($E$3="2nd"),'Marks Entry 2nd'!G182,"")))</f>
        <v/>
      </c>
      <c r="I183" s="56" t="str">
        <f>IF(OR(B183=0,B183=""),"",IF(AND($E$3="1st"),'Marks Entry 1st'!H182,IF(AND($E$3="2nd"),'Marks Entry 2nd'!H182,"")))</f>
        <v/>
      </c>
      <c r="J183" s="245" t="str">
        <f>IF(OR(B183=0,B183=""),"",IF(AND($E$3="1st"),'Marks Entry 1st'!J182,IF(AND($E$3="2nd"),'Marks Entry 2nd'!J182,"")))</f>
        <v/>
      </c>
      <c r="K183" s="245" t="str">
        <f>IF(OR(B183=0,B183=""),"",IF(AND($E$3="1st"),'Marks Entry 1st'!K182,IF(AND($E$3="2nd"),'Marks Entry 2nd'!K182,"")))</f>
        <v/>
      </c>
      <c r="L183" s="113"/>
      <c r="M183" s="113"/>
      <c r="N183" s="113"/>
      <c r="O183" s="53"/>
      <c r="P183" s="113" t="str">
        <f>IF(OR(B183=0,B183=""),"",IF(AND($E$3="1st"),'Marks Entry 1st'!O182,IF(AND($E$3="2nd"),'Marks Entry 2nd'!O182,"")))</f>
        <v/>
      </c>
      <c r="Q183" s="113" t="str">
        <f>IF(OR(B183=0,B183=""),"",IF(AND($E$3="1st"),'Marks Entry 1st'!P182,IF(AND($E$3="2nd"),'Marks Entry 2nd'!P182,"")))</f>
        <v/>
      </c>
      <c r="R183" s="57" t="str">
        <f t="shared" si="128"/>
        <v/>
      </c>
      <c r="S183" s="53">
        <f t="shared" si="129"/>
        <v>0</v>
      </c>
      <c r="T183" s="59" t="str">
        <f>IF(OR(B183=0,B183=""),"",IF(AND($E$3="1st"),'Marks Entry 1st'!Q182,IF(AND($E$3="2nd"),'Marks Entry 2nd'!Q182,"")))</f>
        <v/>
      </c>
      <c r="U183" s="59" t="str">
        <f>IF(OR(B183=0,B183=""),"",IF(AND($E$3="1st"),'Marks Entry 1st'!R182,IF(AND($E$3="2nd"),'Marks Entry 2nd'!R182,"")))</f>
        <v/>
      </c>
      <c r="V183" s="58" t="str">
        <f t="shared" si="130"/>
        <v/>
      </c>
      <c r="W183" s="53" t="str">
        <f t="shared" si="131"/>
        <v/>
      </c>
      <c r="X183" s="94">
        <f t="shared" si="132"/>
        <v>0</v>
      </c>
      <c r="Y183" s="94" t="str">
        <f t="shared" si="133"/>
        <v/>
      </c>
      <c r="Z183" s="94" t="str">
        <f t="shared" si="134"/>
        <v/>
      </c>
      <c r="AA183" s="94" t="str">
        <f t="shared" si="135"/>
        <v/>
      </c>
      <c r="AB183" s="94" t="str">
        <f t="shared" si="136"/>
        <v/>
      </c>
      <c r="AC183" s="98" t="str">
        <f t="shared" si="137"/>
        <v/>
      </c>
      <c r="AD183" s="113"/>
      <c r="AE183" s="113"/>
      <c r="AF183" s="113"/>
      <c r="AG183" s="53"/>
      <c r="AH183" s="113" t="str">
        <f>IF(OR(B183=0,B183=""),"",IF(AND($E$3="1st"),'Marks Entry 1st'!V182,IF(AND($E$3="2nd"),'Marks Entry 2nd'!V182,"")))</f>
        <v/>
      </c>
      <c r="AI183" s="113" t="str">
        <f>IF(OR(B183=0,B183=""),"",IF(AND($E$3="1st"),'Marks Entry 1st'!W182,IF(AND($E$3="2nd"),'Marks Entry 2nd'!W182,"")))</f>
        <v/>
      </c>
      <c r="AJ183" s="57" t="str">
        <f t="shared" si="138"/>
        <v/>
      </c>
      <c r="AK183" s="53">
        <f t="shared" si="139"/>
        <v>0</v>
      </c>
      <c r="AL183" s="59" t="str">
        <f>IF(OR(B183=0,B183=""),"",IF(AND($E$3="1st"),'Marks Entry 1st'!X182,IF(AND($E$3="2nd"),'Marks Entry 2nd'!X182,"")))</f>
        <v/>
      </c>
      <c r="AM183" s="59" t="str">
        <f>IF(OR(B183=0,B183=""),"",IF(AND($E$3="1st"),'Marks Entry 1st'!Y182,IF(AND($E$3="2nd"),'Marks Entry 2nd'!Y182,"")))</f>
        <v/>
      </c>
      <c r="AN183" s="58" t="str">
        <f t="shared" si="140"/>
        <v/>
      </c>
      <c r="AO183" s="53" t="str">
        <f t="shared" si="141"/>
        <v/>
      </c>
      <c r="AP183" s="94">
        <f t="shared" si="142"/>
        <v>0</v>
      </c>
      <c r="AQ183" s="94" t="str">
        <f t="shared" si="143"/>
        <v/>
      </c>
      <c r="AR183" s="94" t="str">
        <f t="shared" si="144"/>
        <v/>
      </c>
      <c r="AS183" s="94" t="str">
        <f t="shared" si="145"/>
        <v/>
      </c>
      <c r="AT183" s="94" t="str">
        <f t="shared" si="146"/>
        <v/>
      </c>
      <c r="AU183" s="98" t="str">
        <f t="shared" si="147"/>
        <v/>
      </c>
      <c r="AV183" s="113"/>
      <c r="AW183" s="113"/>
      <c r="AX183" s="113"/>
      <c r="AY183" s="53"/>
      <c r="AZ183" s="113" t="str">
        <f>IF(OR(B183=0,B183=""),"",IF(AND($E$3="1st"),'Marks Entry 1st'!AC182,IF(AND($E$3="2nd"),'Marks Entry 2nd'!AC182,"")))</f>
        <v/>
      </c>
      <c r="BA183" s="113" t="str">
        <f>IF(OR(B183=0,B183=""),"",IF(AND($E$3="1st"),'Marks Entry 1st'!AD182,IF(AND($E$3="2nd"),'Marks Entry 2nd'!AD182,"")))</f>
        <v/>
      </c>
      <c r="BB183" s="57" t="str">
        <f t="shared" si="148"/>
        <v/>
      </c>
      <c r="BC183" s="53">
        <f t="shared" si="149"/>
        <v>0</v>
      </c>
      <c r="BD183" s="59" t="str">
        <f>IF(OR(B183=0,B183=""),"",IF(AND($E$3="1st"),'Marks Entry 1st'!AE182,IF(AND($E$3="2nd"),'Marks Entry 2nd'!AE182,"")))</f>
        <v/>
      </c>
      <c r="BE183" s="59" t="str">
        <f>IF(OR(B183=0,B183=""),"",IF(AND($E$3="1st"),'Marks Entry 1st'!AF182,IF(AND($E$3="2nd"),'Marks Entry 2nd'!AF182,"")))</f>
        <v/>
      </c>
      <c r="BF183" s="58" t="str">
        <f t="shared" si="150"/>
        <v/>
      </c>
      <c r="BG183" s="53" t="str">
        <f t="shared" si="151"/>
        <v/>
      </c>
      <c r="BH183" s="94">
        <f t="shared" si="152"/>
        <v>0</v>
      </c>
      <c r="BI183" s="94" t="str">
        <f t="shared" si="153"/>
        <v/>
      </c>
      <c r="BJ183" s="94" t="str">
        <f t="shared" si="154"/>
        <v/>
      </c>
      <c r="BK183" s="94" t="str">
        <f t="shared" si="155"/>
        <v/>
      </c>
      <c r="BL183" s="94" t="str">
        <f t="shared" si="156"/>
        <v/>
      </c>
      <c r="BM183" s="98" t="str">
        <f t="shared" si="157"/>
        <v/>
      </c>
      <c r="BN183" s="113"/>
      <c r="BO183" s="113"/>
      <c r="BP183" s="113"/>
      <c r="BQ183" s="53"/>
      <c r="BR183" s="113" t="str">
        <f>IF(OR(B183=0,B183=""),"",IF(AND('Marks Entry 1st'!AJ182="",'Marks Entry 2nd'!AJ182=""),"",IF(AND($E$3="1st"),'Marks Entry 1st'!AJ182,IF(AND($E$3="2nd"),'Marks Entry 2nd'!AJ182,""))))</f>
        <v/>
      </c>
      <c r="BS183" s="113" t="str">
        <f>IF(OR(B183=0,B183=""),"",IF(AND('Marks Entry 1st'!AK182="",'Marks Entry 2nd'!AK182=""),"",IF(AND($E$3="1st"),'Marks Entry 1st'!AK182,IF(AND($E$3="2nd"),'Marks Entry 2nd'!AK182,""))))</f>
        <v/>
      </c>
      <c r="BT183" s="57" t="str">
        <f t="shared" si="158"/>
        <v/>
      </c>
      <c r="BU183" s="53">
        <f t="shared" si="159"/>
        <v>0</v>
      </c>
      <c r="BV183" s="59" t="str">
        <f>IF(OR(B183=0,B183=""),"",IF(AND('Marks Entry 1st'!AL182="",'Marks Entry 2nd'!AL182=""),"",IF(AND($E$3="1st"),'Marks Entry 1st'!AL182,IF(AND($E$3="2nd"),'Marks Entry 2nd'!AL182,""))))</f>
        <v/>
      </c>
      <c r="BW183" s="59" t="str">
        <f>IF(OR(B183=0,B183=""),"",IF(AND('Marks Entry 1st'!AM182="",'Marks Entry 2nd'!AM182=""),"",IF(AND($E$3="1st"),'Marks Entry 1st'!AM182,IF(AND($E$3="2nd"),'Marks Entry 2nd'!AM182,""))))</f>
        <v/>
      </c>
      <c r="BX183" s="58" t="str">
        <f t="shared" si="160"/>
        <v/>
      </c>
      <c r="BY183" s="53" t="str">
        <f t="shared" si="161"/>
        <v/>
      </c>
      <c r="BZ183" s="94">
        <f t="shared" si="162"/>
        <v>0</v>
      </c>
      <c r="CA183" s="94" t="str">
        <f t="shared" si="163"/>
        <v/>
      </c>
      <c r="CB183" s="94" t="str">
        <f t="shared" si="164"/>
        <v/>
      </c>
      <c r="CC183" s="94" t="str">
        <f t="shared" si="165"/>
        <v/>
      </c>
      <c r="CD183" s="94" t="str">
        <f t="shared" si="166"/>
        <v/>
      </c>
      <c r="CE183" s="98" t="str">
        <f t="shared" si="167"/>
        <v/>
      </c>
      <c r="CF183" s="246" t="str">
        <f>IF(OR(B183=0,B183=""),"",IF(AND($E$3="1st"),'Marks Entry 1st'!AN182,IF(AND($E$3="2nd"),'Marks Entry 2nd'!AN182,"")))</f>
        <v/>
      </c>
      <c r="CG183" s="246" t="str">
        <f>IF(OR(B183=0,B183=""),"",IF(AND($E$3="1st"),'Marks Entry 1st'!AO182,IF(AND($E$3="2nd"),'Marks Entry 2nd'!AO182,"")))</f>
        <v/>
      </c>
      <c r="CH183" s="114" t="str">
        <f t="shared" si="168"/>
        <v/>
      </c>
      <c r="CI183" s="115">
        <f t="shared" si="169"/>
        <v>0</v>
      </c>
      <c r="CJ183" s="115" t="str">
        <f t="shared" si="170"/>
        <v/>
      </c>
      <c r="CK183" s="115" t="str">
        <f t="shared" si="171"/>
        <v/>
      </c>
      <c r="CL183" s="97" t="str">
        <f t="shared" si="172"/>
        <v/>
      </c>
      <c r="CM183" s="246" t="str">
        <f>IF(OR(B183=0,B183=""),"",IF(AND($E$3="1st"),'Marks Entry 1st'!AP182,IF(AND($E$3="2nd"),'Marks Entry 2nd'!AP182,"")))</f>
        <v/>
      </c>
      <c r="CN183" s="246" t="str">
        <f>IF(OR(B183=0,B183=""),"",IF(AND($E$3="1st"),'Marks Entry 1st'!AQ182,IF(AND($E$3="2nd"),'Marks Entry 2nd'!AQ182,"")))</f>
        <v/>
      </c>
      <c r="CO183" s="114" t="str">
        <f t="shared" si="173"/>
        <v/>
      </c>
      <c r="CP183" s="115">
        <f t="shared" si="174"/>
        <v>0</v>
      </c>
      <c r="CQ183" s="115" t="str">
        <f t="shared" si="175"/>
        <v/>
      </c>
      <c r="CR183" s="115" t="str">
        <f t="shared" si="176"/>
        <v/>
      </c>
      <c r="CS183" s="97" t="str">
        <f t="shared" si="177"/>
        <v/>
      </c>
      <c r="CT183" s="246" t="str">
        <f>IF(OR(B183=0,B183=""),"",IF(AND($E$3="1st"),'Marks Entry 1st'!AR182,IF(AND($E$3="2nd"),'Marks Entry 2nd'!AR182,"")))</f>
        <v/>
      </c>
      <c r="CU183" s="246" t="str">
        <f>IF(OR(B183=0,B183=""),"",IF(AND($E$3="1st"),'Marks Entry 1st'!AS182,IF(AND($E$3="2nd"),'Marks Entry 2nd'!AS182,"")))</f>
        <v/>
      </c>
      <c r="CV183" s="114" t="str">
        <f t="shared" si="178"/>
        <v/>
      </c>
      <c r="CW183" s="115">
        <f t="shared" si="179"/>
        <v>0</v>
      </c>
      <c r="CX183" s="115" t="str">
        <f t="shared" si="180"/>
        <v/>
      </c>
      <c r="CY183" s="115" t="str">
        <f t="shared" si="181"/>
        <v/>
      </c>
      <c r="CZ183" s="97" t="str">
        <f t="shared" si="182"/>
        <v/>
      </c>
      <c r="DA183" s="246" t="str">
        <f>IF(OR(B183=0,B183=""),"",IF(AND('Marks Entry 1st'!AT182="",'Marks Entry 2nd'!AT182=""),"",IF(AND($E$3="1st"),'Marks Entry 1st'!AT182,IF(AND($E$3="2nd"),'Marks Entry 2nd'!AT182,""))))</f>
        <v/>
      </c>
      <c r="DB183" s="246" t="str">
        <f>IF(OR(B183=0,B183=""),"",IF(AND('Marks Entry 1st'!AU182="",'Marks Entry 2nd'!AU182=""),"",IF(AND($E$3="1st"),'Marks Entry 1st'!AU182,IF(AND($E$3="2nd"),'Marks Entry 2nd'!AU182,""))))</f>
        <v/>
      </c>
      <c r="DC183" s="377" t="str">
        <f t="shared" si="183"/>
        <v/>
      </c>
      <c r="DD183" s="98" t="str">
        <f t="shared" si="184"/>
        <v/>
      </c>
      <c r="DE183" s="246" t="str">
        <f>IF(OR(B183=0,B183=""),"",IF(AND('Marks Entry 1st'!AV182="",'Marks Entry 2nd'!AV182=""),"",IF(AND($E$3="1st"),'Marks Entry 1st'!AV182,IF(AND($E$3="2nd"),'Marks Entry 2nd'!AV182,""))))</f>
        <v/>
      </c>
      <c r="DF183" s="246" t="str">
        <f>IF(OR(B183=0,B183=""),"",IF(AND('Marks Entry 1st'!AW182="",'Marks Entry 2nd'!AW182=""),"",IF(AND($E$3="1st"),'Marks Entry 1st'!AW182,IF(AND($E$3="2nd"),'Marks Entry 2nd'!AW182,""))))</f>
        <v/>
      </c>
      <c r="DG183" s="377" t="str">
        <f t="shared" si="185"/>
        <v/>
      </c>
      <c r="DH183" s="98" t="str">
        <f t="shared" si="186"/>
        <v/>
      </c>
      <c r="DI183" s="68" t="str">
        <f t="shared" si="191"/>
        <v/>
      </c>
      <c r="DJ183" s="379" t="str">
        <f t="shared" si="187"/>
        <v/>
      </c>
      <c r="DK183" s="72" t="str">
        <f t="shared" si="188"/>
        <v/>
      </c>
      <c r="DL183" s="73" t="str">
        <f t="shared" si="189"/>
        <v/>
      </c>
      <c r="DM183" s="413" t="str">
        <f>IF(B183="NSO","NSO",IF(OR(D183="",G183="",F183="",B183="",DI183=0),"",IF('Master sheet'!$D$11="Hindi","कक्षोंन्नति","Promoted")))</f>
        <v/>
      </c>
      <c r="DN183" s="43" t="str">
        <f>IF(OR(B183=0,B183=""),"",IF(AND($E$3="1st"),'Marks Entry 1st'!AX182,IF(AND($E$3="2nd"),'Marks Entry 2nd'!AX182,"")))</f>
        <v/>
      </c>
      <c r="DO183" s="43" t="str">
        <f>IF(OR(B183=0,B183=""),"",IF(AND($E$3="1st"),'Marks Entry 1st'!AY182,IF(AND($E$3="2nd"),'Marks Entry 2nd'!AY182,"")))</f>
        <v/>
      </c>
      <c r="DP183" s="230" t="str">
        <f t="shared" si="190"/>
        <v/>
      </c>
      <c r="DQ183" s="44"/>
      <c r="DX183" s="46">
        <f>IF(AND($E$3="1st"),'Marks Entry 1st'!I182,IF(AND($E$3="2nd"),'Marks Entry 2nd'!I182,""))</f>
        <v>0</v>
      </c>
    </row>
    <row r="184" spans="1:128" ht="18.95" customHeight="1">
      <c r="A184" s="60">
        <v>177</v>
      </c>
      <c r="B184" s="279" t="str">
        <f>IF(OR(DX184=0,DX184=""),"",IF(AND($E$3="1st"),'Marks Entry 1st'!I183,IF(AND($E$3="2nd"),'Marks Entry 2nd'!I183,"")))</f>
        <v/>
      </c>
      <c r="C184" s="61" t="str">
        <f>IF(OR(B184=0,B184=""),"",IF(AND($E$3="1st"),'Marks Entry 1st'!B183,IF(AND($E$3="2nd"),'Marks Entry 2nd'!B183,"")))</f>
        <v/>
      </c>
      <c r="D184" s="61" t="str">
        <f>IF(OR(B184=0,B184=""),"",IF(AND($E$3="1st"),'Marks Entry 1st'!C183,IF(AND($E$3="2nd"),'Marks Entry 2nd'!C183,"")))</f>
        <v/>
      </c>
      <c r="E184" s="62" t="str">
        <f>IF(OR(B184=0,B184=""),"",IF(AND($E$3="1st"),'Marks Entry 1st'!E183,IF(AND($E$3="2nd"),'Marks Entry 2nd'!E183,"")))</f>
        <v/>
      </c>
      <c r="F184" s="278" t="str">
        <f>IF(OR(B184=0,B184=""),"",IF(AND($E$3="1st"),'Marks Entry 1st'!D183,IF(AND($E$3="2nd"),'Marks Entry 2nd'!D183,"")))</f>
        <v/>
      </c>
      <c r="G184" s="56" t="str">
        <f>IF(OR(B184=0,B184=""),"",IF(AND($E$3="1st"),'Marks Entry 1st'!F183,IF(AND($E$3="2nd"),'Marks Entry 2nd'!F183,"")))</f>
        <v/>
      </c>
      <c r="H184" s="56" t="str">
        <f>IF(OR(B184=0,B184=""),"",IF(AND($E$3="1st"),'Marks Entry 1st'!G183,IF(AND($E$3="2nd"),'Marks Entry 2nd'!G183,"")))</f>
        <v/>
      </c>
      <c r="I184" s="56" t="str">
        <f>IF(OR(B184=0,B184=""),"",IF(AND($E$3="1st"),'Marks Entry 1st'!H183,IF(AND($E$3="2nd"),'Marks Entry 2nd'!H183,"")))</f>
        <v/>
      </c>
      <c r="J184" s="245" t="str">
        <f>IF(OR(B184=0,B184=""),"",IF(AND($E$3="1st"),'Marks Entry 1st'!J183,IF(AND($E$3="2nd"),'Marks Entry 2nd'!J183,"")))</f>
        <v/>
      </c>
      <c r="K184" s="245" t="str">
        <f>IF(OR(B184=0,B184=""),"",IF(AND($E$3="1st"),'Marks Entry 1st'!K183,IF(AND($E$3="2nd"),'Marks Entry 2nd'!K183,"")))</f>
        <v/>
      </c>
      <c r="L184" s="113"/>
      <c r="M184" s="113"/>
      <c r="N184" s="113"/>
      <c r="O184" s="53"/>
      <c r="P184" s="113" t="str">
        <f>IF(OR(B184=0,B184=""),"",IF(AND($E$3="1st"),'Marks Entry 1st'!O183,IF(AND($E$3="2nd"),'Marks Entry 2nd'!O183,"")))</f>
        <v/>
      </c>
      <c r="Q184" s="113" t="str">
        <f>IF(OR(B184=0,B184=""),"",IF(AND($E$3="1st"),'Marks Entry 1st'!P183,IF(AND($E$3="2nd"),'Marks Entry 2nd'!P183,"")))</f>
        <v/>
      </c>
      <c r="R184" s="57" t="str">
        <f t="shared" si="128"/>
        <v/>
      </c>
      <c r="S184" s="53">
        <f t="shared" si="129"/>
        <v>0</v>
      </c>
      <c r="T184" s="59" t="str">
        <f>IF(OR(B184=0,B184=""),"",IF(AND($E$3="1st"),'Marks Entry 1st'!Q183,IF(AND($E$3="2nd"),'Marks Entry 2nd'!Q183,"")))</f>
        <v/>
      </c>
      <c r="U184" s="59" t="str">
        <f>IF(OR(B184=0,B184=""),"",IF(AND($E$3="1st"),'Marks Entry 1st'!R183,IF(AND($E$3="2nd"),'Marks Entry 2nd'!R183,"")))</f>
        <v/>
      </c>
      <c r="V184" s="58" t="str">
        <f t="shared" si="130"/>
        <v/>
      </c>
      <c r="W184" s="53" t="str">
        <f t="shared" si="131"/>
        <v/>
      </c>
      <c r="X184" s="94">
        <f t="shared" si="132"/>
        <v>0</v>
      </c>
      <c r="Y184" s="94" t="str">
        <f t="shared" si="133"/>
        <v/>
      </c>
      <c r="Z184" s="94" t="str">
        <f t="shared" si="134"/>
        <v/>
      </c>
      <c r="AA184" s="94" t="str">
        <f t="shared" si="135"/>
        <v/>
      </c>
      <c r="AB184" s="94" t="str">
        <f t="shared" si="136"/>
        <v/>
      </c>
      <c r="AC184" s="98" t="str">
        <f t="shared" si="137"/>
        <v/>
      </c>
      <c r="AD184" s="113"/>
      <c r="AE184" s="113"/>
      <c r="AF184" s="113"/>
      <c r="AG184" s="53"/>
      <c r="AH184" s="113" t="str">
        <f>IF(OR(B184=0,B184=""),"",IF(AND($E$3="1st"),'Marks Entry 1st'!V183,IF(AND($E$3="2nd"),'Marks Entry 2nd'!V183,"")))</f>
        <v/>
      </c>
      <c r="AI184" s="113" t="str">
        <f>IF(OR(B184=0,B184=""),"",IF(AND($E$3="1st"),'Marks Entry 1st'!W183,IF(AND($E$3="2nd"),'Marks Entry 2nd'!W183,"")))</f>
        <v/>
      </c>
      <c r="AJ184" s="57" t="str">
        <f t="shared" si="138"/>
        <v/>
      </c>
      <c r="AK184" s="53">
        <f t="shared" si="139"/>
        <v>0</v>
      </c>
      <c r="AL184" s="59" t="str">
        <f>IF(OR(B184=0,B184=""),"",IF(AND($E$3="1st"),'Marks Entry 1st'!X183,IF(AND($E$3="2nd"),'Marks Entry 2nd'!X183,"")))</f>
        <v/>
      </c>
      <c r="AM184" s="59" t="str">
        <f>IF(OR(B184=0,B184=""),"",IF(AND($E$3="1st"),'Marks Entry 1st'!Y183,IF(AND($E$3="2nd"),'Marks Entry 2nd'!Y183,"")))</f>
        <v/>
      </c>
      <c r="AN184" s="58" t="str">
        <f t="shared" si="140"/>
        <v/>
      </c>
      <c r="AO184" s="53" t="str">
        <f t="shared" si="141"/>
        <v/>
      </c>
      <c r="AP184" s="94">
        <f t="shared" si="142"/>
        <v>0</v>
      </c>
      <c r="AQ184" s="94" t="str">
        <f t="shared" si="143"/>
        <v/>
      </c>
      <c r="AR184" s="94" t="str">
        <f t="shared" si="144"/>
        <v/>
      </c>
      <c r="AS184" s="94" t="str">
        <f t="shared" si="145"/>
        <v/>
      </c>
      <c r="AT184" s="94" t="str">
        <f t="shared" si="146"/>
        <v/>
      </c>
      <c r="AU184" s="98" t="str">
        <f t="shared" si="147"/>
        <v/>
      </c>
      <c r="AV184" s="113"/>
      <c r="AW184" s="113"/>
      <c r="AX184" s="113"/>
      <c r="AY184" s="53"/>
      <c r="AZ184" s="113" t="str">
        <f>IF(OR(B184=0,B184=""),"",IF(AND($E$3="1st"),'Marks Entry 1st'!AC183,IF(AND($E$3="2nd"),'Marks Entry 2nd'!AC183,"")))</f>
        <v/>
      </c>
      <c r="BA184" s="113" t="str">
        <f>IF(OR(B184=0,B184=""),"",IF(AND($E$3="1st"),'Marks Entry 1st'!AD183,IF(AND($E$3="2nd"),'Marks Entry 2nd'!AD183,"")))</f>
        <v/>
      </c>
      <c r="BB184" s="57" t="str">
        <f t="shared" si="148"/>
        <v/>
      </c>
      <c r="BC184" s="53">
        <f t="shared" si="149"/>
        <v>0</v>
      </c>
      <c r="BD184" s="59" t="str">
        <f>IF(OR(B184=0,B184=""),"",IF(AND($E$3="1st"),'Marks Entry 1st'!AE183,IF(AND($E$3="2nd"),'Marks Entry 2nd'!AE183,"")))</f>
        <v/>
      </c>
      <c r="BE184" s="59" t="str">
        <f>IF(OR(B184=0,B184=""),"",IF(AND($E$3="1st"),'Marks Entry 1st'!AF183,IF(AND($E$3="2nd"),'Marks Entry 2nd'!AF183,"")))</f>
        <v/>
      </c>
      <c r="BF184" s="58" t="str">
        <f t="shared" si="150"/>
        <v/>
      </c>
      <c r="BG184" s="53" t="str">
        <f t="shared" si="151"/>
        <v/>
      </c>
      <c r="BH184" s="94">
        <f t="shared" si="152"/>
        <v>0</v>
      </c>
      <c r="BI184" s="94" t="str">
        <f t="shared" si="153"/>
        <v/>
      </c>
      <c r="BJ184" s="94" t="str">
        <f t="shared" si="154"/>
        <v/>
      </c>
      <c r="BK184" s="94" t="str">
        <f t="shared" si="155"/>
        <v/>
      </c>
      <c r="BL184" s="94" t="str">
        <f t="shared" si="156"/>
        <v/>
      </c>
      <c r="BM184" s="98" t="str">
        <f t="shared" si="157"/>
        <v/>
      </c>
      <c r="BN184" s="113"/>
      <c r="BO184" s="113"/>
      <c r="BP184" s="113"/>
      <c r="BQ184" s="53"/>
      <c r="BR184" s="113" t="str">
        <f>IF(OR(B184=0,B184=""),"",IF(AND('Marks Entry 1st'!AJ183="",'Marks Entry 2nd'!AJ183=""),"",IF(AND($E$3="1st"),'Marks Entry 1st'!AJ183,IF(AND($E$3="2nd"),'Marks Entry 2nd'!AJ183,""))))</f>
        <v/>
      </c>
      <c r="BS184" s="113" t="str">
        <f>IF(OR(B184=0,B184=""),"",IF(AND('Marks Entry 1st'!AK183="",'Marks Entry 2nd'!AK183=""),"",IF(AND($E$3="1st"),'Marks Entry 1st'!AK183,IF(AND($E$3="2nd"),'Marks Entry 2nd'!AK183,""))))</f>
        <v/>
      </c>
      <c r="BT184" s="57" t="str">
        <f t="shared" si="158"/>
        <v/>
      </c>
      <c r="BU184" s="53">
        <f t="shared" si="159"/>
        <v>0</v>
      </c>
      <c r="BV184" s="59" t="str">
        <f>IF(OR(B184=0,B184=""),"",IF(AND('Marks Entry 1st'!AL183="",'Marks Entry 2nd'!AL183=""),"",IF(AND($E$3="1st"),'Marks Entry 1st'!AL183,IF(AND($E$3="2nd"),'Marks Entry 2nd'!AL183,""))))</f>
        <v/>
      </c>
      <c r="BW184" s="59" t="str">
        <f>IF(OR(B184=0,B184=""),"",IF(AND('Marks Entry 1st'!AM183="",'Marks Entry 2nd'!AM183=""),"",IF(AND($E$3="1st"),'Marks Entry 1st'!AM183,IF(AND($E$3="2nd"),'Marks Entry 2nd'!AM183,""))))</f>
        <v/>
      </c>
      <c r="BX184" s="58" t="str">
        <f t="shared" si="160"/>
        <v/>
      </c>
      <c r="BY184" s="53" t="str">
        <f t="shared" si="161"/>
        <v/>
      </c>
      <c r="BZ184" s="94">
        <f t="shared" si="162"/>
        <v>0</v>
      </c>
      <c r="CA184" s="94" t="str">
        <f t="shared" si="163"/>
        <v/>
      </c>
      <c r="CB184" s="94" t="str">
        <f t="shared" si="164"/>
        <v/>
      </c>
      <c r="CC184" s="94" t="str">
        <f t="shared" si="165"/>
        <v/>
      </c>
      <c r="CD184" s="94" t="str">
        <f t="shared" si="166"/>
        <v/>
      </c>
      <c r="CE184" s="98" t="str">
        <f t="shared" si="167"/>
        <v/>
      </c>
      <c r="CF184" s="246" t="str">
        <f>IF(OR(B184=0,B184=""),"",IF(AND($E$3="1st"),'Marks Entry 1st'!AN183,IF(AND($E$3="2nd"),'Marks Entry 2nd'!AN183,"")))</f>
        <v/>
      </c>
      <c r="CG184" s="246" t="str">
        <f>IF(OR(B184=0,B184=""),"",IF(AND($E$3="1st"),'Marks Entry 1st'!AO183,IF(AND($E$3="2nd"),'Marks Entry 2nd'!AO183,"")))</f>
        <v/>
      </c>
      <c r="CH184" s="114" t="str">
        <f t="shared" si="168"/>
        <v/>
      </c>
      <c r="CI184" s="115">
        <f t="shared" si="169"/>
        <v>0</v>
      </c>
      <c r="CJ184" s="115" t="str">
        <f t="shared" si="170"/>
        <v/>
      </c>
      <c r="CK184" s="115" t="str">
        <f t="shared" si="171"/>
        <v/>
      </c>
      <c r="CL184" s="97" t="str">
        <f t="shared" si="172"/>
        <v/>
      </c>
      <c r="CM184" s="246" t="str">
        <f>IF(OR(B184=0,B184=""),"",IF(AND($E$3="1st"),'Marks Entry 1st'!AP183,IF(AND($E$3="2nd"),'Marks Entry 2nd'!AP183,"")))</f>
        <v/>
      </c>
      <c r="CN184" s="246" t="str">
        <f>IF(OR(B184=0,B184=""),"",IF(AND($E$3="1st"),'Marks Entry 1st'!AQ183,IF(AND($E$3="2nd"),'Marks Entry 2nd'!AQ183,"")))</f>
        <v/>
      </c>
      <c r="CO184" s="114" t="str">
        <f t="shared" si="173"/>
        <v/>
      </c>
      <c r="CP184" s="115">
        <f t="shared" si="174"/>
        <v>0</v>
      </c>
      <c r="CQ184" s="115" t="str">
        <f t="shared" si="175"/>
        <v/>
      </c>
      <c r="CR184" s="115" t="str">
        <f t="shared" si="176"/>
        <v/>
      </c>
      <c r="CS184" s="97" t="str">
        <f t="shared" si="177"/>
        <v/>
      </c>
      <c r="CT184" s="246" t="str">
        <f>IF(OR(B184=0,B184=""),"",IF(AND($E$3="1st"),'Marks Entry 1st'!AR183,IF(AND($E$3="2nd"),'Marks Entry 2nd'!AR183,"")))</f>
        <v/>
      </c>
      <c r="CU184" s="246" t="str">
        <f>IF(OR(B184=0,B184=""),"",IF(AND($E$3="1st"),'Marks Entry 1st'!AS183,IF(AND($E$3="2nd"),'Marks Entry 2nd'!AS183,"")))</f>
        <v/>
      </c>
      <c r="CV184" s="114" t="str">
        <f t="shared" si="178"/>
        <v/>
      </c>
      <c r="CW184" s="115">
        <f t="shared" si="179"/>
        <v>0</v>
      </c>
      <c r="CX184" s="115" t="str">
        <f t="shared" si="180"/>
        <v/>
      </c>
      <c r="CY184" s="115" t="str">
        <f t="shared" si="181"/>
        <v/>
      </c>
      <c r="CZ184" s="97" t="str">
        <f t="shared" si="182"/>
        <v/>
      </c>
      <c r="DA184" s="246" t="str">
        <f>IF(OR(B184=0,B184=""),"",IF(AND('Marks Entry 1st'!AT183="",'Marks Entry 2nd'!AT183=""),"",IF(AND($E$3="1st"),'Marks Entry 1st'!AT183,IF(AND($E$3="2nd"),'Marks Entry 2nd'!AT183,""))))</f>
        <v/>
      </c>
      <c r="DB184" s="246" t="str">
        <f>IF(OR(B184=0,B184=""),"",IF(AND('Marks Entry 1st'!AU183="",'Marks Entry 2nd'!AU183=""),"",IF(AND($E$3="1st"),'Marks Entry 1st'!AU183,IF(AND($E$3="2nd"),'Marks Entry 2nd'!AU183,""))))</f>
        <v/>
      </c>
      <c r="DC184" s="377" t="str">
        <f t="shared" si="183"/>
        <v/>
      </c>
      <c r="DD184" s="98" t="str">
        <f t="shared" si="184"/>
        <v/>
      </c>
      <c r="DE184" s="246" t="str">
        <f>IF(OR(B184=0,B184=""),"",IF(AND('Marks Entry 1st'!AV183="",'Marks Entry 2nd'!AV183=""),"",IF(AND($E$3="1st"),'Marks Entry 1st'!AV183,IF(AND($E$3="2nd"),'Marks Entry 2nd'!AV183,""))))</f>
        <v/>
      </c>
      <c r="DF184" s="246" t="str">
        <f>IF(OR(B184=0,B184=""),"",IF(AND('Marks Entry 1st'!AW183="",'Marks Entry 2nd'!AW183=""),"",IF(AND($E$3="1st"),'Marks Entry 1st'!AW183,IF(AND($E$3="2nd"),'Marks Entry 2nd'!AW183,""))))</f>
        <v/>
      </c>
      <c r="DG184" s="377" t="str">
        <f t="shared" si="185"/>
        <v/>
      </c>
      <c r="DH184" s="98" t="str">
        <f t="shared" si="186"/>
        <v/>
      </c>
      <c r="DI184" s="68" t="str">
        <f t="shared" si="191"/>
        <v/>
      </c>
      <c r="DJ184" s="379" t="str">
        <f t="shared" si="187"/>
        <v/>
      </c>
      <c r="DK184" s="72" t="str">
        <f t="shared" si="188"/>
        <v/>
      </c>
      <c r="DL184" s="73" t="str">
        <f t="shared" si="189"/>
        <v/>
      </c>
      <c r="DM184" s="413" t="str">
        <f>IF(B184="NSO","NSO",IF(OR(D184="",G184="",F184="",B184="",DI184=0),"",IF('Master sheet'!$D$11="Hindi","कक्षोंन्नति","Promoted")))</f>
        <v/>
      </c>
      <c r="DN184" s="43" t="str">
        <f>IF(OR(B184=0,B184=""),"",IF(AND($E$3="1st"),'Marks Entry 1st'!AX183,IF(AND($E$3="2nd"),'Marks Entry 2nd'!AX183,"")))</f>
        <v/>
      </c>
      <c r="DO184" s="43" t="str">
        <f>IF(OR(B184=0,B184=""),"",IF(AND($E$3="1st"),'Marks Entry 1st'!AY183,IF(AND($E$3="2nd"),'Marks Entry 2nd'!AY183,"")))</f>
        <v/>
      </c>
      <c r="DP184" s="230" t="str">
        <f t="shared" si="190"/>
        <v/>
      </c>
      <c r="DQ184" s="44"/>
      <c r="DX184" s="46">
        <f>IF(AND($E$3="1st"),'Marks Entry 1st'!I183,IF(AND($E$3="2nd"),'Marks Entry 2nd'!I183,""))</f>
        <v>0</v>
      </c>
    </row>
    <row r="185" spans="1:128" ht="18.95" customHeight="1">
      <c r="A185" s="60">
        <v>178</v>
      </c>
      <c r="B185" s="279" t="str">
        <f>IF(OR(DX185=0,DX185=""),"",IF(AND($E$3="1st"),'Marks Entry 1st'!I184,IF(AND($E$3="2nd"),'Marks Entry 2nd'!I184,"")))</f>
        <v/>
      </c>
      <c r="C185" s="61" t="str">
        <f>IF(OR(B185=0,B185=""),"",IF(AND($E$3="1st"),'Marks Entry 1st'!B184,IF(AND($E$3="2nd"),'Marks Entry 2nd'!B184,"")))</f>
        <v/>
      </c>
      <c r="D185" s="61" t="str">
        <f>IF(OR(B185=0,B185=""),"",IF(AND($E$3="1st"),'Marks Entry 1st'!C184,IF(AND($E$3="2nd"),'Marks Entry 2nd'!C184,"")))</f>
        <v/>
      </c>
      <c r="E185" s="62" t="str">
        <f>IF(OR(B185=0,B185=""),"",IF(AND($E$3="1st"),'Marks Entry 1st'!E184,IF(AND($E$3="2nd"),'Marks Entry 2nd'!E184,"")))</f>
        <v/>
      </c>
      <c r="F185" s="278" t="str">
        <f>IF(OR(B185=0,B185=""),"",IF(AND($E$3="1st"),'Marks Entry 1st'!D184,IF(AND($E$3="2nd"),'Marks Entry 2nd'!D184,"")))</f>
        <v/>
      </c>
      <c r="G185" s="56" t="str">
        <f>IF(OR(B185=0,B185=""),"",IF(AND($E$3="1st"),'Marks Entry 1st'!F184,IF(AND($E$3="2nd"),'Marks Entry 2nd'!F184,"")))</f>
        <v/>
      </c>
      <c r="H185" s="56" t="str">
        <f>IF(OR(B185=0,B185=""),"",IF(AND($E$3="1st"),'Marks Entry 1st'!G184,IF(AND($E$3="2nd"),'Marks Entry 2nd'!G184,"")))</f>
        <v/>
      </c>
      <c r="I185" s="56" t="str">
        <f>IF(OR(B185=0,B185=""),"",IF(AND($E$3="1st"),'Marks Entry 1st'!H184,IF(AND($E$3="2nd"),'Marks Entry 2nd'!H184,"")))</f>
        <v/>
      </c>
      <c r="J185" s="245" t="str">
        <f>IF(OR(B185=0,B185=""),"",IF(AND($E$3="1st"),'Marks Entry 1st'!J184,IF(AND($E$3="2nd"),'Marks Entry 2nd'!J184,"")))</f>
        <v/>
      </c>
      <c r="K185" s="245" t="str">
        <f>IF(OR(B185=0,B185=""),"",IF(AND($E$3="1st"),'Marks Entry 1st'!K184,IF(AND($E$3="2nd"),'Marks Entry 2nd'!K184,"")))</f>
        <v/>
      </c>
      <c r="L185" s="113"/>
      <c r="M185" s="113"/>
      <c r="N185" s="113"/>
      <c r="O185" s="53"/>
      <c r="P185" s="113" t="str">
        <f>IF(OR(B185=0,B185=""),"",IF(AND($E$3="1st"),'Marks Entry 1st'!O184,IF(AND($E$3="2nd"),'Marks Entry 2nd'!O184,"")))</f>
        <v/>
      </c>
      <c r="Q185" s="113" t="str">
        <f>IF(OR(B185=0,B185=""),"",IF(AND($E$3="1st"),'Marks Entry 1st'!P184,IF(AND($E$3="2nd"),'Marks Entry 2nd'!P184,"")))</f>
        <v/>
      </c>
      <c r="R185" s="57" t="str">
        <f t="shared" si="128"/>
        <v/>
      </c>
      <c r="S185" s="53">
        <f t="shared" si="129"/>
        <v>0</v>
      </c>
      <c r="T185" s="59" t="str">
        <f>IF(OR(B185=0,B185=""),"",IF(AND($E$3="1st"),'Marks Entry 1st'!Q184,IF(AND($E$3="2nd"),'Marks Entry 2nd'!Q184,"")))</f>
        <v/>
      </c>
      <c r="U185" s="59" t="str">
        <f>IF(OR(B185=0,B185=""),"",IF(AND($E$3="1st"),'Marks Entry 1st'!R184,IF(AND($E$3="2nd"),'Marks Entry 2nd'!R184,"")))</f>
        <v/>
      </c>
      <c r="V185" s="58" t="str">
        <f t="shared" si="130"/>
        <v/>
      </c>
      <c r="W185" s="53" t="str">
        <f t="shared" si="131"/>
        <v/>
      </c>
      <c r="X185" s="94">
        <f t="shared" si="132"/>
        <v>0</v>
      </c>
      <c r="Y185" s="94" t="str">
        <f t="shared" si="133"/>
        <v/>
      </c>
      <c r="Z185" s="94" t="str">
        <f t="shared" si="134"/>
        <v/>
      </c>
      <c r="AA185" s="94" t="str">
        <f t="shared" si="135"/>
        <v/>
      </c>
      <c r="AB185" s="94" t="str">
        <f t="shared" si="136"/>
        <v/>
      </c>
      <c r="AC185" s="98" t="str">
        <f t="shared" si="137"/>
        <v/>
      </c>
      <c r="AD185" s="113"/>
      <c r="AE185" s="113"/>
      <c r="AF185" s="113"/>
      <c r="AG185" s="53"/>
      <c r="AH185" s="113" t="str">
        <f>IF(OR(B185=0,B185=""),"",IF(AND($E$3="1st"),'Marks Entry 1st'!V184,IF(AND($E$3="2nd"),'Marks Entry 2nd'!V184,"")))</f>
        <v/>
      </c>
      <c r="AI185" s="113" t="str">
        <f>IF(OR(B185=0,B185=""),"",IF(AND($E$3="1st"),'Marks Entry 1st'!W184,IF(AND($E$3="2nd"),'Marks Entry 2nd'!W184,"")))</f>
        <v/>
      </c>
      <c r="AJ185" s="57" t="str">
        <f t="shared" si="138"/>
        <v/>
      </c>
      <c r="AK185" s="53">
        <f t="shared" si="139"/>
        <v>0</v>
      </c>
      <c r="AL185" s="59" t="str">
        <f>IF(OR(B185=0,B185=""),"",IF(AND($E$3="1st"),'Marks Entry 1st'!X184,IF(AND($E$3="2nd"),'Marks Entry 2nd'!X184,"")))</f>
        <v/>
      </c>
      <c r="AM185" s="59" t="str">
        <f>IF(OR(B185=0,B185=""),"",IF(AND($E$3="1st"),'Marks Entry 1st'!Y184,IF(AND($E$3="2nd"),'Marks Entry 2nd'!Y184,"")))</f>
        <v/>
      </c>
      <c r="AN185" s="58" t="str">
        <f t="shared" si="140"/>
        <v/>
      </c>
      <c r="AO185" s="53" t="str">
        <f t="shared" si="141"/>
        <v/>
      </c>
      <c r="AP185" s="94">
        <f t="shared" si="142"/>
        <v>0</v>
      </c>
      <c r="AQ185" s="94" t="str">
        <f t="shared" si="143"/>
        <v/>
      </c>
      <c r="AR185" s="94" t="str">
        <f t="shared" si="144"/>
        <v/>
      </c>
      <c r="AS185" s="94" t="str">
        <f t="shared" si="145"/>
        <v/>
      </c>
      <c r="AT185" s="94" t="str">
        <f t="shared" si="146"/>
        <v/>
      </c>
      <c r="AU185" s="98" t="str">
        <f t="shared" si="147"/>
        <v/>
      </c>
      <c r="AV185" s="113"/>
      <c r="AW185" s="113"/>
      <c r="AX185" s="113"/>
      <c r="AY185" s="53"/>
      <c r="AZ185" s="113" t="str">
        <f>IF(OR(B185=0,B185=""),"",IF(AND($E$3="1st"),'Marks Entry 1st'!AC184,IF(AND($E$3="2nd"),'Marks Entry 2nd'!AC184,"")))</f>
        <v/>
      </c>
      <c r="BA185" s="113" t="str">
        <f>IF(OR(B185=0,B185=""),"",IF(AND($E$3="1st"),'Marks Entry 1st'!AD184,IF(AND($E$3="2nd"),'Marks Entry 2nd'!AD184,"")))</f>
        <v/>
      </c>
      <c r="BB185" s="57" t="str">
        <f t="shared" si="148"/>
        <v/>
      </c>
      <c r="BC185" s="53">
        <f t="shared" si="149"/>
        <v>0</v>
      </c>
      <c r="BD185" s="59" t="str">
        <f>IF(OR(B185=0,B185=""),"",IF(AND($E$3="1st"),'Marks Entry 1st'!AE184,IF(AND($E$3="2nd"),'Marks Entry 2nd'!AE184,"")))</f>
        <v/>
      </c>
      <c r="BE185" s="59" t="str">
        <f>IF(OR(B185=0,B185=""),"",IF(AND($E$3="1st"),'Marks Entry 1st'!AF184,IF(AND($E$3="2nd"),'Marks Entry 2nd'!AF184,"")))</f>
        <v/>
      </c>
      <c r="BF185" s="58" t="str">
        <f t="shared" si="150"/>
        <v/>
      </c>
      <c r="BG185" s="53" t="str">
        <f t="shared" si="151"/>
        <v/>
      </c>
      <c r="BH185" s="94">
        <f t="shared" si="152"/>
        <v>0</v>
      </c>
      <c r="BI185" s="94" t="str">
        <f t="shared" si="153"/>
        <v/>
      </c>
      <c r="BJ185" s="94" t="str">
        <f t="shared" si="154"/>
        <v/>
      </c>
      <c r="BK185" s="94" t="str">
        <f t="shared" si="155"/>
        <v/>
      </c>
      <c r="BL185" s="94" t="str">
        <f t="shared" si="156"/>
        <v/>
      </c>
      <c r="BM185" s="98" t="str">
        <f t="shared" si="157"/>
        <v/>
      </c>
      <c r="BN185" s="113"/>
      <c r="BO185" s="113"/>
      <c r="BP185" s="113"/>
      <c r="BQ185" s="53"/>
      <c r="BR185" s="113" t="str">
        <f>IF(OR(B185=0,B185=""),"",IF(AND('Marks Entry 1st'!AJ184="",'Marks Entry 2nd'!AJ184=""),"",IF(AND($E$3="1st"),'Marks Entry 1st'!AJ184,IF(AND($E$3="2nd"),'Marks Entry 2nd'!AJ184,""))))</f>
        <v/>
      </c>
      <c r="BS185" s="113" t="str">
        <f>IF(OR(B185=0,B185=""),"",IF(AND('Marks Entry 1st'!AK184="",'Marks Entry 2nd'!AK184=""),"",IF(AND($E$3="1st"),'Marks Entry 1st'!AK184,IF(AND($E$3="2nd"),'Marks Entry 2nd'!AK184,""))))</f>
        <v/>
      </c>
      <c r="BT185" s="57" t="str">
        <f t="shared" si="158"/>
        <v/>
      </c>
      <c r="BU185" s="53">
        <f t="shared" si="159"/>
        <v>0</v>
      </c>
      <c r="BV185" s="59" t="str">
        <f>IF(OR(B185=0,B185=""),"",IF(AND('Marks Entry 1st'!AL184="",'Marks Entry 2nd'!AL184=""),"",IF(AND($E$3="1st"),'Marks Entry 1st'!AL184,IF(AND($E$3="2nd"),'Marks Entry 2nd'!AL184,""))))</f>
        <v/>
      </c>
      <c r="BW185" s="59" t="str">
        <f>IF(OR(B185=0,B185=""),"",IF(AND('Marks Entry 1st'!AM184="",'Marks Entry 2nd'!AM184=""),"",IF(AND($E$3="1st"),'Marks Entry 1st'!AM184,IF(AND($E$3="2nd"),'Marks Entry 2nd'!AM184,""))))</f>
        <v/>
      </c>
      <c r="BX185" s="58" t="str">
        <f t="shared" si="160"/>
        <v/>
      </c>
      <c r="BY185" s="53" t="str">
        <f t="shared" si="161"/>
        <v/>
      </c>
      <c r="BZ185" s="94">
        <f t="shared" si="162"/>
        <v>0</v>
      </c>
      <c r="CA185" s="94" t="str">
        <f t="shared" si="163"/>
        <v/>
      </c>
      <c r="CB185" s="94" t="str">
        <f t="shared" si="164"/>
        <v/>
      </c>
      <c r="CC185" s="94" t="str">
        <f t="shared" si="165"/>
        <v/>
      </c>
      <c r="CD185" s="94" t="str">
        <f t="shared" si="166"/>
        <v/>
      </c>
      <c r="CE185" s="98" t="str">
        <f t="shared" si="167"/>
        <v/>
      </c>
      <c r="CF185" s="246" t="str">
        <f>IF(OR(B185=0,B185=""),"",IF(AND($E$3="1st"),'Marks Entry 1st'!AN184,IF(AND($E$3="2nd"),'Marks Entry 2nd'!AN184,"")))</f>
        <v/>
      </c>
      <c r="CG185" s="246" t="str">
        <f>IF(OR(B185=0,B185=""),"",IF(AND($E$3="1st"),'Marks Entry 1st'!AO184,IF(AND($E$3="2nd"),'Marks Entry 2nd'!AO184,"")))</f>
        <v/>
      </c>
      <c r="CH185" s="114" t="str">
        <f t="shared" si="168"/>
        <v/>
      </c>
      <c r="CI185" s="115">
        <f t="shared" si="169"/>
        <v>0</v>
      </c>
      <c r="CJ185" s="115" t="str">
        <f t="shared" si="170"/>
        <v/>
      </c>
      <c r="CK185" s="115" t="str">
        <f t="shared" si="171"/>
        <v/>
      </c>
      <c r="CL185" s="97" t="str">
        <f t="shared" si="172"/>
        <v/>
      </c>
      <c r="CM185" s="246" t="str">
        <f>IF(OR(B185=0,B185=""),"",IF(AND($E$3="1st"),'Marks Entry 1st'!AP184,IF(AND($E$3="2nd"),'Marks Entry 2nd'!AP184,"")))</f>
        <v/>
      </c>
      <c r="CN185" s="246" t="str">
        <f>IF(OR(B185=0,B185=""),"",IF(AND($E$3="1st"),'Marks Entry 1st'!AQ184,IF(AND($E$3="2nd"),'Marks Entry 2nd'!AQ184,"")))</f>
        <v/>
      </c>
      <c r="CO185" s="114" t="str">
        <f t="shared" si="173"/>
        <v/>
      </c>
      <c r="CP185" s="115">
        <f t="shared" si="174"/>
        <v>0</v>
      </c>
      <c r="CQ185" s="115" t="str">
        <f t="shared" si="175"/>
        <v/>
      </c>
      <c r="CR185" s="115" t="str">
        <f t="shared" si="176"/>
        <v/>
      </c>
      <c r="CS185" s="97" t="str">
        <f t="shared" si="177"/>
        <v/>
      </c>
      <c r="CT185" s="246" t="str">
        <f>IF(OR(B185=0,B185=""),"",IF(AND($E$3="1st"),'Marks Entry 1st'!AR184,IF(AND($E$3="2nd"),'Marks Entry 2nd'!AR184,"")))</f>
        <v/>
      </c>
      <c r="CU185" s="246" t="str">
        <f>IF(OR(B185=0,B185=""),"",IF(AND($E$3="1st"),'Marks Entry 1st'!AS184,IF(AND($E$3="2nd"),'Marks Entry 2nd'!AS184,"")))</f>
        <v/>
      </c>
      <c r="CV185" s="114" t="str">
        <f t="shared" si="178"/>
        <v/>
      </c>
      <c r="CW185" s="115">
        <f t="shared" si="179"/>
        <v>0</v>
      </c>
      <c r="CX185" s="115" t="str">
        <f t="shared" si="180"/>
        <v/>
      </c>
      <c r="CY185" s="115" t="str">
        <f t="shared" si="181"/>
        <v/>
      </c>
      <c r="CZ185" s="97" t="str">
        <f t="shared" si="182"/>
        <v/>
      </c>
      <c r="DA185" s="246" t="str">
        <f>IF(OR(B185=0,B185=""),"",IF(AND('Marks Entry 1st'!AT184="",'Marks Entry 2nd'!AT184=""),"",IF(AND($E$3="1st"),'Marks Entry 1st'!AT184,IF(AND($E$3="2nd"),'Marks Entry 2nd'!AT184,""))))</f>
        <v/>
      </c>
      <c r="DB185" s="246" t="str">
        <f>IF(OR(B185=0,B185=""),"",IF(AND('Marks Entry 1st'!AU184="",'Marks Entry 2nd'!AU184=""),"",IF(AND($E$3="1st"),'Marks Entry 1st'!AU184,IF(AND($E$3="2nd"),'Marks Entry 2nd'!AU184,""))))</f>
        <v/>
      </c>
      <c r="DC185" s="377" t="str">
        <f t="shared" si="183"/>
        <v/>
      </c>
      <c r="DD185" s="98" t="str">
        <f t="shared" si="184"/>
        <v/>
      </c>
      <c r="DE185" s="246" t="str">
        <f>IF(OR(B185=0,B185=""),"",IF(AND('Marks Entry 1st'!AV184="",'Marks Entry 2nd'!AV184=""),"",IF(AND($E$3="1st"),'Marks Entry 1st'!AV184,IF(AND($E$3="2nd"),'Marks Entry 2nd'!AV184,""))))</f>
        <v/>
      </c>
      <c r="DF185" s="246" t="str">
        <f>IF(OR(B185=0,B185=""),"",IF(AND('Marks Entry 1st'!AW184="",'Marks Entry 2nd'!AW184=""),"",IF(AND($E$3="1st"),'Marks Entry 1st'!AW184,IF(AND($E$3="2nd"),'Marks Entry 2nd'!AW184,""))))</f>
        <v/>
      </c>
      <c r="DG185" s="377" t="str">
        <f t="shared" si="185"/>
        <v/>
      </c>
      <c r="DH185" s="98" t="str">
        <f t="shared" si="186"/>
        <v/>
      </c>
      <c r="DI185" s="68" t="str">
        <f t="shared" si="191"/>
        <v/>
      </c>
      <c r="DJ185" s="379" t="str">
        <f t="shared" si="187"/>
        <v/>
      </c>
      <c r="DK185" s="72" t="str">
        <f t="shared" si="188"/>
        <v/>
      </c>
      <c r="DL185" s="73" t="str">
        <f t="shared" si="189"/>
        <v/>
      </c>
      <c r="DM185" s="413" t="str">
        <f>IF(B185="NSO","NSO",IF(OR(D185="",G185="",F185="",B185="",DI185=0),"",IF('Master sheet'!$D$11="Hindi","कक्षोंन्नति","Promoted")))</f>
        <v/>
      </c>
      <c r="DN185" s="43" t="str">
        <f>IF(OR(B185=0,B185=""),"",IF(AND($E$3="1st"),'Marks Entry 1st'!AX184,IF(AND($E$3="2nd"),'Marks Entry 2nd'!AX184,"")))</f>
        <v/>
      </c>
      <c r="DO185" s="43" t="str">
        <f>IF(OR(B185=0,B185=""),"",IF(AND($E$3="1st"),'Marks Entry 1st'!AY184,IF(AND($E$3="2nd"),'Marks Entry 2nd'!AY184,"")))</f>
        <v/>
      </c>
      <c r="DP185" s="230" t="str">
        <f t="shared" si="190"/>
        <v/>
      </c>
      <c r="DQ185" s="44"/>
      <c r="DX185" s="46">
        <f>IF(AND($E$3="1st"),'Marks Entry 1st'!I184,IF(AND($E$3="2nd"),'Marks Entry 2nd'!I184,""))</f>
        <v>0</v>
      </c>
    </row>
    <row r="186" spans="1:128" ht="18.95" customHeight="1">
      <c r="A186" s="60">
        <v>179</v>
      </c>
      <c r="B186" s="279" t="str">
        <f>IF(OR(DX186=0,DX186=""),"",IF(AND($E$3="1st"),'Marks Entry 1st'!I185,IF(AND($E$3="2nd"),'Marks Entry 2nd'!I185,"")))</f>
        <v/>
      </c>
      <c r="C186" s="61" t="str">
        <f>IF(OR(B186=0,B186=""),"",IF(AND($E$3="1st"),'Marks Entry 1st'!B185,IF(AND($E$3="2nd"),'Marks Entry 2nd'!B185,"")))</f>
        <v/>
      </c>
      <c r="D186" s="61" t="str">
        <f>IF(OR(B186=0,B186=""),"",IF(AND($E$3="1st"),'Marks Entry 1st'!C185,IF(AND($E$3="2nd"),'Marks Entry 2nd'!C185,"")))</f>
        <v/>
      </c>
      <c r="E186" s="62" t="str">
        <f>IF(OR(B186=0,B186=""),"",IF(AND($E$3="1st"),'Marks Entry 1st'!E185,IF(AND($E$3="2nd"),'Marks Entry 2nd'!E185,"")))</f>
        <v/>
      </c>
      <c r="F186" s="278" t="str">
        <f>IF(OR(B186=0,B186=""),"",IF(AND($E$3="1st"),'Marks Entry 1st'!D185,IF(AND($E$3="2nd"),'Marks Entry 2nd'!D185,"")))</f>
        <v/>
      </c>
      <c r="G186" s="56" t="str">
        <f>IF(OR(B186=0,B186=""),"",IF(AND($E$3="1st"),'Marks Entry 1st'!F185,IF(AND($E$3="2nd"),'Marks Entry 2nd'!F185,"")))</f>
        <v/>
      </c>
      <c r="H186" s="56" t="str">
        <f>IF(OR(B186=0,B186=""),"",IF(AND($E$3="1st"),'Marks Entry 1st'!G185,IF(AND($E$3="2nd"),'Marks Entry 2nd'!G185,"")))</f>
        <v/>
      </c>
      <c r="I186" s="56" t="str">
        <f>IF(OR(B186=0,B186=""),"",IF(AND($E$3="1st"),'Marks Entry 1st'!H185,IF(AND($E$3="2nd"),'Marks Entry 2nd'!H185,"")))</f>
        <v/>
      </c>
      <c r="J186" s="245" t="str">
        <f>IF(OR(B186=0,B186=""),"",IF(AND($E$3="1st"),'Marks Entry 1st'!J185,IF(AND($E$3="2nd"),'Marks Entry 2nd'!J185,"")))</f>
        <v/>
      </c>
      <c r="K186" s="245" t="str">
        <f>IF(OR(B186=0,B186=""),"",IF(AND($E$3="1st"),'Marks Entry 1st'!K185,IF(AND($E$3="2nd"),'Marks Entry 2nd'!K185,"")))</f>
        <v/>
      </c>
      <c r="L186" s="113"/>
      <c r="M186" s="113"/>
      <c r="N186" s="113"/>
      <c r="O186" s="53"/>
      <c r="P186" s="113" t="str">
        <f>IF(OR(B186=0,B186=""),"",IF(AND($E$3="1st"),'Marks Entry 1st'!O185,IF(AND($E$3="2nd"),'Marks Entry 2nd'!O185,"")))</f>
        <v/>
      </c>
      <c r="Q186" s="113" t="str">
        <f>IF(OR(B186=0,B186=""),"",IF(AND($E$3="1st"),'Marks Entry 1st'!P185,IF(AND($E$3="2nd"),'Marks Entry 2nd'!P185,"")))</f>
        <v/>
      </c>
      <c r="R186" s="57" t="str">
        <f t="shared" si="128"/>
        <v/>
      </c>
      <c r="S186" s="53">
        <f t="shared" si="129"/>
        <v>0</v>
      </c>
      <c r="T186" s="59" t="str">
        <f>IF(OR(B186=0,B186=""),"",IF(AND($E$3="1st"),'Marks Entry 1st'!Q185,IF(AND($E$3="2nd"),'Marks Entry 2nd'!Q185,"")))</f>
        <v/>
      </c>
      <c r="U186" s="59" t="str">
        <f>IF(OR(B186=0,B186=""),"",IF(AND($E$3="1st"),'Marks Entry 1st'!R185,IF(AND($E$3="2nd"),'Marks Entry 2nd'!R185,"")))</f>
        <v/>
      </c>
      <c r="V186" s="58" t="str">
        <f t="shared" si="130"/>
        <v/>
      </c>
      <c r="W186" s="53" t="str">
        <f t="shared" si="131"/>
        <v/>
      </c>
      <c r="X186" s="94">
        <f t="shared" si="132"/>
        <v>0</v>
      </c>
      <c r="Y186" s="94" t="str">
        <f t="shared" si="133"/>
        <v/>
      </c>
      <c r="Z186" s="94" t="str">
        <f t="shared" si="134"/>
        <v/>
      </c>
      <c r="AA186" s="94" t="str">
        <f t="shared" si="135"/>
        <v/>
      </c>
      <c r="AB186" s="94" t="str">
        <f t="shared" si="136"/>
        <v/>
      </c>
      <c r="AC186" s="98" t="str">
        <f t="shared" si="137"/>
        <v/>
      </c>
      <c r="AD186" s="113"/>
      <c r="AE186" s="113"/>
      <c r="AF186" s="113"/>
      <c r="AG186" s="53"/>
      <c r="AH186" s="113" t="str">
        <f>IF(OR(B186=0,B186=""),"",IF(AND($E$3="1st"),'Marks Entry 1st'!V185,IF(AND($E$3="2nd"),'Marks Entry 2nd'!V185,"")))</f>
        <v/>
      </c>
      <c r="AI186" s="113" t="str">
        <f>IF(OR(B186=0,B186=""),"",IF(AND($E$3="1st"),'Marks Entry 1st'!W185,IF(AND($E$3="2nd"),'Marks Entry 2nd'!W185,"")))</f>
        <v/>
      </c>
      <c r="AJ186" s="57" t="str">
        <f t="shared" si="138"/>
        <v/>
      </c>
      <c r="AK186" s="53">
        <f t="shared" si="139"/>
        <v>0</v>
      </c>
      <c r="AL186" s="59" t="str">
        <f>IF(OR(B186=0,B186=""),"",IF(AND($E$3="1st"),'Marks Entry 1st'!X185,IF(AND($E$3="2nd"),'Marks Entry 2nd'!X185,"")))</f>
        <v/>
      </c>
      <c r="AM186" s="59" t="str">
        <f>IF(OR(B186=0,B186=""),"",IF(AND($E$3="1st"),'Marks Entry 1st'!Y185,IF(AND($E$3="2nd"),'Marks Entry 2nd'!Y185,"")))</f>
        <v/>
      </c>
      <c r="AN186" s="58" t="str">
        <f t="shared" si="140"/>
        <v/>
      </c>
      <c r="AO186" s="53" t="str">
        <f t="shared" si="141"/>
        <v/>
      </c>
      <c r="AP186" s="94">
        <f t="shared" si="142"/>
        <v>0</v>
      </c>
      <c r="AQ186" s="94" t="str">
        <f t="shared" si="143"/>
        <v/>
      </c>
      <c r="AR186" s="94" t="str">
        <f t="shared" si="144"/>
        <v/>
      </c>
      <c r="AS186" s="94" t="str">
        <f t="shared" si="145"/>
        <v/>
      </c>
      <c r="AT186" s="94" t="str">
        <f t="shared" si="146"/>
        <v/>
      </c>
      <c r="AU186" s="98" t="str">
        <f t="shared" si="147"/>
        <v/>
      </c>
      <c r="AV186" s="113"/>
      <c r="AW186" s="113"/>
      <c r="AX186" s="113"/>
      <c r="AY186" s="53"/>
      <c r="AZ186" s="113" t="str">
        <f>IF(OR(B186=0,B186=""),"",IF(AND($E$3="1st"),'Marks Entry 1st'!AC185,IF(AND($E$3="2nd"),'Marks Entry 2nd'!AC185,"")))</f>
        <v/>
      </c>
      <c r="BA186" s="113" t="str">
        <f>IF(OR(B186=0,B186=""),"",IF(AND($E$3="1st"),'Marks Entry 1st'!AD185,IF(AND($E$3="2nd"),'Marks Entry 2nd'!AD185,"")))</f>
        <v/>
      </c>
      <c r="BB186" s="57" t="str">
        <f t="shared" si="148"/>
        <v/>
      </c>
      <c r="BC186" s="53">
        <f t="shared" si="149"/>
        <v>0</v>
      </c>
      <c r="BD186" s="59" t="str">
        <f>IF(OR(B186=0,B186=""),"",IF(AND($E$3="1st"),'Marks Entry 1st'!AE185,IF(AND($E$3="2nd"),'Marks Entry 2nd'!AE185,"")))</f>
        <v/>
      </c>
      <c r="BE186" s="59" t="str">
        <f>IF(OR(B186=0,B186=""),"",IF(AND($E$3="1st"),'Marks Entry 1st'!AF185,IF(AND($E$3="2nd"),'Marks Entry 2nd'!AF185,"")))</f>
        <v/>
      </c>
      <c r="BF186" s="58" t="str">
        <f t="shared" si="150"/>
        <v/>
      </c>
      <c r="BG186" s="53" t="str">
        <f t="shared" si="151"/>
        <v/>
      </c>
      <c r="BH186" s="94">
        <f t="shared" si="152"/>
        <v>0</v>
      </c>
      <c r="BI186" s="94" t="str">
        <f t="shared" si="153"/>
        <v/>
      </c>
      <c r="BJ186" s="94" t="str">
        <f t="shared" si="154"/>
        <v/>
      </c>
      <c r="BK186" s="94" t="str">
        <f t="shared" si="155"/>
        <v/>
      </c>
      <c r="BL186" s="94" t="str">
        <f t="shared" si="156"/>
        <v/>
      </c>
      <c r="BM186" s="98" t="str">
        <f t="shared" si="157"/>
        <v/>
      </c>
      <c r="BN186" s="113"/>
      <c r="BO186" s="113"/>
      <c r="BP186" s="113"/>
      <c r="BQ186" s="53"/>
      <c r="BR186" s="113" t="str">
        <f>IF(OR(B186=0,B186=""),"",IF(AND('Marks Entry 1st'!AJ185="",'Marks Entry 2nd'!AJ185=""),"",IF(AND($E$3="1st"),'Marks Entry 1st'!AJ185,IF(AND($E$3="2nd"),'Marks Entry 2nd'!AJ185,""))))</f>
        <v/>
      </c>
      <c r="BS186" s="113" t="str">
        <f>IF(OR(B186=0,B186=""),"",IF(AND('Marks Entry 1st'!AK185="",'Marks Entry 2nd'!AK185=""),"",IF(AND($E$3="1st"),'Marks Entry 1st'!AK185,IF(AND($E$3="2nd"),'Marks Entry 2nd'!AK185,""))))</f>
        <v/>
      </c>
      <c r="BT186" s="57" t="str">
        <f t="shared" si="158"/>
        <v/>
      </c>
      <c r="BU186" s="53">
        <f t="shared" si="159"/>
        <v>0</v>
      </c>
      <c r="BV186" s="59" t="str">
        <f>IF(OR(B186=0,B186=""),"",IF(AND('Marks Entry 1st'!AL185="",'Marks Entry 2nd'!AL185=""),"",IF(AND($E$3="1st"),'Marks Entry 1st'!AL185,IF(AND($E$3="2nd"),'Marks Entry 2nd'!AL185,""))))</f>
        <v/>
      </c>
      <c r="BW186" s="59" t="str">
        <f>IF(OR(B186=0,B186=""),"",IF(AND('Marks Entry 1st'!AM185="",'Marks Entry 2nd'!AM185=""),"",IF(AND($E$3="1st"),'Marks Entry 1st'!AM185,IF(AND($E$3="2nd"),'Marks Entry 2nd'!AM185,""))))</f>
        <v/>
      </c>
      <c r="BX186" s="58" t="str">
        <f t="shared" si="160"/>
        <v/>
      </c>
      <c r="BY186" s="53" t="str">
        <f t="shared" si="161"/>
        <v/>
      </c>
      <c r="BZ186" s="94">
        <f t="shared" si="162"/>
        <v>0</v>
      </c>
      <c r="CA186" s="94" t="str">
        <f t="shared" si="163"/>
        <v/>
      </c>
      <c r="CB186" s="94" t="str">
        <f t="shared" si="164"/>
        <v/>
      </c>
      <c r="CC186" s="94" t="str">
        <f t="shared" si="165"/>
        <v/>
      </c>
      <c r="CD186" s="94" t="str">
        <f t="shared" si="166"/>
        <v/>
      </c>
      <c r="CE186" s="98" t="str">
        <f t="shared" si="167"/>
        <v/>
      </c>
      <c r="CF186" s="246" t="str">
        <f>IF(OR(B186=0,B186=""),"",IF(AND($E$3="1st"),'Marks Entry 1st'!AN185,IF(AND($E$3="2nd"),'Marks Entry 2nd'!AN185,"")))</f>
        <v/>
      </c>
      <c r="CG186" s="246" t="str">
        <f>IF(OR(B186=0,B186=""),"",IF(AND($E$3="1st"),'Marks Entry 1st'!AO185,IF(AND($E$3="2nd"),'Marks Entry 2nd'!AO185,"")))</f>
        <v/>
      </c>
      <c r="CH186" s="114" t="str">
        <f t="shared" si="168"/>
        <v/>
      </c>
      <c r="CI186" s="115">
        <f t="shared" si="169"/>
        <v>0</v>
      </c>
      <c r="CJ186" s="115" t="str">
        <f t="shared" si="170"/>
        <v/>
      </c>
      <c r="CK186" s="115" t="str">
        <f t="shared" si="171"/>
        <v/>
      </c>
      <c r="CL186" s="97" t="str">
        <f t="shared" si="172"/>
        <v/>
      </c>
      <c r="CM186" s="246" t="str">
        <f>IF(OR(B186=0,B186=""),"",IF(AND($E$3="1st"),'Marks Entry 1st'!AP185,IF(AND($E$3="2nd"),'Marks Entry 2nd'!AP185,"")))</f>
        <v/>
      </c>
      <c r="CN186" s="246" t="str">
        <f>IF(OR(B186=0,B186=""),"",IF(AND($E$3="1st"),'Marks Entry 1st'!AQ185,IF(AND($E$3="2nd"),'Marks Entry 2nd'!AQ185,"")))</f>
        <v/>
      </c>
      <c r="CO186" s="114" t="str">
        <f t="shared" si="173"/>
        <v/>
      </c>
      <c r="CP186" s="115">
        <f t="shared" si="174"/>
        <v>0</v>
      </c>
      <c r="CQ186" s="115" t="str">
        <f t="shared" si="175"/>
        <v/>
      </c>
      <c r="CR186" s="115" t="str">
        <f t="shared" si="176"/>
        <v/>
      </c>
      <c r="CS186" s="97" t="str">
        <f t="shared" si="177"/>
        <v/>
      </c>
      <c r="CT186" s="246" t="str">
        <f>IF(OR(B186=0,B186=""),"",IF(AND($E$3="1st"),'Marks Entry 1st'!AR185,IF(AND($E$3="2nd"),'Marks Entry 2nd'!AR185,"")))</f>
        <v/>
      </c>
      <c r="CU186" s="246" t="str">
        <f>IF(OR(B186=0,B186=""),"",IF(AND($E$3="1st"),'Marks Entry 1st'!AS185,IF(AND($E$3="2nd"),'Marks Entry 2nd'!AS185,"")))</f>
        <v/>
      </c>
      <c r="CV186" s="114" t="str">
        <f t="shared" si="178"/>
        <v/>
      </c>
      <c r="CW186" s="115">
        <f t="shared" si="179"/>
        <v>0</v>
      </c>
      <c r="CX186" s="115" t="str">
        <f t="shared" si="180"/>
        <v/>
      </c>
      <c r="CY186" s="115" t="str">
        <f t="shared" si="181"/>
        <v/>
      </c>
      <c r="CZ186" s="97" t="str">
        <f t="shared" si="182"/>
        <v/>
      </c>
      <c r="DA186" s="246" t="str">
        <f>IF(OR(B186=0,B186=""),"",IF(AND('Marks Entry 1st'!AT185="",'Marks Entry 2nd'!AT185=""),"",IF(AND($E$3="1st"),'Marks Entry 1st'!AT185,IF(AND($E$3="2nd"),'Marks Entry 2nd'!AT185,""))))</f>
        <v/>
      </c>
      <c r="DB186" s="246" t="str">
        <f>IF(OR(B186=0,B186=""),"",IF(AND('Marks Entry 1st'!AU185="",'Marks Entry 2nd'!AU185=""),"",IF(AND($E$3="1st"),'Marks Entry 1st'!AU185,IF(AND($E$3="2nd"),'Marks Entry 2nd'!AU185,""))))</f>
        <v/>
      </c>
      <c r="DC186" s="377" t="str">
        <f t="shared" si="183"/>
        <v/>
      </c>
      <c r="DD186" s="98" t="str">
        <f t="shared" si="184"/>
        <v/>
      </c>
      <c r="DE186" s="246" t="str">
        <f>IF(OR(B186=0,B186=""),"",IF(AND('Marks Entry 1st'!AV185="",'Marks Entry 2nd'!AV185=""),"",IF(AND($E$3="1st"),'Marks Entry 1st'!AV185,IF(AND($E$3="2nd"),'Marks Entry 2nd'!AV185,""))))</f>
        <v/>
      </c>
      <c r="DF186" s="246" t="str">
        <f>IF(OR(B186=0,B186=""),"",IF(AND('Marks Entry 1st'!AW185="",'Marks Entry 2nd'!AW185=""),"",IF(AND($E$3="1st"),'Marks Entry 1st'!AW185,IF(AND($E$3="2nd"),'Marks Entry 2nd'!AW185,""))))</f>
        <v/>
      </c>
      <c r="DG186" s="377" t="str">
        <f t="shared" si="185"/>
        <v/>
      </c>
      <c r="DH186" s="98" t="str">
        <f t="shared" si="186"/>
        <v/>
      </c>
      <c r="DI186" s="68" t="str">
        <f t="shared" si="191"/>
        <v/>
      </c>
      <c r="DJ186" s="379" t="str">
        <f t="shared" si="187"/>
        <v/>
      </c>
      <c r="DK186" s="72" t="str">
        <f t="shared" si="188"/>
        <v/>
      </c>
      <c r="DL186" s="73" t="str">
        <f t="shared" si="189"/>
        <v/>
      </c>
      <c r="DM186" s="413" t="str">
        <f>IF(B186="NSO","NSO",IF(OR(D186="",G186="",F186="",B186="",DI186=0),"",IF('Master sheet'!$D$11="Hindi","कक्षोंन्नति","Promoted")))</f>
        <v/>
      </c>
      <c r="DN186" s="43" t="str">
        <f>IF(OR(B186=0,B186=""),"",IF(AND($E$3="1st"),'Marks Entry 1st'!AX185,IF(AND($E$3="2nd"),'Marks Entry 2nd'!AX185,"")))</f>
        <v/>
      </c>
      <c r="DO186" s="43" t="str">
        <f>IF(OR(B186=0,B186=""),"",IF(AND($E$3="1st"),'Marks Entry 1st'!AY185,IF(AND($E$3="2nd"),'Marks Entry 2nd'!AY185,"")))</f>
        <v/>
      </c>
      <c r="DP186" s="230" t="str">
        <f t="shared" si="190"/>
        <v/>
      </c>
      <c r="DQ186" s="44"/>
      <c r="DX186" s="46">
        <f>IF(AND($E$3="1st"),'Marks Entry 1st'!I185,IF(AND($E$3="2nd"),'Marks Entry 2nd'!I185,""))</f>
        <v>0</v>
      </c>
    </row>
    <row r="187" spans="1:128" ht="18.95" customHeight="1">
      <c r="A187" s="60">
        <v>180</v>
      </c>
      <c r="B187" s="279" t="str">
        <f>IF(OR(DX187=0,DX187=""),"",IF(AND($E$3="1st"),'Marks Entry 1st'!I186,IF(AND($E$3="2nd"),'Marks Entry 2nd'!I186,"")))</f>
        <v/>
      </c>
      <c r="C187" s="61" t="str">
        <f>IF(OR(B187=0,B187=""),"",IF(AND($E$3="1st"),'Marks Entry 1st'!B186,IF(AND($E$3="2nd"),'Marks Entry 2nd'!B186,"")))</f>
        <v/>
      </c>
      <c r="D187" s="61" t="str">
        <f>IF(OR(B187=0,B187=""),"",IF(AND($E$3="1st"),'Marks Entry 1st'!C186,IF(AND($E$3="2nd"),'Marks Entry 2nd'!C186,"")))</f>
        <v/>
      </c>
      <c r="E187" s="62" t="str">
        <f>IF(OR(B187=0,B187=""),"",IF(AND($E$3="1st"),'Marks Entry 1st'!E186,IF(AND($E$3="2nd"),'Marks Entry 2nd'!E186,"")))</f>
        <v/>
      </c>
      <c r="F187" s="278" t="str">
        <f>IF(OR(B187=0,B187=""),"",IF(AND($E$3="1st"),'Marks Entry 1st'!D186,IF(AND($E$3="2nd"),'Marks Entry 2nd'!D186,"")))</f>
        <v/>
      </c>
      <c r="G187" s="56" t="str">
        <f>IF(OR(B187=0,B187=""),"",IF(AND($E$3="1st"),'Marks Entry 1st'!F186,IF(AND($E$3="2nd"),'Marks Entry 2nd'!F186,"")))</f>
        <v/>
      </c>
      <c r="H187" s="56" t="str">
        <f>IF(OR(B187=0,B187=""),"",IF(AND($E$3="1st"),'Marks Entry 1st'!G186,IF(AND($E$3="2nd"),'Marks Entry 2nd'!G186,"")))</f>
        <v/>
      </c>
      <c r="I187" s="56" t="str">
        <f>IF(OR(B187=0,B187=""),"",IF(AND($E$3="1st"),'Marks Entry 1st'!H186,IF(AND($E$3="2nd"),'Marks Entry 2nd'!H186,"")))</f>
        <v/>
      </c>
      <c r="J187" s="245" t="str">
        <f>IF(OR(B187=0,B187=""),"",IF(AND($E$3="1st"),'Marks Entry 1st'!J186,IF(AND($E$3="2nd"),'Marks Entry 2nd'!J186,"")))</f>
        <v/>
      </c>
      <c r="K187" s="245" t="str">
        <f>IF(OR(B187=0,B187=""),"",IF(AND($E$3="1st"),'Marks Entry 1st'!K186,IF(AND($E$3="2nd"),'Marks Entry 2nd'!K186,"")))</f>
        <v/>
      </c>
      <c r="L187" s="113"/>
      <c r="M187" s="113"/>
      <c r="N187" s="113"/>
      <c r="O187" s="53"/>
      <c r="P187" s="113" t="str">
        <f>IF(OR(B187=0,B187=""),"",IF(AND($E$3="1st"),'Marks Entry 1st'!O186,IF(AND($E$3="2nd"),'Marks Entry 2nd'!O186,"")))</f>
        <v/>
      </c>
      <c r="Q187" s="113" t="str">
        <f>IF(OR(B187=0,B187=""),"",IF(AND($E$3="1st"),'Marks Entry 1st'!P186,IF(AND($E$3="2nd"),'Marks Entry 2nd'!P186,"")))</f>
        <v/>
      </c>
      <c r="R187" s="57" t="str">
        <f t="shared" si="128"/>
        <v/>
      </c>
      <c r="S187" s="53">
        <f t="shared" si="129"/>
        <v>0</v>
      </c>
      <c r="T187" s="59" t="str">
        <f>IF(OR(B187=0,B187=""),"",IF(AND($E$3="1st"),'Marks Entry 1st'!Q186,IF(AND($E$3="2nd"),'Marks Entry 2nd'!Q186,"")))</f>
        <v/>
      </c>
      <c r="U187" s="59" t="str">
        <f>IF(OR(B187=0,B187=""),"",IF(AND($E$3="1st"),'Marks Entry 1st'!R186,IF(AND($E$3="2nd"),'Marks Entry 2nd'!R186,"")))</f>
        <v/>
      </c>
      <c r="V187" s="58" t="str">
        <f t="shared" si="130"/>
        <v/>
      </c>
      <c r="W187" s="53" t="str">
        <f t="shared" si="131"/>
        <v/>
      </c>
      <c r="X187" s="94">
        <f t="shared" si="132"/>
        <v>0</v>
      </c>
      <c r="Y187" s="94" t="str">
        <f t="shared" si="133"/>
        <v/>
      </c>
      <c r="Z187" s="94" t="str">
        <f t="shared" si="134"/>
        <v/>
      </c>
      <c r="AA187" s="94" t="str">
        <f t="shared" si="135"/>
        <v/>
      </c>
      <c r="AB187" s="94" t="str">
        <f t="shared" si="136"/>
        <v/>
      </c>
      <c r="AC187" s="98" t="str">
        <f t="shared" si="137"/>
        <v/>
      </c>
      <c r="AD187" s="113"/>
      <c r="AE187" s="113"/>
      <c r="AF187" s="113"/>
      <c r="AG187" s="53"/>
      <c r="AH187" s="113" t="str">
        <f>IF(OR(B187=0,B187=""),"",IF(AND($E$3="1st"),'Marks Entry 1st'!V186,IF(AND($E$3="2nd"),'Marks Entry 2nd'!V186,"")))</f>
        <v/>
      </c>
      <c r="AI187" s="113" t="str">
        <f>IF(OR(B187=0,B187=""),"",IF(AND($E$3="1st"),'Marks Entry 1st'!W186,IF(AND($E$3="2nd"),'Marks Entry 2nd'!W186,"")))</f>
        <v/>
      </c>
      <c r="AJ187" s="57" t="str">
        <f t="shared" si="138"/>
        <v/>
      </c>
      <c r="AK187" s="53">
        <f t="shared" si="139"/>
        <v>0</v>
      </c>
      <c r="AL187" s="59" t="str">
        <f>IF(OR(B187=0,B187=""),"",IF(AND($E$3="1st"),'Marks Entry 1st'!X186,IF(AND($E$3="2nd"),'Marks Entry 2nd'!X186,"")))</f>
        <v/>
      </c>
      <c r="AM187" s="59" t="str">
        <f>IF(OR(B187=0,B187=""),"",IF(AND($E$3="1st"),'Marks Entry 1st'!Y186,IF(AND($E$3="2nd"),'Marks Entry 2nd'!Y186,"")))</f>
        <v/>
      </c>
      <c r="AN187" s="58" t="str">
        <f t="shared" si="140"/>
        <v/>
      </c>
      <c r="AO187" s="53" t="str">
        <f t="shared" si="141"/>
        <v/>
      </c>
      <c r="AP187" s="94">
        <f t="shared" si="142"/>
        <v>0</v>
      </c>
      <c r="AQ187" s="94" t="str">
        <f t="shared" si="143"/>
        <v/>
      </c>
      <c r="AR187" s="94" t="str">
        <f t="shared" si="144"/>
        <v/>
      </c>
      <c r="AS187" s="94" t="str">
        <f t="shared" si="145"/>
        <v/>
      </c>
      <c r="AT187" s="94" t="str">
        <f t="shared" si="146"/>
        <v/>
      </c>
      <c r="AU187" s="98" t="str">
        <f t="shared" si="147"/>
        <v/>
      </c>
      <c r="AV187" s="113"/>
      <c r="AW187" s="113"/>
      <c r="AX187" s="113"/>
      <c r="AY187" s="53"/>
      <c r="AZ187" s="113" t="str">
        <f>IF(OR(B187=0,B187=""),"",IF(AND($E$3="1st"),'Marks Entry 1st'!AC186,IF(AND($E$3="2nd"),'Marks Entry 2nd'!AC186,"")))</f>
        <v/>
      </c>
      <c r="BA187" s="113" t="str">
        <f>IF(OR(B187=0,B187=""),"",IF(AND($E$3="1st"),'Marks Entry 1st'!AD186,IF(AND($E$3="2nd"),'Marks Entry 2nd'!AD186,"")))</f>
        <v/>
      </c>
      <c r="BB187" s="57" t="str">
        <f t="shared" si="148"/>
        <v/>
      </c>
      <c r="BC187" s="53">
        <f t="shared" si="149"/>
        <v>0</v>
      </c>
      <c r="BD187" s="59" t="str">
        <f>IF(OR(B187=0,B187=""),"",IF(AND($E$3="1st"),'Marks Entry 1st'!AE186,IF(AND($E$3="2nd"),'Marks Entry 2nd'!AE186,"")))</f>
        <v/>
      </c>
      <c r="BE187" s="59" t="str">
        <f>IF(OR(B187=0,B187=""),"",IF(AND($E$3="1st"),'Marks Entry 1st'!AF186,IF(AND($E$3="2nd"),'Marks Entry 2nd'!AF186,"")))</f>
        <v/>
      </c>
      <c r="BF187" s="58" t="str">
        <f t="shared" si="150"/>
        <v/>
      </c>
      <c r="BG187" s="53" t="str">
        <f t="shared" si="151"/>
        <v/>
      </c>
      <c r="BH187" s="94">
        <f t="shared" si="152"/>
        <v>0</v>
      </c>
      <c r="BI187" s="94" t="str">
        <f t="shared" si="153"/>
        <v/>
      </c>
      <c r="BJ187" s="94" t="str">
        <f t="shared" si="154"/>
        <v/>
      </c>
      <c r="BK187" s="94" t="str">
        <f t="shared" si="155"/>
        <v/>
      </c>
      <c r="BL187" s="94" t="str">
        <f t="shared" si="156"/>
        <v/>
      </c>
      <c r="BM187" s="98" t="str">
        <f t="shared" si="157"/>
        <v/>
      </c>
      <c r="BN187" s="113"/>
      <c r="BO187" s="113"/>
      <c r="BP187" s="113"/>
      <c r="BQ187" s="53"/>
      <c r="BR187" s="113" t="str">
        <f>IF(OR(B187=0,B187=""),"",IF(AND('Marks Entry 1st'!AJ186="",'Marks Entry 2nd'!AJ186=""),"",IF(AND($E$3="1st"),'Marks Entry 1st'!AJ186,IF(AND($E$3="2nd"),'Marks Entry 2nd'!AJ186,""))))</f>
        <v/>
      </c>
      <c r="BS187" s="113" t="str">
        <f>IF(OR(B187=0,B187=""),"",IF(AND('Marks Entry 1st'!AK186="",'Marks Entry 2nd'!AK186=""),"",IF(AND($E$3="1st"),'Marks Entry 1st'!AK186,IF(AND($E$3="2nd"),'Marks Entry 2nd'!AK186,""))))</f>
        <v/>
      </c>
      <c r="BT187" s="57" t="str">
        <f t="shared" si="158"/>
        <v/>
      </c>
      <c r="BU187" s="53">
        <f t="shared" si="159"/>
        <v>0</v>
      </c>
      <c r="BV187" s="59" t="str">
        <f>IF(OR(B187=0,B187=""),"",IF(AND('Marks Entry 1st'!AL186="",'Marks Entry 2nd'!AL186=""),"",IF(AND($E$3="1st"),'Marks Entry 1st'!AL186,IF(AND($E$3="2nd"),'Marks Entry 2nd'!AL186,""))))</f>
        <v/>
      </c>
      <c r="BW187" s="59" t="str">
        <f>IF(OR(B187=0,B187=""),"",IF(AND('Marks Entry 1st'!AM186="",'Marks Entry 2nd'!AM186=""),"",IF(AND($E$3="1st"),'Marks Entry 1st'!AM186,IF(AND($E$3="2nd"),'Marks Entry 2nd'!AM186,""))))</f>
        <v/>
      </c>
      <c r="BX187" s="58" t="str">
        <f t="shared" si="160"/>
        <v/>
      </c>
      <c r="BY187" s="53" t="str">
        <f t="shared" si="161"/>
        <v/>
      </c>
      <c r="BZ187" s="94">
        <f t="shared" si="162"/>
        <v>0</v>
      </c>
      <c r="CA187" s="94" t="str">
        <f t="shared" si="163"/>
        <v/>
      </c>
      <c r="CB187" s="94" t="str">
        <f t="shared" si="164"/>
        <v/>
      </c>
      <c r="CC187" s="94" t="str">
        <f t="shared" si="165"/>
        <v/>
      </c>
      <c r="CD187" s="94" t="str">
        <f t="shared" si="166"/>
        <v/>
      </c>
      <c r="CE187" s="98" t="str">
        <f t="shared" si="167"/>
        <v/>
      </c>
      <c r="CF187" s="246" t="str">
        <f>IF(OR(B187=0,B187=""),"",IF(AND($E$3="1st"),'Marks Entry 1st'!AN186,IF(AND($E$3="2nd"),'Marks Entry 2nd'!AN186,"")))</f>
        <v/>
      </c>
      <c r="CG187" s="246" t="str">
        <f>IF(OR(B187=0,B187=""),"",IF(AND($E$3="1st"),'Marks Entry 1st'!AO186,IF(AND($E$3="2nd"),'Marks Entry 2nd'!AO186,"")))</f>
        <v/>
      </c>
      <c r="CH187" s="114" t="str">
        <f t="shared" si="168"/>
        <v/>
      </c>
      <c r="CI187" s="115">
        <f t="shared" si="169"/>
        <v>0</v>
      </c>
      <c r="CJ187" s="115" t="str">
        <f t="shared" si="170"/>
        <v/>
      </c>
      <c r="CK187" s="115" t="str">
        <f t="shared" si="171"/>
        <v/>
      </c>
      <c r="CL187" s="97" t="str">
        <f t="shared" si="172"/>
        <v/>
      </c>
      <c r="CM187" s="246" t="str">
        <f>IF(OR(B187=0,B187=""),"",IF(AND($E$3="1st"),'Marks Entry 1st'!AP186,IF(AND($E$3="2nd"),'Marks Entry 2nd'!AP186,"")))</f>
        <v/>
      </c>
      <c r="CN187" s="246" t="str">
        <f>IF(OR(B187=0,B187=""),"",IF(AND($E$3="1st"),'Marks Entry 1st'!AQ186,IF(AND($E$3="2nd"),'Marks Entry 2nd'!AQ186,"")))</f>
        <v/>
      </c>
      <c r="CO187" s="114" t="str">
        <f t="shared" si="173"/>
        <v/>
      </c>
      <c r="CP187" s="115">
        <f t="shared" si="174"/>
        <v>0</v>
      </c>
      <c r="CQ187" s="115" t="str">
        <f t="shared" si="175"/>
        <v/>
      </c>
      <c r="CR187" s="115" t="str">
        <f t="shared" si="176"/>
        <v/>
      </c>
      <c r="CS187" s="97" t="str">
        <f t="shared" si="177"/>
        <v/>
      </c>
      <c r="CT187" s="246" t="str">
        <f>IF(OR(B187=0,B187=""),"",IF(AND($E$3="1st"),'Marks Entry 1st'!AR186,IF(AND($E$3="2nd"),'Marks Entry 2nd'!AR186,"")))</f>
        <v/>
      </c>
      <c r="CU187" s="246" t="str">
        <f>IF(OR(B187=0,B187=""),"",IF(AND($E$3="1st"),'Marks Entry 1st'!AS186,IF(AND($E$3="2nd"),'Marks Entry 2nd'!AS186,"")))</f>
        <v/>
      </c>
      <c r="CV187" s="114" t="str">
        <f t="shared" si="178"/>
        <v/>
      </c>
      <c r="CW187" s="115">
        <f t="shared" si="179"/>
        <v>0</v>
      </c>
      <c r="CX187" s="115" t="str">
        <f t="shared" si="180"/>
        <v/>
      </c>
      <c r="CY187" s="115" t="str">
        <f t="shared" si="181"/>
        <v/>
      </c>
      <c r="CZ187" s="97" t="str">
        <f t="shared" si="182"/>
        <v/>
      </c>
      <c r="DA187" s="246" t="str">
        <f>IF(OR(B187=0,B187=""),"",IF(AND('Marks Entry 1st'!AT186="",'Marks Entry 2nd'!AT186=""),"",IF(AND($E$3="1st"),'Marks Entry 1st'!AT186,IF(AND($E$3="2nd"),'Marks Entry 2nd'!AT186,""))))</f>
        <v/>
      </c>
      <c r="DB187" s="246" t="str">
        <f>IF(OR(B187=0,B187=""),"",IF(AND('Marks Entry 1st'!AU186="",'Marks Entry 2nd'!AU186=""),"",IF(AND($E$3="1st"),'Marks Entry 1st'!AU186,IF(AND($E$3="2nd"),'Marks Entry 2nd'!AU186,""))))</f>
        <v/>
      </c>
      <c r="DC187" s="377" t="str">
        <f t="shared" si="183"/>
        <v/>
      </c>
      <c r="DD187" s="98" t="str">
        <f t="shared" si="184"/>
        <v/>
      </c>
      <c r="DE187" s="246" t="str">
        <f>IF(OR(B187=0,B187=""),"",IF(AND('Marks Entry 1st'!AV186="",'Marks Entry 2nd'!AV186=""),"",IF(AND($E$3="1st"),'Marks Entry 1st'!AV186,IF(AND($E$3="2nd"),'Marks Entry 2nd'!AV186,""))))</f>
        <v/>
      </c>
      <c r="DF187" s="246" t="str">
        <f>IF(OR(B187=0,B187=""),"",IF(AND('Marks Entry 1st'!AW186="",'Marks Entry 2nd'!AW186=""),"",IF(AND($E$3="1st"),'Marks Entry 1st'!AW186,IF(AND($E$3="2nd"),'Marks Entry 2nd'!AW186,""))))</f>
        <v/>
      </c>
      <c r="DG187" s="377" t="str">
        <f t="shared" si="185"/>
        <v/>
      </c>
      <c r="DH187" s="98" t="str">
        <f t="shared" si="186"/>
        <v/>
      </c>
      <c r="DI187" s="68" t="str">
        <f t="shared" si="191"/>
        <v/>
      </c>
      <c r="DJ187" s="379" t="str">
        <f t="shared" si="187"/>
        <v/>
      </c>
      <c r="DK187" s="72" t="str">
        <f t="shared" si="188"/>
        <v/>
      </c>
      <c r="DL187" s="73" t="str">
        <f t="shared" si="189"/>
        <v/>
      </c>
      <c r="DM187" s="413" t="str">
        <f>IF(B187="NSO","NSO",IF(OR(D187="",G187="",F187="",B187="",DI187=0),"",IF('Master sheet'!$D$11="Hindi","कक्षोंन्नति","Promoted")))</f>
        <v/>
      </c>
      <c r="DN187" s="43" t="str">
        <f>IF(OR(B187=0,B187=""),"",IF(AND($E$3="1st"),'Marks Entry 1st'!AX186,IF(AND($E$3="2nd"),'Marks Entry 2nd'!AX186,"")))</f>
        <v/>
      </c>
      <c r="DO187" s="43" t="str">
        <f>IF(OR(B187=0,B187=""),"",IF(AND($E$3="1st"),'Marks Entry 1st'!AY186,IF(AND($E$3="2nd"),'Marks Entry 2nd'!AY186,"")))</f>
        <v/>
      </c>
      <c r="DP187" s="230" t="str">
        <f t="shared" si="190"/>
        <v/>
      </c>
      <c r="DQ187" s="44"/>
      <c r="DX187" s="46">
        <f>IF(AND($E$3="1st"),'Marks Entry 1st'!I186,IF(AND($E$3="2nd"),'Marks Entry 2nd'!I186,""))</f>
        <v>0</v>
      </c>
    </row>
    <row r="188" spans="1:128" ht="18.95" customHeight="1">
      <c r="A188" s="60">
        <v>181</v>
      </c>
      <c r="B188" s="279" t="str">
        <f>IF(OR(DX188=0,DX188=""),"",IF(AND($E$3="1st"),'Marks Entry 1st'!I187,IF(AND($E$3="2nd"),'Marks Entry 2nd'!I187,"")))</f>
        <v/>
      </c>
      <c r="C188" s="61" t="str">
        <f>IF(OR(B188=0,B188=""),"",IF(AND($E$3="1st"),'Marks Entry 1st'!B187,IF(AND($E$3="2nd"),'Marks Entry 2nd'!B187,"")))</f>
        <v/>
      </c>
      <c r="D188" s="61" t="str">
        <f>IF(OR(B188=0,B188=""),"",IF(AND($E$3="1st"),'Marks Entry 1st'!C187,IF(AND($E$3="2nd"),'Marks Entry 2nd'!C187,"")))</f>
        <v/>
      </c>
      <c r="E188" s="62" t="str">
        <f>IF(OR(B188=0,B188=""),"",IF(AND($E$3="1st"),'Marks Entry 1st'!E187,IF(AND($E$3="2nd"),'Marks Entry 2nd'!E187,"")))</f>
        <v/>
      </c>
      <c r="F188" s="278" t="str">
        <f>IF(OR(B188=0,B188=""),"",IF(AND($E$3="1st"),'Marks Entry 1st'!D187,IF(AND($E$3="2nd"),'Marks Entry 2nd'!D187,"")))</f>
        <v/>
      </c>
      <c r="G188" s="56" t="str">
        <f>IF(OR(B188=0,B188=""),"",IF(AND($E$3="1st"),'Marks Entry 1st'!F187,IF(AND($E$3="2nd"),'Marks Entry 2nd'!F187,"")))</f>
        <v/>
      </c>
      <c r="H188" s="56" t="str">
        <f>IF(OR(B188=0,B188=""),"",IF(AND($E$3="1st"),'Marks Entry 1st'!G187,IF(AND($E$3="2nd"),'Marks Entry 2nd'!G187,"")))</f>
        <v/>
      </c>
      <c r="I188" s="56" t="str">
        <f>IF(OR(B188=0,B188=""),"",IF(AND($E$3="1st"),'Marks Entry 1st'!H187,IF(AND($E$3="2nd"),'Marks Entry 2nd'!H187,"")))</f>
        <v/>
      </c>
      <c r="J188" s="245" t="str">
        <f>IF(OR(B188=0,B188=""),"",IF(AND($E$3="1st"),'Marks Entry 1st'!J187,IF(AND($E$3="2nd"),'Marks Entry 2nd'!J187,"")))</f>
        <v/>
      </c>
      <c r="K188" s="245" t="str">
        <f>IF(OR(B188=0,B188=""),"",IF(AND($E$3="1st"),'Marks Entry 1st'!K187,IF(AND($E$3="2nd"),'Marks Entry 2nd'!K187,"")))</f>
        <v/>
      </c>
      <c r="L188" s="113"/>
      <c r="M188" s="113"/>
      <c r="N188" s="113"/>
      <c r="O188" s="53"/>
      <c r="P188" s="113" t="str">
        <f>IF(OR(B188=0,B188=""),"",IF(AND($E$3="1st"),'Marks Entry 1st'!O187,IF(AND($E$3="2nd"),'Marks Entry 2nd'!O187,"")))</f>
        <v/>
      </c>
      <c r="Q188" s="113" t="str">
        <f>IF(OR(B188=0,B188=""),"",IF(AND($E$3="1st"),'Marks Entry 1st'!P187,IF(AND($E$3="2nd"),'Marks Entry 2nd'!P187,"")))</f>
        <v/>
      </c>
      <c r="R188" s="57" t="str">
        <f t="shared" si="128"/>
        <v/>
      </c>
      <c r="S188" s="53">
        <f t="shared" si="129"/>
        <v>0</v>
      </c>
      <c r="T188" s="59" t="str">
        <f>IF(OR(B188=0,B188=""),"",IF(AND($E$3="1st"),'Marks Entry 1st'!Q187,IF(AND($E$3="2nd"),'Marks Entry 2nd'!Q187,"")))</f>
        <v/>
      </c>
      <c r="U188" s="59" t="str">
        <f>IF(OR(B188=0,B188=""),"",IF(AND($E$3="1st"),'Marks Entry 1st'!R187,IF(AND($E$3="2nd"),'Marks Entry 2nd'!R187,"")))</f>
        <v/>
      </c>
      <c r="V188" s="58" t="str">
        <f t="shared" si="130"/>
        <v/>
      </c>
      <c r="W188" s="53" t="str">
        <f t="shared" si="131"/>
        <v/>
      </c>
      <c r="X188" s="94">
        <f t="shared" si="132"/>
        <v>0</v>
      </c>
      <c r="Y188" s="94" t="str">
        <f t="shared" si="133"/>
        <v/>
      </c>
      <c r="Z188" s="94" t="str">
        <f t="shared" si="134"/>
        <v/>
      </c>
      <c r="AA188" s="94" t="str">
        <f t="shared" si="135"/>
        <v/>
      </c>
      <c r="AB188" s="94" t="str">
        <f t="shared" si="136"/>
        <v/>
      </c>
      <c r="AC188" s="98" t="str">
        <f t="shared" si="137"/>
        <v/>
      </c>
      <c r="AD188" s="113"/>
      <c r="AE188" s="113"/>
      <c r="AF188" s="113"/>
      <c r="AG188" s="53"/>
      <c r="AH188" s="113" t="str">
        <f>IF(OR(B188=0,B188=""),"",IF(AND($E$3="1st"),'Marks Entry 1st'!V187,IF(AND($E$3="2nd"),'Marks Entry 2nd'!V187,"")))</f>
        <v/>
      </c>
      <c r="AI188" s="113" t="str">
        <f>IF(OR(B188=0,B188=""),"",IF(AND($E$3="1st"),'Marks Entry 1st'!W187,IF(AND($E$3="2nd"),'Marks Entry 2nd'!W187,"")))</f>
        <v/>
      </c>
      <c r="AJ188" s="57" t="str">
        <f t="shared" si="138"/>
        <v/>
      </c>
      <c r="AK188" s="53">
        <f t="shared" si="139"/>
        <v>0</v>
      </c>
      <c r="AL188" s="59" t="str">
        <f>IF(OR(B188=0,B188=""),"",IF(AND($E$3="1st"),'Marks Entry 1st'!X187,IF(AND($E$3="2nd"),'Marks Entry 2nd'!X187,"")))</f>
        <v/>
      </c>
      <c r="AM188" s="59" t="str">
        <f>IF(OR(B188=0,B188=""),"",IF(AND($E$3="1st"),'Marks Entry 1st'!Y187,IF(AND($E$3="2nd"),'Marks Entry 2nd'!Y187,"")))</f>
        <v/>
      </c>
      <c r="AN188" s="58" t="str">
        <f t="shared" si="140"/>
        <v/>
      </c>
      <c r="AO188" s="53" t="str">
        <f t="shared" si="141"/>
        <v/>
      </c>
      <c r="AP188" s="94">
        <f t="shared" si="142"/>
        <v>0</v>
      </c>
      <c r="AQ188" s="94" t="str">
        <f t="shared" si="143"/>
        <v/>
      </c>
      <c r="AR188" s="94" t="str">
        <f t="shared" si="144"/>
        <v/>
      </c>
      <c r="AS188" s="94" t="str">
        <f t="shared" si="145"/>
        <v/>
      </c>
      <c r="AT188" s="94" t="str">
        <f t="shared" si="146"/>
        <v/>
      </c>
      <c r="AU188" s="98" t="str">
        <f t="shared" si="147"/>
        <v/>
      </c>
      <c r="AV188" s="113"/>
      <c r="AW188" s="113"/>
      <c r="AX188" s="113"/>
      <c r="AY188" s="53"/>
      <c r="AZ188" s="113" t="str">
        <f>IF(OR(B188=0,B188=""),"",IF(AND($E$3="1st"),'Marks Entry 1st'!AC187,IF(AND($E$3="2nd"),'Marks Entry 2nd'!AC187,"")))</f>
        <v/>
      </c>
      <c r="BA188" s="113" t="str">
        <f>IF(OR(B188=0,B188=""),"",IF(AND($E$3="1st"),'Marks Entry 1st'!AD187,IF(AND($E$3="2nd"),'Marks Entry 2nd'!AD187,"")))</f>
        <v/>
      </c>
      <c r="BB188" s="57" t="str">
        <f t="shared" si="148"/>
        <v/>
      </c>
      <c r="BC188" s="53">
        <f t="shared" si="149"/>
        <v>0</v>
      </c>
      <c r="BD188" s="59" t="str">
        <f>IF(OR(B188=0,B188=""),"",IF(AND($E$3="1st"),'Marks Entry 1st'!AE187,IF(AND($E$3="2nd"),'Marks Entry 2nd'!AE187,"")))</f>
        <v/>
      </c>
      <c r="BE188" s="59" t="str">
        <f>IF(OR(B188=0,B188=""),"",IF(AND($E$3="1st"),'Marks Entry 1st'!AF187,IF(AND($E$3="2nd"),'Marks Entry 2nd'!AF187,"")))</f>
        <v/>
      </c>
      <c r="BF188" s="58" t="str">
        <f t="shared" si="150"/>
        <v/>
      </c>
      <c r="BG188" s="53" t="str">
        <f t="shared" si="151"/>
        <v/>
      </c>
      <c r="BH188" s="94">
        <f t="shared" si="152"/>
        <v>0</v>
      </c>
      <c r="BI188" s="94" t="str">
        <f t="shared" si="153"/>
        <v/>
      </c>
      <c r="BJ188" s="94" t="str">
        <f t="shared" si="154"/>
        <v/>
      </c>
      <c r="BK188" s="94" t="str">
        <f t="shared" si="155"/>
        <v/>
      </c>
      <c r="BL188" s="94" t="str">
        <f t="shared" si="156"/>
        <v/>
      </c>
      <c r="BM188" s="98" t="str">
        <f t="shared" si="157"/>
        <v/>
      </c>
      <c r="BN188" s="113"/>
      <c r="BO188" s="113"/>
      <c r="BP188" s="113"/>
      <c r="BQ188" s="53"/>
      <c r="BR188" s="113" t="str">
        <f>IF(OR(B188=0,B188=""),"",IF(AND('Marks Entry 1st'!AJ187="",'Marks Entry 2nd'!AJ187=""),"",IF(AND($E$3="1st"),'Marks Entry 1st'!AJ187,IF(AND($E$3="2nd"),'Marks Entry 2nd'!AJ187,""))))</f>
        <v/>
      </c>
      <c r="BS188" s="113" t="str">
        <f>IF(OR(B188=0,B188=""),"",IF(AND('Marks Entry 1st'!AK187="",'Marks Entry 2nd'!AK187=""),"",IF(AND($E$3="1st"),'Marks Entry 1st'!AK187,IF(AND($E$3="2nd"),'Marks Entry 2nd'!AK187,""))))</f>
        <v/>
      </c>
      <c r="BT188" s="57" t="str">
        <f t="shared" si="158"/>
        <v/>
      </c>
      <c r="BU188" s="53">
        <f t="shared" si="159"/>
        <v>0</v>
      </c>
      <c r="BV188" s="59" t="str">
        <f>IF(OR(B188=0,B188=""),"",IF(AND('Marks Entry 1st'!AL187="",'Marks Entry 2nd'!AL187=""),"",IF(AND($E$3="1st"),'Marks Entry 1st'!AL187,IF(AND($E$3="2nd"),'Marks Entry 2nd'!AL187,""))))</f>
        <v/>
      </c>
      <c r="BW188" s="59" t="str">
        <f>IF(OR(B188=0,B188=""),"",IF(AND('Marks Entry 1st'!AM187="",'Marks Entry 2nd'!AM187=""),"",IF(AND($E$3="1st"),'Marks Entry 1st'!AM187,IF(AND($E$3="2nd"),'Marks Entry 2nd'!AM187,""))))</f>
        <v/>
      </c>
      <c r="BX188" s="58" t="str">
        <f t="shared" si="160"/>
        <v/>
      </c>
      <c r="BY188" s="53" t="str">
        <f t="shared" si="161"/>
        <v/>
      </c>
      <c r="BZ188" s="94">
        <f t="shared" si="162"/>
        <v>0</v>
      </c>
      <c r="CA188" s="94" t="str">
        <f t="shared" si="163"/>
        <v/>
      </c>
      <c r="CB188" s="94" t="str">
        <f t="shared" si="164"/>
        <v/>
      </c>
      <c r="CC188" s="94" t="str">
        <f t="shared" si="165"/>
        <v/>
      </c>
      <c r="CD188" s="94" t="str">
        <f t="shared" si="166"/>
        <v/>
      </c>
      <c r="CE188" s="98" t="str">
        <f t="shared" si="167"/>
        <v/>
      </c>
      <c r="CF188" s="246" t="str">
        <f>IF(OR(B188=0,B188=""),"",IF(AND($E$3="1st"),'Marks Entry 1st'!AN187,IF(AND($E$3="2nd"),'Marks Entry 2nd'!AN187,"")))</f>
        <v/>
      </c>
      <c r="CG188" s="246" t="str">
        <f>IF(OR(B188=0,B188=""),"",IF(AND($E$3="1st"),'Marks Entry 1st'!AO187,IF(AND($E$3="2nd"),'Marks Entry 2nd'!AO187,"")))</f>
        <v/>
      </c>
      <c r="CH188" s="114" t="str">
        <f t="shared" si="168"/>
        <v/>
      </c>
      <c r="CI188" s="115">
        <f t="shared" si="169"/>
        <v>0</v>
      </c>
      <c r="CJ188" s="115" t="str">
        <f t="shared" si="170"/>
        <v/>
      </c>
      <c r="CK188" s="115" t="str">
        <f t="shared" si="171"/>
        <v/>
      </c>
      <c r="CL188" s="97" t="str">
        <f t="shared" si="172"/>
        <v/>
      </c>
      <c r="CM188" s="246" t="str">
        <f>IF(OR(B188=0,B188=""),"",IF(AND($E$3="1st"),'Marks Entry 1st'!AP187,IF(AND($E$3="2nd"),'Marks Entry 2nd'!AP187,"")))</f>
        <v/>
      </c>
      <c r="CN188" s="246" t="str">
        <f>IF(OR(B188=0,B188=""),"",IF(AND($E$3="1st"),'Marks Entry 1st'!AQ187,IF(AND($E$3="2nd"),'Marks Entry 2nd'!AQ187,"")))</f>
        <v/>
      </c>
      <c r="CO188" s="114" t="str">
        <f t="shared" si="173"/>
        <v/>
      </c>
      <c r="CP188" s="115">
        <f t="shared" si="174"/>
        <v>0</v>
      </c>
      <c r="CQ188" s="115" t="str">
        <f t="shared" si="175"/>
        <v/>
      </c>
      <c r="CR188" s="115" t="str">
        <f t="shared" si="176"/>
        <v/>
      </c>
      <c r="CS188" s="97" t="str">
        <f t="shared" si="177"/>
        <v/>
      </c>
      <c r="CT188" s="246" t="str">
        <f>IF(OR(B188=0,B188=""),"",IF(AND($E$3="1st"),'Marks Entry 1st'!AR187,IF(AND($E$3="2nd"),'Marks Entry 2nd'!AR187,"")))</f>
        <v/>
      </c>
      <c r="CU188" s="246" t="str">
        <f>IF(OR(B188=0,B188=""),"",IF(AND($E$3="1st"),'Marks Entry 1st'!AS187,IF(AND($E$3="2nd"),'Marks Entry 2nd'!AS187,"")))</f>
        <v/>
      </c>
      <c r="CV188" s="114" t="str">
        <f t="shared" si="178"/>
        <v/>
      </c>
      <c r="CW188" s="115">
        <f t="shared" si="179"/>
        <v>0</v>
      </c>
      <c r="CX188" s="115" t="str">
        <f t="shared" si="180"/>
        <v/>
      </c>
      <c r="CY188" s="115" t="str">
        <f t="shared" si="181"/>
        <v/>
      </c>
      <c r="CZ188" s="97" t="str">
        <f t="shared" si="182"/>
        <v/>
      </c>
      <c r="DA188" s="246" t="str">
        <f>IF(OR(B188=0,B188=""),"",IF(AND('Marks Entry 1st'!AT187="",'Marks Entry 2nd'!AT187=""),"",IF(AND($E$3="1st"),'Marks Entry 1st'!AT187,IF(AND($E$3="2nd"),'Marks Entry 2nd'!AT187,""))))</f>
        <v/>
      </c>
      <c r="DB188" s="246" t="str">
        <f>IF(OR(B188=0,B188=""),"",IF(AND('Marks Entry 1st'!AU187="",'Marks Entry 2nd'!AU187=""),"",IF(AND($E$3="1st"),'Marks Entry 1st'!AU187,IF(AND($E$3="2nd"),'Marks Entry 2nd'!AU187,""))))</f>
        <v/>
      </c>
      <c r="DC188" s="377" t="str">
        <f t="shared" si="183"/>
        <v/>
      </c>
      <c r="DD188" s="98" t="str">
        <f t="shared" si="184"/>
        <v/>
      </c>
      <c r="DE188" s="246" t="str">
        <f>IF(OR(B188=0,B188=""),"",IF(AND('Marks Entry 1st'!AV187="",'Marks Entry 2nd'!AV187=""),"",IF(AND($E$3="1st"),'Marks Entry 1st'!AV187,IF(AND($E$3="2nd"),'Marks Entry 2nd'!AV187,""))))</f>
        <v/>
      </c>
      <c r="DF188" s="246" t="str">
        <f>IF(OR(B188=0,B188=""),"",IF(AND('Marks Entry 1st'!AW187="",'Marks Entry 2nd'!AW187=""),"",IF(AND($E$3="1st"),'Marks Entry 1st'!AW187,IF(AND($E$3="2nd"),'Marks Entry 2nd'!AW187,""))))</f>
        <v/>
      </c>
      <c r="DG188" s="377" t="str">
        <f t="shared" si="185"/>
        <v/>
      </c>
      <c r="DH188" s="98" t="str">
        <f t="shared" si="186"/>
        <v/>
      </c>
      <c r="DI188" s="68" t="str">
        <f t="shared" si="191"/>
        <v/>
      </c>
      <c r="DJ188" s="379" t="str">
        <f t="shared" si="187"/>
        <v/>
      </c>
      <c r="DK188" s="72" t="str">
        <f t="shared" si="188"/>
        <v/>
      </c>
      <c r="DL188" s="73" t="str">
        <f t="shared" si="189"/>
        <v/>
      </c>
      <c r="DM188" s="413" t="str">
        <f>IF(B188="NSO","NSO",IF(OR(D188="",G188="",F188="",B188="",DI188=0),"",IF('Master sheet'!$D$11="Hindi","कक्षोंन्नति","Promoted")))</f>
        <v/>
      </c>
      <c r="DN188" s="43" t="str">
        <f>IF(OR(B188=0,B188=""),"",IF(AND($E$3="1st"),'Marks Entry 1st'!AX187,IF(AND($E$3="2nd"),'Marks Entry 2nd'!AX187,"")))</f>
        <v/>
      </c>
      <c r="DO188" s="43" t="str">
        <f>IF(OR(B188=0,B188=""),"",IF(AND($E$3="1st"),'Marks Entry 1st'!AY187,IF(AND($E$3="2nd"),'Marks Entry 2nd'!AY187,"")))</f>
        <v/>
      </c>
      <c r="DP188" s="230" t="str">
        <f t="shared" si="190"/>
        <v/>
      </c>
      <c r="DQ188" s="44"/>
      <c r="DX188" s="46">
        <f>IF(AND($E$3="1st"),'Marks Entry 1st'!I187,IF(AND($E$3="2nd"),'Marks Entry 2nd'!I187,""))</f>
        <v>0</v>
      </c>
    </row>
    <row r="189" spans="1:128" ht="18.95" customHeight="1">
      <c r="A189" s="60">
        <v>182</v>
      </c>
      <c r="B189" s="279" t="str">
        <f>IF(OR(DX189=0,DX189=""),"",IF(AND($E$3="1st"),'Marks Entry 1st'!I188,IF(AND($E$3="2nd"),'Marks Entry 2nd'!I188,"")))</f>
        <v/>
      </c>
      <c r="C189" s="61" t="str">
        <f>IF(OR(B189=0,B189=""),"",IF(AND($E$3="1st"),'Marks Entry 1st'!B188,IF(AND($E$3="2nd"),'Marks Entry 2nd'!B188,"")))</f>
        <v/>
      </c>
      <c r="D189" s="61" t="str">
        <f>IF(OR(B189=0,B189=""),"",IF(AND($E$3="1st"),'Marks Entry 1st'!C188,IF(AND($E$3="2nd"),'Marks Entry 2nd'!C188,"")))</f>
        <v/>
      </c>
      <c r="E189" s="62" t="str">
        <f>IF(OR(B189=0,B189=""),"",IF(AND($E$3="1st"),'Marks Entry 1st'!E188,IF(AND($E$3="2nd"),'Marks Entry 2nd'!E188,"")))</f>
        <v/>
      </c>
      <c r="F189" s="278" t="str">
        <f>IF(OR(B189=0,B189=""),"",IF(AND($E$3="1st"),'Marks Entry 1st'!D188,IF(AND($E$3="2nd"),'Marks Entry 2nd'!D188,"")))</f>
        <v/>
      </c>
      <c r="G189" s="56" t="str">
        <f>IF(OR(B189=0,B189=""),"",IF(AND($E$3="1st"),'Marks Entry 1st'!F188,IF(AND($E$3="2nd"),'Marks Entry 2nd'!F188,"")))</f>
        <v/>
      </c>
      <c r="H189" s="56" t="str">
        <f>IF(OR(B189=0,B189=""),"",IF(AND($E$3="1st"),'Marks Entry 1st'!G188,IF(AND($E$3="2nd"),'Marks Entry 2nd'!G188,"")))</f>
        <v/>
      </c>
      <c r="I189" s="56" t="str">
        <f>IF(OR(B189=0,B189=""),"",IF(AND($E$3="1st"),'Marks Entry 1st'!H188,IF(AND($E$3="2nd"),'Marks Entry 2nd'!H188,"")))</f>
        <v/>
      </c>
      <c r="J189" s="245" t="str">
        <f>IF(OR(B189=0,B189=""),"",IF(AND($E$3="1st"),'Marks Entry 1st'!J188,IF(AND($E$3="2nd"),'Marks Entry 2nd'!J188,"")))</f>
        <v/>
      </c>
      <c r="K189" s="245" t="str">
        <f>IF(OR(B189=0,B189=""),"",IF(AND($E$3="1st"),'Marks Entry 1st'!K188,IF(AND($E$3="2nd"),'Marks Entry 2nd'!K188,"")))</f>
        <v/>
      </c>
      <c r="L189" s="113"/>
      <c r="M189" s="113"/>
      <c r="N189" s="113"/>
      <c r="O189" s="53"/>
      <c r="P189" s="113" t="str">
        <f>IF(OR(B189=0,B189=""),"",IF(AND($E$3="1st"),'Marks Entry 1st'!O188,IF(AND($E$3="2nd"),'Marks Entry 2nd'!O188,"")))</f>
        <v/>
      </c>
      <c r="Q189" s="113" t="str">
        <f>IF(OR(B189=0,B189=""),"",IF(AND($E$3="1st"),'Marks Entry 1st'!P188,IF(AND($E$3="2nd"),'Marks Entry 2nd'!P188,"")))</f>
        <v/>
      </c>
      <c r="R189" s="57" t="str">
        <f t="shared" si="128"/>
        <v/>
      </c>
      <c r="S189" s="53">
        <f t="shared" si="129"/>
        <v>0</v>
      </c>
      <c r="T189" s="59" t="str">
        <f>IF(OR(B189=0,B189=""),"",IF(AND($E$3="1st"),'Marks Entry 1st'!Q188,IF(AND($E$3="2nd"),'Marks Entry 2nd'!Q188,"")))</f>
        <v/>
      </c>
      <c r="U189" s="59" t="str">
        <f>IF(OR(B189=0,B189=""),"",IF(AND($E$3="1st"),'Marks Entry 1st'!R188,IF(AND($E$3="2nd"),'Marks Entry 2nd'!R188,"")))</f>
        <v/>
      </c>
      <c r="V189" s="58" t="str">
        <f t="shared" si="130"/>
        <v/>
      </c>
      <c r="W189" s="53" t="str">
        <f t="shared" si="131"/>
        <v/>
      </c>
      <c r="X189" s="94">
        <f t="shared" si="132"/>
        <v>0</v>
      </c>
      <c r="Y189" s="94" t="str">
        <f t="shared" si="133"/>
        <v/>
      </c>
      <c r="Z189" s="94" t="str">
        <f t="shared" si="134"/>
        <v/>
      </c>
      <c r="AA189" s="94" t="str">
        <f t="shared" si="135"/>
        <v/>
      </c>
      <c r="AB189" s="94" t="str">
        <f t="shared" si="136"/>
        <v/>
      </c>
      <c r="AC189" s="98" t="str">
        <f t="shared" si="137"/>
        <v/>
      </c>
      <c r="AD189" s="113"/>
      <c r="AE189" s="113"/>
      <c r="AF189" s="113"/>
      <c r="AG189" s="53"/>
      <c r="AH189" s="113" t="str">
        <f>IF(OR(B189=0,B189=""),"",IF(AND($E$3="1st"),'Marks Entry 1st'!V188,IF(AND($E$3="2nd"),'Marks Entry 2nd'!V188,"")))</f>
        <v/>
      </c>
      <c r="AI189" s="113" t="str">
        <f>IF(OR(B189=0,B189=""),"",IF(AND($E$3="1st"),'Marks Entry 1st'!W188,IF(AND($E$3="2nd"),'Marks Entry 2nd'!W188,"")))</f>
        <v/>
      </c>
      <c r="AJ189" s="57" t="str">
        <f t="shared" si="138"/>
        <v/>
      </c>
      <c r="AK189" s="53">
        <f t="shared" si="139"/>
        <v>0</v>
      </c>
      <c r="AL189" s="59" t="str">
        <f>IF(OR(B189=0,B189=""),"",IF(AND($E$3="1st"),'Marks Entry 1st'!X188,IF(AND($E$3="2nd"),'Marks Entry 2nd'!X188,"")))</f>
        <v/>
      </c>
      <c r="AM189" s="59" t="str">
        <f>IF(OR(B189=0,B189=""),"",IF(AND($E$3="1st"),'Marks Entry 1st'!Y188,IF(AND($E$3="2nd"),'Marks Entry 2nd'!Y188,"")))</f>
        <v/>
      </c>
      <c r="AN189" s="58" t="str">
        <f t="shared" si="140"/>
        <v/>
      </c>
      <c r="AO189" s="53" t="str">
        <f t="shared" si="141"/>
        <v/>
      </c>
      <c r="AP189" s="94">
        <f t="shared" si="142"/>
        <v>0</v>
      </c>
      <c r="AQ189" s="94" t="str">
        <f t="shared" si="143"/>
        <v/>
      </c>
      <c r="AR189" s="94" t="str">
        <f t="shared" si="144"/>
        <v/>
      </c>
      <c r="AS189" s="94" t="str">
        <f t="shared" si="145"/>
        <v/>
      </c>
      <c r="AT189" s="94" t="str">
        <f t="shared" si="146"/>
        <v/>
      </c>
      <c r="AU189" s="98" t="str">
        <f t="shared" si="147"/>
        <v/>
      </c>
      <c r="AV189" s="113"/>
      <c r="AW189" s="113"/>
      <c r="AX189" s="113"/>
      <c r="AY189" s="53"/>
      <c r="AZ189" s="113" t="str">
        <f>IF(OR(B189=0,B189=""),"",IF(AND($E$3="1st"),'Marks Entry 1st'!AC188,IF(AND($E$3="2nd"),'Marks Entry 2nd'!AC188,"")))</f>
        <v/>
      </c>
      <c r="BA189" s="113" t="str">
        <f>IF(OR(B189=0,B189=""),"",IF(AND($E$3="1st"),'Marks Entry 1st'!AD188,IF(AND($E$3="2nd"),'Marks Entry 2nd'!AD188,"")))</f>
        <v/>
      </c>
      <c r="BB189" s="57" t="str">
        <f t="shared" si="148"/>
        <v/>
      </c>
      <c r="BC189" s="53">
        <f t="shared" si="149"/>
        <v>0</v>
      </c>
      <c r="BD189" s="59" t="str">
        <f>IF(OR(B189=0,B189=""),"",IF(AND($E$3="1st"),'Marks Entry 1st'!AE188,IF(AND($E$3="2nd"),'Marks Entry 2nd'!AE188,"")))</f>
        <v/>
      </c>
      <c r="BE189" s="59" t="str">
        <f>IF(OR(B189=0,B189=""),"",IF(AND($E$3="1st"),'Marks Entry 1st'!AF188,IF(AND($E$3="2nd"),'Marks Entry 2nd'!AF188,"")))</f>
        <v/>
      </c>
      <c r="BF189" s="58" t="str">
        <f t="shared" si="150"/>
        <v/>
      </c>
      <c r="BG189" s="53" t="str">
        <f t="shared" si="151"/>
        <v/>
      </c>
      <c r="BH189" s="94">
        <f t="shared" si="152"/>
        <v>0</v>
      </c>
      <c r="BI189" s="94" t="str">
        <f t="shared" si="153"/>
        <v/>
      </c>
      <c r="BJ189" s="94" t="str">
        <f t="shared" si="154"/>
        <v/>
      </c>
      <c r="BK189" s="94" t="str">
        <f t="shared" si="155"/>
        <v/>
      </c>
      <c r="BL189" s="94" t="str">
        <f t="shared" si="156"/>
        <v/>
      </c>
      <c r="BM189" s="98" t="str">
        <f t="shared" si="157"/>
        <v/>
      </c>
      <c r="BN189" s="113"/>
      <c r="BO189" s="113"/>
      <c r="BP189" s="113"/>
      <c r="BQ189" s="53"/>
      <c r="BR189" s="113" t="str">
        <f>IF(OR(B189=0,B189=""),"",IF(AND('Marks Entry 1st'!AJ188="",'Marks Entry 2nd'!AJ188=""),"",IF(AND($E$3="1st"),'Marks Entry 1st'!AJ188,IF(AND($E$3="2nd"),'Marks Entry 2nd'!AJ188,""))))</f>
        <v/>
      </c>
      <c r="BS189" s="113" t="str">
        <f>IF(OR(B189=0,B189=""),"",IF(AND('Marks Entry 1st'!AK188="",'Marks Entry 2nd'!AK188=""),"",IF(AND($E$3="1st"),'Marks Entry 1st'!AK188,IF(AND($E$3="2nd"),'Marks Entry 2nd'!AK188,""))))</f>
        <v/>
      </c>
      <c r="BT189" s="57" t="str">
        <f t="shared" si="158"/>
        <v/>
      </c>
      <c r="BU189" s="53">
        <f t="shared" si="159"/>
        <v>0</v>
      </c>
      <c r="BV189" s="59" t="str">
        <f>IF(OR(B189=0,B189=""),"",IF(AND('Marks Entry 1st'!AL188="",'Marks Entry 2nd'!AL188=""),"",IF(AND($E$3="1st"),'Marks Entry 1st'!AL188,IF(AND($E$3="2nd"),'Marks Entry 2nd'!AL188,""))))</f>
        <v/>
      </c>
      <c r="BW189" s="59" t="str">
        <f>IF(OR(B189=0,B189=""),"",IF(AND('Marks Entry 1st'!AM188="",'Marks Entry 2nd'!AM188=""),"",IF(AND($E$3="1st"),'Marks Entry 1st'!AM188,IF(AND($E$3="2nd"),'Marks Entry 2nd'!AM188,""))))</f>
        <v/>
      </c>
      <c r="BX189" s="58" t="str">
        <f t="shared" si="160"/>
        <v/>
      </c>
      <c r="BY189" s="53" t="str">
        <f t="shared" si="161"/>
        <v/>
      </c>
      <c r="BZ189" s="94">
        <f t="shared" si="162"/>
        <v>0</v>
      </c>
      <c r="CA189" s="94" t="str">
        <f t="shared" si="163"/>
        <v/>
      </c>
      <c r="CB189" s="94" t="str">
        <f t="shared" si="164"/>
        <v/>
      </c>
      <c r="CC189" s="94" t="str">
        <f t="shared" si="165"/>
        <v/>
      </c>
      <c r="CD189" s="94" t="str">
        <f t="shared" si="166"/>
        <v/>
      </c>
      <c r="CE189" s="98" t="str">
        <f t="shared" si="167"/>
        <v/>
      </c>
      <c r="CF189" s="246" t="str">
        <f>IF(OR(B189=0,B189=""),"",IF(AND($E$3="1st"),'Marks Entry 1st'!AN188,IF(AND($E$3="2nd"),'Marks Entry 2nd'!AN188,"")))</f>
        <v/>
      </c>
      <c r="CG189" s="246" t="str">
        <f>IF(OR(B189=0,B189=""),"",IF(AND($E$3="1st"),'Marks Entry 1st'!AO188,IF(AND($E$3="2nd"),'Marks Entry 2nd'!AO188,"")))</f>
        <v/>
      </c>
      <c r="CH189" s="114" t="str">
        <f t="shared" si="168"/>
        <v/>
      </c>
      <c r="CI189" s="115">
        <f t="shared" si="169"/>
        <v>0</v>
      </c>
      <c r="CJ189" s="115" t="str">
        <f t="shared" si="170"/>
        <v/>
      </c>
      <c r="CK189" s="115" t="str">
        <f t="shared" si="171"/>
        <v/>
      </c>
      <c r="CL189" s="97" t="str">
        <f t="shared" si="172"/>
        <v/>
      </c>
      <c r="CM189" s="246" t="str">
        <f>IF(OR(B189=0,B189=""),"",IF(AND($E$3="1st"),'Marks Entry 1st'!AP188,IF(AND($E$3="2nd"),'Marks Entry 2nd'!AP188,"")))</f>
        <v/>
      </c>
      <c r="CN189" s="246" t="str">
        <f>IF(OR(B189=0,B189=""),"",IF(AND($E$3="1st"),'Marks Entry 1st'!AQ188,IF(AND($E$3="2nd"),'Marks Entry 2nd'!AQ188,"")))</f>
        <v/>
      </c>
      <c r="CO189" s="114" t="str">
        <f t="shared" si="173"/>
        <v/>
      </c>
      <c r="CP189" s="115">
        <f t="shared" si="174"/>
        <v>0</v>
      </c>
      <c r="CQ189" s="115" t="str">
        <f t="shared" si="175"/>
        <v/>
      </c>
      <c r="CR189" s="115" t="str">
        <f t="shared" si="176"/>
        <v/>
      </c>
      <c r="CS189" s="97" t="str">
        <f t="shared" si="177"/>
        <v/>
      </c>
      <c r="CT189" s="246" t="str">
        <f>IF(OR(B189=0,B189=""),"",IF(AND($E$3="1st"),'Marks Entry 1st'!AR188,IF(AND($E$3="2nd"),'Marks Entry 2nd'!AR188,"")))</f>
        <v/>
      </c>
      <c r="CU189" s="246" t="str">
        <f>IF(OR(B189=0,B189=""),"",IF(AND($E$3="1st"),'Marks Entry 1st'!AS188,IF(AND($E$3="2nd"),'Marks Entry 2nd'!AS188,"")))</f>
        <v/>
      </c>
      <c r="CV189" s="114" t="str">
        <f t="shared" si="178"/>
        <v/>
      </c>
      <c r="CW189" s="115">
        <f t="shared" si="179"/>
        <v>0</v>
      </c>
      <c r="CX189" s="115" t="str">
        <f t="shared" si="180"/>
        <v/>
      </c>
      <c r="CY189" s="115" t="str">
        <f t="shared" si="181"/>
        <v/>
      </c>
      <c r="CZ189" s="97" t="str">
        <f t="shared" si="182"/>
        <v/>
      </c>
      <c r="DA189" s="246" t="str">
        <f>IF(OR(B189=0,B189=""),"",IF(AND('Marks Entry 1st'!AT188="",'Marks Entry 2nd'!AT188=""),"",IF(AND($E$3="1st"),'Marks Entry 1st'!AT188,IF(AND($E$3="2nd"),'Marks Entry 2nd'!AT188,""))))</f>
        <v/>
      </c>
      <c r="DB189" s="246" t="str">
        <f>IF(OR(B189=0,B189=""),"",IF(AND('Marks Entry 1st'!AU188="",'Marks Entry 2nd'!AU188=""),"",IF(AND($E$3="1st"),'Marks Entry 1st'!AU188,IF(AND($E$3="2nd"),'Marks Entry 2nd'!AU188,""))))</f>
        <v/>
      </c>
      <c r="DC189" s="377" t="str">
        <f t="shared" si="183"/>
        <v/>
      </c>
      <c r="DD189" s="98" t="str">
        <f t="shared" si="184"/>
        <v/>
      </c>
      <c r="DE189" s="246" t="str">
        <f>IF(OR(B189=0,B189=""),"",IF(AND('Marks Entry 1st'!AV188="",'Marks Entry 2nd'!AV188=""),"",IF(AND($E$3="1st"),'Marks Entry 1st'!AV188,IF(AND($E$3="2nd"),'Marks Entry 2nd'!AV188,""))))</f>
        <v/>
      </c>
      <c r="DF189" s="246" t="str">
        <f>IF(OR(B189=0,B189=""),"",IF(AND('Marks Entry 1st'!AW188="",'Marks Entry 2nd'!AW188=""),"",IF(AND($E$3="1st"),'Marks Entry 1st'!AW188,IF(AND($E$3="2nd"),'Marks Entry 2nd'!AW188,""))))</f>
        <v/>
      </c>
      <c r="DG189" s="377" t="str">
        <f t="shared" si="185"/>
        <v/>
      </c>
      <c r="DH189" s="98" t="str">
        <f t="shared" si="186"/>
        <v/>
      </c>
      <c r="DI189" s="68" t="str">
        <f t="shared" si="191"/>
        <v/>
      </c>
      <c r="DJ189" s="379" t="str">
        <f t="shared" si="187"/>
        <v/>
      </c>
      <c r="DK189" s="72" t="str">
        <f t="shared" si="188"/>
        <v/>
      </c>
      <c r="DL189" s="73" t="str">
        <f t="shared" si="189"/>
        <v/>
      </c>
      <c r="DM189" s="413" t="str">
        <f>IF(B189="NSO","NSO",IF(OR(D189="",G189="",F189="",B189="",DI189=0),"",IF('Master sheet'!$D$11="Hindi","कक्षोंन्नति","Promoted")))</f>
        <v/>
      </c>
      <c r="DN189" s="43" t="str">
        <f>IF(OR(B189=0,B189=""),"",IF(AND($E$3="1st"),'Marks Entry 1st'!AX188,IF(AND($E$3="2nd"),'Marks Entry 2nd'!AX188,"")))</f>
        <v/>
      </c>
      <c r="DO189" s="43" t="str">
        <f>IF(OR(B189=0,B189=""),"",IF(AND($E$3="1st"),'Marks Entry 1st'!AY188,IF(AND($E$3="2nd"),'Marks Entry 2nd'!AY188,"")))</f>
        <v/>
      </c>
      <c r="DP189" s="230" t="str">
        <f t="shared" si="190"/>
        <v/>
      </c>
      <c r="DQ189" s="44"/>
      <c r="DX189" s="46">
        <f>IF(AND($E$3="1st"),'Marks Entry 1st'!I188,IF(AND($E$3="2nd"),'Marks Entry 2nd'!I188,""))</f>
        <v>0</v>
      </c>
    </row>
    <row r="190" spans="1:128" ht="18.95" customHeight="1">
      <c r="A190" s="60">
        <v>183</v>
      </c>
      <c r="B190" s="279" t="str">
        <f>IF(OR(DX190=0,DX190=""),"",IF(AND($E$3="1st"),'Marks Entry 1st'!I189,IF(AND($E$3="2nd"),'Marks Entry 2nd'!I189,"")))</f>
        <v/>
      </c>
      <c r="C190" s="61" t="str">
        <f>IF(OR(B190=0,B190=""),"",IF(AND($E$3="1st"),'Marks Entry 1st'!B189,IF(AND($E$3="2nd"),'Marks Entry 2nd'!B189,"")))</f>
        <v/>
      </c>
      <c r="D190" s="61" t="str">
        <f>IF(OR(B190=0,B190=""),"",IF(AND($E$3="1st"),'Marks Entry 1st'!C189,IF(AND($E$3="2nd"),'Marks Entry 2nd'!C189,"")))</f>
        <v/>
      </c>
      <c r="E190" s="62" t="str">
        <f>IF(OR(B190=0,B190=""),"",IF(AND($E$3="1st"),'Marks Entry 1st'!E189,IF(AND($E$3="2nd"),'Marks Entry 2nd'!E189,"")))</f>
        <v/>
      </c>
      <c r="F190" s="278" t="str">
        <f>IF(OR(B190=0,B190=""),"",IF(AND($E$3="1st"),'Marks Entry 1st'!D189,IF(AND($E$3="2nd"),'Marks Entry 2nd'!D189,"")))</f>
        <v/>
      </c>
      <c r="G190" s="56" t="str">
        <f>IF(OR(B190=0,B190=""),"",IF(AND($E$3="1st"),'Marks Entry 1st'!F189,IF(AND($E$3="2nd"),'Marks Entry 2nd'!F189,"")))</f>
        <v/>
      </c>
      <c r="H190" s="56" t="str">
        <f>IF(OR(B190=0,B190=""),"",IF(AND($E$3="1st"),'Marks Entry 1st'!G189,IF(AND($E$3="2nd"),'Marks Entry 2nd'!G189,"")))</f>
        <v/>
      </c>
      <c r="I190" s="56" t="str">
        <f>IF(OR(B190=0,B190=""),"",IF(AND($E$3="1st"),'Marks Entry 1st'!H189,IF(AND($E$3="2nd"),'Marks Entry 2nd'!H189,"")))</f>
        <v/>
      </c>
      <c r="J190" s="245" t="str">
        <f>IF(OR(B190=0,B190=""),"",IF(AND($E$3="1st"),'Marks Entry 1st'!J189,IF(AND($E$3="2nd"),'Marks Entry 2nd'!J189,"")))</f>
        <v/>
      </c>
      <c r="K190" s="245" t="str">
        <f>IF(OR(B190=0,B190=""),"",IF(AND($E$3="1st"),'Marks Entry 1st'!K189,IF(AND($E$3="2nd"),'Marks Entry 2nd'!K189,"")))</f>
        <v/>
      </c>
      <c r="L190" s="113"/>
      <c r="M190" s="113"/>
      <c r="N190" s="113"/>
      <c r="O190" s="53"/>
      <c r="P190" s="113" t="str">
        <f>IF(OR(B190=0,B190=""),"",IF(AND($E$3="1st"),'Marks Entry 1st'!O189,IF(AND($E$3="2nd"),'Marks Entry 2nd'!O189,"")))</f>
        <v/>
      </c>
      <c r="Q190" s="113" t="str">
        <f>IF(OR(B190=0,B190=""),"",IF(AND($E$3="1st"),'Marks Entry 1st'!P189,IF(AND($E$3="2nd"),'Marks Entry 2nd'!P189,"")))</f>
        <v/>
      </c>
      <c r="R190" s="57" t="str">
        <f t="shared" si="128"/>
        <v/>
      </c>
      <c r="S190" s="53">
        <f t="shared" si="129"/>
        <v>0</v>
      </c>
      <c r="T190" s="59" t="str">
        <f>IF(OR(B190=0,B190=""),"",IF(AND($E$3="1st"),'Marks Entry 1st'!Q189,IF(AND($E$3="2nd"),'Marks Entry 2nd'!Q189,"")))</f>
        <v/>
      </c>
      <c r="U190" s="59" t="str">
        <f>IF(OR(B190=0,B190=""),"",IF(AND($E$3="1st"),'Marks Entry 1st'!R189,IF(AND($E$3="2nd"),'Marks Entry 2nd'!R189,"")))</f>
        <v/>
      </c>
      <c r="V190" s="58" t="str">
        <f t="shared" si="130"/>
        <v/>
      </c>
      <c r="W190" s="53" t="str">
        <f t="shared" si="131"/>
        <v/>
      </c>
      <c r="X190" s="94">
        <f t="shared" si="132"/>
        <v>0</v>
      </c>
      <c r="Y190" s="94" t="str">
        <f t="shared" si="133"/>
        <v/>
      </c>
      <c r="Z190" s="94" t="str">
        <f t="shared" si="134"/>
        <v/>
      </c>
      <c r="AA190" s="94" t="str">
        <f t="shared" si="135"/>
        <v/>
      </c>
      <c r="AB190" s="94" t="str">
        <f t="shared" si="136"/>
        <v/>
      </c>
      <c r="AC190" s="98" t="str">
        <f t="shared" si="137"/>
        <v/>
      </c>
      <c r="AD190" s="113"/>
      <c r="AE190" s="113"/>
      <c r="AF190" s="113"/>
      <c r="AG190" s="53"/>
      <c r="AH190" s="113" t="str">
        <f>IF(OR(B190=0,B190=""),"",IF(AND($E$3="1st"),'Marks Entry 1st'!V189,IF(AND($E$3="2nd"),'Marks Entry 2nd'!V189,"")))</f>
        <v/>
      </c>
      <c r="AI190" s="113" t="str">
        <f>IF(OR(B190=0,B190=""),"",IF(AND($E$3="1st"),'Marks Entry 1st'!W189,IF(AND($E$3="2nd"),'Marks Entry 2nd'!W189,"")))</f>
        <v/>
      </c>
      <c r="AJ190" s="57" t="str">
        <f t="shared" si="138"/>
        <v/>
      </c>
      <c r="AK190" s="53">
        <f t="shared" si="139"/>
        <v>0</v>
      </c>
      <c r="AL190" s="59" t="str">
        <f>IF(OR(B190=0,B190=""),"",IF(AND($E$3="1st"),'Marks Entry 1st'!X189,IF(AND($E$3="2nd"),'Marks Entry 2nd'!X189,"")))</f>
        <v/>
      </c>
      <c r="AM190" s="59" t="str">
        <f>IF(OR(B190=0,B190=""),"",IF(AND($E$3="1st"),'Marks Entry 1st'!Y189,IF(AND($E$3="2nd"),'Marks Entry 2nd'!Y189,"")))</f>
        <v/>
      </c>
      <c r="AN190" s="58" t="str">
        <f t="shared" si="140"/>
        <v/>
      </c>
      <c r="AO190" s="53" t="str">
        <f t="shared" si="141"/>
        <v/>
      </c>
      <c r="AP190" s="94">
        <f t="shared" si="142"/>
        <v>0</v>
      </c>
      <c r="AQ190" s="94" t="str">
        <f t="shared" si="143"/>
        <v/>
      </c>
      <c r="AR190" s="94" t="str">
        <f t="shared" si="144"/>
        <v/>
      </c>
      <c r="AS190" s="94" t="str">
        <f t="shared" si="145"/>
        <v/>
      </c>
      <c r="AT190" s="94" t="str">
        <f t="shared" si="146"/>
        <v/>
      </c>
      <c r="AU190" s="98" t="str">
        <f t="shared" si="147"/>
        <v/>
      </c>
      <c r="AV190" s="113"/>
      <c r="AW190" s="113"/>
      <c r="AX190" s="113"/>
      <c r="AY190" s="53"/>
      <c r="AZ190" s="113" t="str">
        <f>IF(OR(B190=0,B190=""),"",IF(AND($E$3="1st"),'Marks Entry 1st'!AC189,IF(AND($E$3="2nd"),'Marks Entry 2nd'!AC189,"")))</f>
        <v/>
      </c>
      <c r="BA190" s="113" t="str">
        <f>IF(OR(B190=0,B190=""),"",IF(AND($E$3="1st"),'Marks Entry 1st'!AD189,IF(AND($E$3="2nd"),'Marks Entry 2nd'!AD189,"")))</f>
        <v/>
      </c>
      <c r="BB190" s="57" t="str">
        <f t="shared" si="148"/>
        <v/>
      </c>
      <c r="BC190" s="53">
        <f t="shared" si="149"/>
        <v>0</v>
      </c>
      <c r="BD190" s="59" t="str">
        <f>IF(OR(B190=0,B190=""),"",IF(AND($E$3="1st"),'Marks Entry 1st'!AE189,IF(AND($E$3="2nd"),'Marks Entry 2nd'!AE189,"")))</f>
        <v/>
      </c>
      <c r="BE190" s="59" t="str">
        <f>IF(OR(B190=0,B190=""),"",IF(AND($E$3="1st"),'Marks Entry 1st'!AF189,IF(AND($E$3="2nd"),'Marks Entry 2nd'!AF189,"")))</f>
        <v/>
      </c>
      <c r="BF190" s="58" t="str">
        <f t="shared" si="150"/>
        <v/>
      </c>
      <c r="BG190" s="53" t="str">
        <f t="shared" si="151"/>
        <v/>
      </c>
      <c r="BH190" s="94">
        <f t="shared" si="152"/>
        <v>0</v>
      </c>
      <c r="BI190" s="94" t="str">
        <f t="shared" si="153"/>
        <v/>
      </c>
      <c r="BJ190" s="94" t="str">
        <f t="shared" si="154"/>
        <v/>
      </c>
      <c r="BK190" s="94" t="str">
        <f t="shared" si="155"/>
        <v/>
      </c>
      <c r="BL190" s="94" t="str">
        <f t="shared" si="156"/>
        <v/>
      </c>
      <c r="BM190" s="98" t="str">
        <f t="shared" si="157"/>
        <v/>
      </c>
      <c r="BN190" s="113"/>
      <c r="BO190" s="113"/>
      <c r="BP190" s="113"/>
      <c r="BQ190" s="53"/>
      <c r="BR190" s="113" t="str">
        <f>IF(OR(B190=0,B190=""),"",IF(AND('Marks Entry 1st'!AJ189="",'Marks Entry 2nd'!AJ189=""),"",IF(AND($E$3="1st"),'Marks Entry 1st'!AJ189,IF(AND($E$3="2nd"),'Marks Entry 2nd'!AJ189,""))))</f>
        <v/>
      </c>
      <c r="BS190" s="113" t="str">
        <f>IF(OR(B190=0,B190=""),"",IF(AND('Marks Entry 1st'!AK189="",'Marks Entry 2nd'!AK189=""),"",IF(AND($E$3="1st"),'Marks Entry 1st'!AK189,IF(AND($E$3="2nd"),'Marks Entry 2nd'!AK189,""))))</f>
        <v/>
      </c>
      <c r="BT190" s="57" t="str">
        <f t="shared" si="158"/>
        <v/>
      </c>
      <c r="BU190" s="53">
        <f t="shared" si="159"/>
        <v>0</v>
      </c>
      <c r="BV190" s="59" t="str">
        <f>IF(OR(B190=0,B190=""),"",IF(AND('Marks Entry 1st'!AL189="",'Marks Entry 2nd'!AL189=""),"",IF(AND($E$3="1st"),'Marks Entry 1st'!AL189,IF(AND($E$3="2nd"),'Marks Entry 2nd'!AL189,""))))</f>
        <v/>
      </c>
      <c r="BW190" s="59" t="str">
        <f>IF(OR(B190=0,B190=""),"",IF(AND('Marks Entry 1st'!AM189="",'Marks Entry 2nd'!AM189=""),"",IF(AND($E$3="1st"),'Marks Entry 1st'!AM189,IF(AND($E$3="2nd"),'Marks Entry 2nd'!AM189,""))))</f>
        <v/>
      </c>
      <c r="BX190" s="58" t="str">
        <f t="shared" si="160"/>
        <v/>
      </c>
      <c r="BY190" s="53" t="str">
        <f t="shared" si="161"/>
        <v/>
      </c>
      <c r="BZ190" s="94">
        <f t="shared" si="162"/>
        <v>0</v>
      </c>
      <c r="CA190" s="94" t="str">
        <f t="shared" si="163"/>
        <v/>
      </c>
      <c r="CB190" s="94" t="str">
        <f t="shared" si="164"/>
        <v/>
      </c>
      <c r="CC190" s="94" t="str">
        <f t="shared" si="165"/>
        <v/>
      </c>
      <c r="CD190" s="94" t="str">
        <f t="shared" si="166"/>
        <v/>
      </c>
      <c r="CE190" s="98" t="str">
        <f t="shared" si="167"/>
        <v/>
      </c>
      <c r="CF190" s="246" t="str">
        <f>IF(OR(B190=0,B190=""),"",IF(AND($E$3="1st"),'Marks Entry 1st'!AN189,IF(AND($E$3="2nd"),'Marks Entry 2nd'!AN189,"")))</f>
        <v/>
      </c>
      <c r="CG190" s="246" t="str">
        <f>IF(OR(B190=0,B190=""),"",IF(AND($E$3="1st"),'Marks Entry 1st'!AO189,IF(AND($E$3="2nd"),'Marks Entry 2nd'!AO189,"")))</f>
        <v/>
      </c>
      <c r="CH190" s="114" t="str">
        <f t="shared" si="168"/>
        <v/>
      </c>
      <c r="CI190" s="115">
        <f t="shared" si="169"/>
        <v>0</v>
      </c>
      <c r="CJ190" s="115" t="str">
        <f t="shared" si="170"/>
        <v/>
      </c>
      <c r="CK190" s="115" t="str">
        <f t="shared" si="171"/>
        <v/>
      </c>
      <c r="CL190" s="97" t="str">
        <f t="shared" si="172"/>
        <v/>
      </c>
      <c r="CM190" s="246" t="str">
        <f>IF(OR(B190=0,B190=""),"",IF(AND($E$3="1st"),'Marks Entry 1st'!AP189,IF(AND($E$3="2nd"),'Marks Entry 2nd'!AP189,"")))</f>
        <v/>
      </c>
      <c r="CN190" s="246" t="str">
        <f>IF(OR(B190=0,B190=""),"",IF(AND($E$3="1st"),'Marks Entry 1st'!AQ189,IF(AND($E$3="2nd"),'Marks Entry 2nd'!AQ189,"")))</f>
        <v/>
      </c>
      <c r="CO190" s="114" t="str">
        <f t="shared" si="173"/>
        <v/>
      </c>
      <c r="CP190" s="115">
        <f t="shared" si="174"/>
        <v>0</v>
      </c>
      <c r="CQ190" s="115" t="str">
        <f t="shared" si="175"/>
        <v/>
      </c>
      <c r="CR190" s="115" t="str">
        <f t="shared" si="176"/>
        <v/>
      </c>
      <c r="CS190" s="97" t="str">
        <f t="shared" si="177"/>
        <v/>
      </c>
      <c r="CT190" s="246" t="str">
        <f>IF(OR(B190=0,B190=""),"",IF(AND($E$3="1st"),'Marks Entry 1st'!AR189,IF(AND($E$3="2nd"),'Marks Entry 2nd'!AR189,"")))</f>
        <v/>
      </c>
      <c r="CU190" s="246" t="str">
        <f>IF(OR(B190=0,B190=""),"",IF(AND($E$3="1st"),'Marks Entry 1st'!AS189,IF(AND($E$3="2nd"),'Marks Entry 2nd'!AS189,"")))</f>
        <v/>
      </c>
      <c r="CV190" s="114" t="str">
        <f t="shared" si="178"/>
        <v/>
      </c>
      <c r="CW190" s="115">
        <f t="shared" si="179"/>
        <v>0</v>
      </c>
      <c r="CX190" s="115" t="str">
        <f t="shared" si="180"/>
        <v/>
      </c>
      <c r="CY190" s="115" t="str">
        <f t="shared" si="181"/>
        <v/>
      </c>
      <c r="CZ190" s="97" t="str">
        <f t="shared" si="182"/>
        <v/>
      </c>
      <c r="DA190" s="246" t="str">
        <f>IF(OR(B190=0,B190=""),"",IF(AND('Marks Entry 1st'!AT189="",'Marks Entry 2nd'!AT189=""),"",IF(AND($E$3="1st"),'Marks Entry 1st'!AT189,IF(AND($E$3="2nd"),'Marks Entry 2nd'!AT189,""))))</f>
        <v/>
      </c>
      <c r="DB190" s="246" t="str">
        <f>IF(OR(B190=0,B190=""),"",IF(AND('Marks Entry 1st'!AU189="",'Marks Entry 2nd'!AU189=""),"",IF(AND($E$3="1st"),'Marks Entry 1st'!AU189,IF(AND($E$3="2nd"),'Marks Entry 2nd'!AU189,""))))</f>
        <v/>
      </c>
      <c r="DC190" s="377" t="str">
        <f t="shared" si="183"/>
        <v/>
      </c>
      <c r="DD190" s="98" t="str">
        <f t="shared" si="184"/>
        <v/>
      </c>
      <c r="DE190" s="246" t="str">
        <f>IF(OR(B190=0,B190=""),"",IF(AND('Marks Entry 1st'!AV189="",'Marks Entry 2nd'!AV189=""),"",IF(AND($E$3="1st"),'Marks Entry 1st'!AV189,IF(AND($E$3="2nd"),'Marks Entry 2nd'!AV189,""))))</f>
        <v/>
      </c>
      <c r="DF190" s="246" t="str">
        <f>IF(OR(B190=0,B190=""),"",IF(AND('Marks Entry 1st'!AW189="",'Marks Entry 2nd'!AW189=""),"",IF(AND($E$3="1st"),'Marks Entry 1st'!AW189,IF(AND($E$3="2nd"),'Marks Entry 2nd'!AW189,""))))</f>
        <v/>
      </c>
      <c r="DG190" s="377" t="str">
        <f t="shared" si="185"/>
        <v/>
      </c>
      <c r="DH190" s="98" t="str">
        <f t="shared" si="186"/>
        <v/>
      </c>
      <c r="DI190" s="68" t="str">
        <f t="shared" si="191"/>
        <v/>
      </c>
      <c r="DJ190" s="379" t="str">
        <f t="shared" si="187"/>
        <v/>
      </c>
      <c r="DK190" s="72" t="str">
        <f t="shared" si="188"/>
        <v/>
      </c>
      <c r="DL190" s="73" t="str">
        <f t="shared" si="189"/>
        <v/>
      </c>
      <c r="DM190" s="413" t="str">
        <f>IF(B190="NSO","NSO",IF(OR(D190="",G190="",F190="",B190="",DI190=0),"",IF('Master sheet'!$D$11="Hindi","कक्षोंन्नति","Promoted")))</f>
        <v/>
      </c>
      <c r="DN190" s="43" t="str">
        <f>IF(OR(B190=0,B190=""),"",IF(AND($E$3="1st"),'Marks Entry 1st'!AX189,IF(AND($E$3="2nd"),'Marks Entry 2nd'!AX189,"")))</f>
        <v/>
      </c>
      <c r="DO190" s="43" t="str">
        <f>IF(OR(B190=0,B190=""),"",IF(AND($E$3="1st"),'Marks Entry 1st'!AY189,IF(AND($E$3="2nd"),'Marks Entry 2nd'!AY189,"")))</f>
        <v/>
      </c>
      <c r="DP190" s="230" t="str">
        <f t="shared" si="190"/>
        <v/>
      </c>
      <c r="DQ190" s="44"/>
      <c r="DX190" s="46">
        <f>IF(AND($E$3="1st"),'Marks Entry 1st'!I189,IF(AND($E$3="2nd"),'Marks Entry 2nd'!I189,""))</f>
        <v>0</v>
      </c>
    </row>
    <row r="191" spans="1:128" ht="18.95" customHeight="1">
      <c r="A191" s="60">
        <v>184</v>
      </c>
      <c r="B191" s="279" t="str">
        <f>IF(OR(DX191=0,DX191=""),"",IF(AND($E$3="1st"),'Marks Entry 1st'!I190,IF(AND($E$3="2nd"),'Marks Entry 2nd'!I190,"")))</f>
        <v/>
      </c>
      <c r="C191" s="61" t="str">
        <f>IF(OR(B191=0,B191=""),"",IF(AND($E$3="1st"),'Marks Entry 1st'!B190,IF(AND($E$3="2nd"),'Marks Entry 2nd'!B190,"")))</f>
        <v/>
      </c>
      <c r="D191" s="61" t="str">
        <f>IF(OR(B191=0,B191=""),"",IF(AND($E$3="1st"),'Marks Entry 1st'!C190,IF(AND($E$3="2nd"),'Marks Entry 2nd'!C190,"")))</f>
        <v/>
      </c>
      <c r="E191" s="62" t="str">
        <f>IF(OR(B191=0,B191=""),"",IF(AND($E$3="1st"),'Marks Entry 1st'!E190,IF(AND($E$3="2nd"),'Marks Entry 2nd'!E190,"")))</f>
        <v/>
      </c>
      <c r="F191" s="278" t="str">
        <f>IF(OR(B191=0,B191=""),"",IF(AND($E$3="1st"),'Marks Entry 1st'!D190,IF(AND($E$3="2nd"),'Marks Entry 2nd'!D190,"")))</f>
        <v/>
      </c>
      <c r="G191" s="56" t="str">
        <f>IF(OR(B191=0,B191=""),"",IF(AND($E$3="1st"),'Marks Entry 1st'!F190,IF(AND($E$3="2nd"),'Marks Entry 2nd'!F190,"")))</f>
        <v/>
      </c>
      <c r="H191" s="56" t="str">
        <f>IF(OR(B191=0,B191=""),"",IF(AND($E$3="1st"),'Marks Entry 1st'!G190,IF(AND($E$3="2nd"),'Marks Entry 2nd'!G190,"")))</f>
        <v/>
      </c>
      <c r="I191" s="56" t="str">
        <f>IF(OR(B191=0,B191=""),"",IF(AND($E$3="1st"),'Marks Entry 1st'!H190,IF(AND($E$3="2nd"),'Marks Entry 2nd'!H190,"")))</f>
        <v/>
      </c>
      <c r="J191" s="245" t="str">
        <f>IF(OR(B191=0,B191=""),"",IF(AND($E$3="1st"),'Marks Entry 1st'!J190,IF(AND($E$3="2nd"),'Marks Entry 2nd'!J190,"")))</f>
        <v/>
      </c>
      <c r="K191" s="245" t="str">
        <f>IF(OR(B191=0,B191=""),"",IF(AND($E$3="1st"),'Marks Entry 1st'!K190,IF(AND($E$3="2nd"),'Marks Entry 2nd'!K190,"")))</f>
        <v/>
      </c>
      <c r="L191" s="113"/>
      <c r="M191" s="113"/>
      <c r="N191" s="113"/>
      <c r="O191" s="53"/>
      <c r="P191" s="113" t="str">
        <f>IF(OR(B191=0,B191=""),"",IF(AND($E$3="1st"),'Marks Entry 1st'!O190,IF(AND($E$3="2nd"),'Marks Entry 2nd'!O190,"")))</f>
        <v/>
      </c>
      <c r="Q191" s="113" t="str">
        <f>IF(OR(B191=0,B191=""),"",IF(AND($E$3="1st"),'Marks Entry 1st'!P190,IF(AND($E$3="2nd"),'Marks Entry 2nd'!P190,"")))</f>
        <v/>
      </c>
      <c r="R191" s="57" t="str">
        <f t="shared" si="128"/>
        <v/>
      </c>
      <c r="S191" s="53">
        <f t="shared" si="129"/>
        <v>0</v>
      </c>
      <c r="T191" s="59" t="str">
        <f>IF(OR(B191=0,B191=""),"",IF(AND($E$3="1st"),'Marks Entry 1st'!Q190,IF(AND($E$3="2nd"),'Marks Entry 2nd'!Q190,"")))</f>
        <v/>
      </c>
      <c r="U191" s="59" t="str">
        <f>IF(OR(B191=0,B191=""),"",IF(AND($E$3="1st"),'Marks Entry 1st'!R190,IF(AND($E$3="2nd"),'Marks Entry 2nd'!R190,"")))</f>
        <v/>
      </c>
      <c r="V191" s="58" t="str">
        <f t="shared" si="130"/>
        <v/>
      </c>
      <c r="W191" s="53" t="str">
        <f t="shared" si="131"/>
        <v/>
      </c>
      <c r="X191" s="94">
        <f t="shared" si="132"/>
        <v>0</v>
      </c>
      <c r="Y191" s="94" t="str">
        <f t="shared" si="133"/>
        <v/>
      </c>
      <c r="Z191" s="94" t="str">
        <f t="shared" si="134"/>
        <v/>
      </c>
      <c r="AA191" s="94" t="str">
        <f t="shared" si="135"/>
        <v/>
      </c>
      <c r="AB191" s="94" t="str">
        <f t="shared" si="136"/>
        <v/>
      </c>
      <c r="AC191" s="98" t="str">
        <f t="shared" si="137"/>
        <v/>
      </c>
      <c r="AD191" s="113"/>
      <c r="AE191" s="113"/>
      <c r="AF191" s="113"/>
      <c r="AG191" s="53"/>
      <c r="AH191" s="113" t="str">
        <f>IF(OR(B191=0,B191=""),"",IF(AND($E$3="1st"),'Marks Entry 1st'!V190,IF(AND($E$3="2nd"),'Marks Entry 2nd'!V190,"")))</f>
        <v/>
      </c>
      <c r="AI191" s="113" t="str">
        <f>IF(OR(B191=0,B191=""),"",IF(AND($E$3="1st"),'Marks Entry 1st'!W190,IF(AND($E$3="2nd"),'Marks Entry 2nd'!W190,"")))</f>
        <v/>
      </c>
      <c r="AJ191" s="57" t="str">
        <f t="shared" si="138"/>
        <v/>
      </c>
      <c r="AK191" s="53">
        <f t="shared" si="139"/>
        <v>0</v>
      </c>
      <c r="AL191" s="59" t="str">
        <f>IF(OR(B191=0,B191=""),"",IF(AND($E$3="1st"),'Marks Entry 1st'!X190,IF(AND($E$3="2nd"),'Marks Entry 2nd'!X190,"")))</f>
        <v/>
      </c>
      <c r="AM191" s="59" t="str">
        <f>IF(OR(B191=0,B191=""),"",IF(AND($E$3="1st"),'Marks Entry 1st'!Y190,IF(AND($E$3="2nd"),'Marks Entry 2nd'!Y190,"")))</f>
        <v/>
      </c>
      <c r="AN191" s="58" t="str">
        <f t="shared" si="140"/>
        <v/>
      </c>
      <c r="AO191" s="53" t="str">
        <f t="shared" si="141"/>
        <v/>
      </c>
      <c r="AP191" s="94">
        <f t="shared" si="142"/>
        <v>0</v>
      </c>
      <c r="AQ191" s="94" t="str">
        <f t="shared" si="143"/>
        <v/>
      </c>
      <c r="AR191" s="94" t="str">
        <f t="shared" si="144"/>
        <v/>
      </c>
      <c r="AS191" s="94" t="str">
        <f t="shared" si="145"/>
        <v/>
      </c>
      <c r="AT191" s="94" t="str">
        <f t="shared" si="146"/>
        <v/>
      </c>
      <c r="AU191" s="98" t="str">
        <f t="shared" si="147"/>
        <v/>
      </c>
      <c r="AV191" s="113"/>
      <c r="AW191" s="113"/>
      <c r="AX191" s="113"/>
      <c r="AY191" s="53"/>
      <c r="AZ191" s="113" t="str">
        <f>IF(OR(B191=0,B191=""),"",IF(AND($E$3="1st"),'Marks Entry 1st'!AC190,IF(AND($E$3="2nd"),'Marks Entry 2nd'!AC190,"")))</f>
        <v/>
      </c>
      <c r="BA191" s="113" t="str">
        <f>IF(OR(B191=0,B191=""),"",IF(AND($E$3="1st"),'Marks Entry 1st'!AD190,IF(AND($E$3="2nd"),'Marks Entry 2nd'!AD190,"")))</f>
        <v/>
      </c>
      <c r="BB191" s="57" t="str">
        <f t="shared" si="148"/>
        <v/>
      </c>
      <c r="BC191" s="53">
        <f t="shared" si="149"/>
        <v>0</v>
      </c>
      <c r="BD191" s="59" t="str">
        <f>IF(OR(B191=0,B191=""),"",IF(AND($E$3="1st"),'Marks Entry 1st'!AE190,IF(AND($E$3="2nd"),'Marks Entry 2nd'!AE190,"")))</f>
        <v/>
      </c>
      <c r="BE191" s="59" t="str">
        <f>IF(OR(B191=0,B191=""),"",IF(AND($E$3="1st"),'Marks Entry 1st'!AF190,IF(AND($E$3="2nd"),'Marks Entry 2nd'!AF190,"")))</f>
        <v/>
      </c>
      <c r="BF191" s="58" t="str">
        <f t="shared" si="150"/>
        <v/>
      </c>
      <c r="BG191" s="53" t="str">
        <f t="shared" si="151"/>
        <v/>
      </c>
      <c r="BH191" s="94">
        <f t="shared" si="152"/>
        <v>0</v>
      </c>
      <c r="BI191" s="94" t="str">
        <f t="shared" si="153"/>
        <v/>
      </c>
      <c r="BJ191" s="94" t="str">
        <f t="shared" si="154"/>
        <v/>
      </c>
      <c r="BK191" s="94" t="str">
        <f t="shared" si="155"/>
        <v/>
      </c>
      <c r="BL191" s="94" t="str">
        <f t="shared" si="156"/>
        <v/>
      </c>
      <c r="BM191" s="98" t="str">
        <f t="shared" si="157"/>
        <v/>
      </c>
      <c r="BN191" s="113"/>
      <c r="BO191" s="113"/>
      <c r="BP191" s="113"/>
      <c r="BQ191" s="53"/>
      <c r="BR191" s="113" t="str">
        <f>IF(OR(B191=0,B191=""),"",IF(AND('Marks Entry 1st'!AJ190="",'Marks Entry 2nd'!AJ190=""),"",IF(AND($E$3="1st"),'Marks Entry 1st'!AJ190,IF(AND($E$3="2nd"),'Marks Entry 2nd'!AJ190,""))))</f>
        <v/>
      </c>
      <c r="BS191" s="113" t="str">
        <f>IF(OR(B191=0,B191=""),"",IF(AND('Marks Entry 1st'!AK190="",'Marks Entry 2nd'!AK190=""),"",IF(AND($E$3="1st"),'Marks Entry 1st'!AK190,IF(AND($E$3="2nd"),'Marks Entry 2nd'!AK190,""))))</f>
        <v/>
      </c>
      <c r="BT191" s="57" t="str">
        <f t="shared" si="158"/>
        <v/>
      </c>
      <c r="BU191" s="53">
        <f t="shared" si="159"/>
        <v>0</v>
      </c>
      <c r="BV191" s="59" t="str">
        <f>IF(OR(B191=0,B191=""),"",IF(AND('Marks Entry 1st'!AL190="",'Marks Entry 2nd'!AL190=""),"",IF(AND($E$3="1st"),'Marks Entry 1st'!AL190,IF(AND($E$3="2nd"),'Marks Entry 2nd'!AL190,""))))</f>
        <v/>
      </c>
      <c r="BW191" s="59" t="str">
        <f>IF(OR(B191=0,B191=""),"",IF(AND('Marks Entry 1st'!AM190="",'Marks Entry 2nd'!AM190=""),"",IF(AND($E$3="1st"),'Marks Entry 1st'!AM190,IF(AND($E$3="2nd"),'Marks Entry 2nd'!AM190,""))))</f>
        <v/>
      </c>
      <c r="BX191" s="58" t="str">
        <f t="shared" si="160"/>
        <v/>
      </c>
      <c r="BY191" s="53" t="str">
        <f t="shared" si="161"/>
        <v/>
      </c>
      <c r="BZ191" s="94">
        <f t="shared" si="162"/>
        <v>0</v>
      </c>
      <c r="CA191" s="94" t="str">
        <f t="shared" si="163"/>
        <v/>
      </c>
      <c r="CB191" s="94" t="str">
        <f t="shared" si="164"/>
        <v/>
      </c>
      <c r="CC191" s="94" t="str">
        <f t="shared" si="165"/>
        <v/>
      </c>
      <c r="CD191" s="94" t="str">
        <f t="shared" si="166"/>
        <v/>
      </c>
      <c r="CE191" s="98" t="str">
        <f t="shared" si="167"/>
        <v/>
      </c>
      <c r="CF191" s="246" t="str">
        <f>IF(OR(B191=0,B191=""),"",IF(AND($E$3="1st"),'Marks Entry 1st'!AN190,IF(AND($E$3="2nd"),'Marks Entry 2nd'!AN190,"")))</f>
        <v/>
      </c>
      <c r="CG191" s="246" t="str">
        <f>IF(OR(B191=0,B191=""),"",IF(AND($E$3="1st"),'Marks Entry 1st'!AO190,IF(AND($E$3="2nd"),'Marks Entry 2nd'!AO190,"")))</f>
        <v/>
      </c>
      <c r="CH191" s="114" t="str">
        <f t="shared" si="168"/>
        <v/>
      </c>
      <c r="CI191" s="115">
        <f t="shared" si="169"/>
        <v>0</v>
      </c>
      <c r="CJ191" s="115" t="str">
        <f t="shared" si="170"/>
        <v/>
      </c>
      <c r="CK191" s="115" t="str">
        <f t="shared" si="171"/>
        <v/>
      </c>
      <c r="CL191" s="97" t="str">
        <f t="shared" si="172"/>
        <v/>
      </c>
      <c r="CM191" s="246" t="str">
        <f>IF(OR(B191=0,B191=""),"",IF(AND($E$3="1st"),'Marks Entry 1st'!AP190,IF(AND($E$3="2nd"),'Marks Entry 2nd'!AP190,"")))</f>
        <v/>
      </c>
      <c r="CN191" s="246" t="str">
        <f>IF(OR(B191=0,B191=""),"",IF(AND($E$3="1st"),'Marks Entry 1st'!AQ190,IF(AND($E$3="2nd"),'Marks Entry 2nd'!AQ190,"")))</f>
        <v/>
      </c>
      <c r="CO191" s="114" t="str">
        <f t="shared" si="173"/>
        <v/>
      </c>
      <c r="CP191" s="115">
        <f t="shared" si="174"/>
        <v>0</v>
      </c>
      <c r="CQ191" s="115" t="str">
        <f t="shared" si="175"/>
        <v/>
      </c>
      <c r="CR191" s="115" t="str">
        <f t="shared" si="176"/>
        <v/>
      </c>
      <c r="CS191" s="97" t="str">
        <f t="shared" si="177"/>
        <v/>
      </c>
      <c r="CT191" s="246" t="str">
        <f>IF(OR(B191=0,B191=""),"",IF(AND($E$3="1st"),'Marks Entry 1st'!AR190,IF(AND($E$3="2nd"),'Marks Entry 2nd'!AR190,"")))</f>
        <v/>
      </c>
      <c r="CU191" s="246" t="str">
        <f>IF(OR(B191=0,B191=""),"",IF(AND($E$3="1st"),'Marks Entry 1st'!AS190,IF(AND($E$3="2nd"),'Marks Entry 2nd'!AS190,"")))</f>
        <v/>
      </c>
      <c r="CV191" s="114" t="str">
        <f t="shared" si="178"/>
        <v/>
      </c>
      <c r="CW191" s="115">
        <f t="shared" si="179"/>
        <v>0</v>
      </c>
      <c r="CX191" s="115" t="str">
        <f t="shared" si="180"/>
        <v/>
      </c>
      <c r="CY191" s="115" t="str">
        <f t="shared" si="181"/>
        <v/>
      </c>
      <c r="CZ191" s="97" t="str">
        <f t="shared" si="182"/>
        <v/>
      </c>
      <c r="DA191" s="246" t="str">
        <f>IF(OR(B191=0,B191=""),"",IF(AND('Marks Entry 1st'!AT190="",'Marks Entry 2nd'!AT190=""),"",IF(AND($E$3="1st"),'Marks Entry 1st'!AT190,IF(AND($E$3="2nd"),'Marks Entry 2nd'!AT190,""))))</f>
        <v/>
      </c>
      <c r="DB191" s="246" t="str">
        <f>IF(OR(B191=0,B191=""),"",IF(AND('Marks Entry 1st'!AU190="",'Marks Entry 2nd'!AU190=""),"",IF(AND($E$3="1st"),'Marks Entry 1st'!AU190,IF(AND($E$3="2nd"),'Marks Entry 2nd'!AU190,""))))</f>
        <v/>
      </c>
      <c r="DC191" s="377" t="str">
        <f t="shared" si="183"/>
        <v/>
      </c>
      <c r="DD191" s="98" t="str">
        <f t="shared" si="184"/>
        <v/>
      </c>
      <c r="DE191" s="246" t="str">
        <f>IF(OR(B191=0,B191=""),"",IF(AND('Marks Entry 1st'!AV190="",'Marks Entry 2nd'!AV190=""),"",IF(AND($E$3="1st"),'Marks Entry 1st'!AV190,IF(AND($E$3="2nd"),'Marks Entry 2nd'!AV190,""))))</f>
        <v/>
      </c>
      <c r="DF191" s="246" t="str">
        <f>IF(OR(B191=0,B191=""),"",IF(AND('Marks Entry 1st'!AW190="",'Marks Entry 2nd'!AW190=""),"",IF(AND($E$3="1st"),'Marks Entry 1st'!AW190,IF(AND($E$3="2nd"),'Marks Entry 2nd'!AW190,""))))</f>
        <v/>
      </c>
      <c r="DG191" s="377" t="str">
        <f t="shared" si="185"/>
        <v/>
      </c>
      <c r="DH191" s="98" t="str">
        <f t="shared" si="186"/>
        <v/>
      </c>
      <c r="DI191" s="68" t="str">
        <f t="shared" si="191"/>
        <v/>
      </c>
      <c r="DJ191" s="379" t="str">
        <f t="shared" si="187"/>
        <v/>
      </c>
      <c r="DK191" s="72" t="str">
        <f t="shared" si="188"/>
        <v/>
      </c>
      <c r="DL191" s="73" t="str">
        <f t="shared" si="189"/>
        <v/>
      </c>
      <c r="DM191" s="413" t="str">
        <f>IF(B191="NSO","NSO",IF(OR(D191="",G191="",F191="",B191="",DI191=0),"",IF('Master sheet'!$D$11="Hindi","कक्षोंन्नति","Promoted")))</f>
        <v/>
      </c>
      <c r="DN191" s="43" t="str">
        <f>IF(OR(B191=0,B191=""),"",IF(AND($E$3="1st"),'Marks Entry 1st'!AX190,IF(AND($E$3="2nd"),'Marks Entry 2nd'!AX190,"")))</f>
        <v/>
      </c>
      <c r="DO191" s="43" t="str">
        <f>IF(OR(B191=0,B191=""),"",IF(AND($E$3="1st"),'Marks Entry 1st'!AY190,IF(AND($E$3="2nd"),'Marks Entry 2nd'!AY190,"")))</f>
        <v/>
      </c>
      <c r="DP191" s="230" t="str">
        <f t="shared" si="190"/>
        <v/>
      </c>
      <c r="DQ191" s="44"/>
      <c r="DX191" s="46">
        <f>IF(AND($E$3="1st"),'Marks Entry 1st'!I190,IF(AND($E$3="2nd"),'Marks Entry 2nd'!I190,""))</f>
        <v>0</v>
      </c>
    </row>
    <row r="192" spans="1:128" ht="18.95" customHeight="1">
      <c r="A192" s="60">
        <v>185</v>
      </c>
      <c r="B192" s="279" t="str">
        <f>IF(OR(DX192=0,DX192=""),"",IF(AND($E$3="1st"),'Marks Entry 1st'!I191,IF(AND($E$3="2nd"),'Marks Entry 2nd'!I191,"")))</f>
        <v/>
      </c>
      <c r="C192" s="61" t="str">
        <f>IF(OR(B192=0,B192=""),"",IF(AND($E$3="1st"),'Marks Entry 1st'!B191,IF(AND($E$3="2nd"),'Marks Entry 2nd'!B191,"")))</f>
        <v/>
      </c>
      <c r="D192" s="61" t="str">
        <f>IF(OR(B192=0,B192=""),"",IF(AND($E$3="1st"),'Marks Entry 1st'!C191,IF(AND($E$3="2nd"),'Marks Entry 2nd'!C191,"")))</f>
        <v/>
      </c>
      <c r="E192" s="62" t="str">
        <f>IF(OR(B192=0,B192=""),"",IF(AND($E$3="1st"),'Marks Entry 1st'!E191,IF(AND($E$3="2nd"),'Marks Entry 2nd'!E191,"")))</f>
        <v/>
      </c>
      <c r="F192" s="278" t="str">
        <f>IF(OR(B192=0,B192=""),"",IF(AND($E$3="1st"),'Marks Entry 1st'!D191,IF(AND($E$3="2nd"),'Marks Entry 2nd'!D191,"")))</f>
        <v/>
      </c>
      <c r="G192" s="56" t="str">
        <f>IF(OR(B192=0,B192=""),"",IF(AND($E$3="1st"),'Marks Entry 1st'!F191,IF(AND($E$3="2nd"),'Marks Entry 2nd'!F191,"")))</f>
        <v/>
      </c>
      <c r="H192" s="56" t="str">
        <f>IF(OR(B192=0,B192=""),"",IF(AND($E$3="1st"),'Marks Entry 1st'!G191,IF(AND($E$3="2nd"),'Marks Entry 2nd'!G191,"")))</f>
        <v/>
      </c>
      <c r="I192" s="56" t="str">
        <f>IF(OR(B192=0,B192=""),"",IF(AND($E$3="1st"),'Marks Entry 1st'!H191,IF(AND($E$3="2nd"),'Marks Entry 2nd'!H191,"")))</f>
        <v/>
      </c>
      <c r="J192" s="245" t="str">
        <f>IF(OR(B192=0,B192=""),"",IF(AND($E$3="1st"),'Marks Entry 1st'!J191,IF(AND($E$3="2nd"),'Marks Entry 2nd'!J191,"")))</f>
        <v/>
      </c>
      <c r="K192" s="245" t="str">
        <f>IF(OR(B192=0,B192=""),"",IF(AND($E$3="1st"),'Marks Entry 1st'!K191,IF(AND($E$3="2nd"),'Marks Entry 2nd'!K191,"")))</f>
        <v/>
      </c>
      <c r="L192" s="113"/>
      <c r="M192" s="113"/>
      <c r="N192" s="113"/>
      <c r="O192" s="53"/>
      <c r="P192" s="113" t="str">
        <f>IF(OR(B192=0,B192=""),"",IF(AND($E$3="1st"),'Marks Entry 1st'!O191,IF(AND($E$3="2nd"),'Marks Entry 2nd'!O191,"")))</f>
        <v/>
      </c>
      <c r="Q192" s="113" t="str">
        <f>IF(OR(B192=0,B192=""),"",IF(AND($E$3="1st"),'Marks Entry 1st'!P191,IF(AND($E$3="2nd"),'Marks Entry 2nd'!P191,"")))</f>
        <v/>
      </c>
      <c r="R192" s="57" t="str">
        <f t="shared" si="128"/>
        <v/>
      </c>
      <c r="S192" s="53">
        <f t="shared" si="129"/>
        <v>0</v>
      </c>
      <c r="T192" s="59" t="str">
        <f>IF(OR(B192=0,B192=""),"",IF(AND($E$3="1st"),'Marks Entry 1st'!Q191,IF(AND($E$3="2nd"),'Marks Entry 2nd'!Q191,"")))</f>
        <v/>
      </c>
      <c r="U192" s="59" t="str">
        <f>IF(OR(B192=0,B192=""),"",IF(AND($E$3="1st"),'Marks Entry 1st'!R191,IF(AND($E$3="2nd"),'Marks Entry 2nd'!R191,"")))</f>
        <v/>
      </c>
      <c r="V192" s="58" t="str">
        <f t="shared" si="130"/>
        <v/>
      </c>
      <c r="W192" s="53" t="str">
        <f t="shared" si="131"/>
        <v/>
      </c>
      <c r="X192" s="94">
        <f t="shared" si="132"/>
        <v>0</v>
      </c>
      <c r="Y192" s="94" t="str">
        <f t="shared" si="133"/>
        <v/>
      </c>
      <c r="Z192" s="94" t="str">
        <f t="shared" si="134"/>
        <v/>
      </c>
      <c r="AA192" s="94" t="str">
        <f t="shared" si="135"/>
        <v/>
      </c>
      <c r="AB192" s="94" t="str">
        <f t="shared" si="136"/>
        <v/>
      </c>
      <c r="AC192" s="98" t="str">
        <f t="shared" si="137"/>
        <v/>
      </c>
      <c r="AD192" s="113"/>
      <c r="AE192" s="113"/>
      <c r="AF192" s="113"/>
      <c r="AG192" s="53"/>
      <c r="AH192" s="113" t="str">
        <f>IF(OR(B192=0,B192=""),"",IF(AND($E$3="1st"),'Marks Entry 1st'!V191,IF(AND($E$3="2nd"),'Marks Entry 2nd'!V191,"")))</f>
        <v/>
      </c>
      <c r="AI192" s="113" t="str">
        <f>IF(OR(B192=0,B192=""),"",IF(AND($E$3="1st"),'Marks Entry 1st'!W191,IF(AND($E$3="2nd"),'Marks Entry 2nd'!W191,"")))</f>
        <v/>
      </c>
      <c r="AJ192" s="57" t="str">
        <f t="shared" si="138"/>
        <v/>
      </c>
      <c r="AK192" s="53">
        <f t="shared" si="139"/>
        <v>0</v>
      </c>
      <c r="AL192" s="59" t="str">
        <f>IF(OR(B192=0,B192=""),"",IF(AND($E$3="1st"),'Marks Entry 1st'!X191,IF(AND($E$3="2nd"),'Marks Entry 2nd'!X191,"")))</f>
        <v/>
      </c>
      <c r="AM192" s="59" t="str">
        <f>IF(OR(B192=0,B192=""),"",IF(AND($E$3="1st"),'Marks Entry 1st'!Y191,IF(AND($E$3="2nd"),'Marks Entry 2nd'!Y191,"")))</f>
        <v/>
      </c>
      <c r="AN192" s="58" t="str">
        <f t="shared" si="140"/>
        <v/>
      </c>
      <c r="AO192" s="53" t="str">
        <f t="shared" si="141"/>
        <v/>
      </c>
      <c r="AP192" s="94">
        <f t="shared" si="142"/>
        <v>0</v>
      </c>
      <c r="AQ192" s="94" t="str">
        <f t="shared" si="143"/>
        <v/>
      </c>
      <c r="AR192" s="94" t="str">
        <f t="shared" si="144"/>
        <v/>
      </c>
      <c r="AS192" s="94" t="str">
        <f t="shared" si="145"/>
        <v/>
      </c>
      <c r="AT192" s="94" t="str">
        <f t="shared" si="146"/>
        <v/>
      </c>
      <c r="AU192" s="98" t="str">
        <f t="shared" si="147"/>
        <v/>
      </c>
      <c r="AV192" s="113"/>
      <c r="AW192" s="113"/>
      <c r="AX192" s="113"/>
      <c r="AY192" s="53"/>
      <c r="AZ192" s="113" t="str">
        <f>IF(OR(B192=0,B192=""),"",IF(AND($E$3="1st"),'Marks Entry 1st'!AC191,IF(AND($E$3="2nd"),'Marks Entry 2nd'!AC191,"")))</f>
        <v/>
      </c>
      <c r="BA192" s="113" t="str">
        <f>IF(OR(B192=0,B192=""),"",IF(AND($E$3="1st"),'Marks Entry 1st'!AD191,IF(AND($E$3="2nd"),'Marks Entry 2nd'!AD191,"")))</f>
        <v/>
      </c>
      <c r="BB192" s="57" t="str">
        <f t="shared" si="148"/>
        <v/>
      </c>
      <c r="BC192" s="53">
        <f t="shared" si="149"/>
        <v>0</v>
      </c>
      <c r="BD192" s="59" t="str">
        <f>IF(OR(B192=0,B192=""),"",IF(AND($E$3="1st"),'Marks Entry 1st'!AE191,IF(AND($E$3="2nd"),'Marks Entry 2nd'!AE191,"")))</f>
        <v/>
      </c>
      <c r="BE192" s="59" t="str">
        <f>IF(OR(B192=0,B192=""),"",IF(AND($E$3="1st"),'Marks Entry 1st'!AF191,IF(AND($E$3="2nd"),'Marks Entry 2nd'!AF191,"")))</f>
        <v/>
      </c>
      <c r="BF192" s="58" t="str">
        <f t="shared" si="150"/>
        <v/>
      </c>
      <c r="BG192" s="53" t="str">
        <f t="shared" si="151"/>
        <v/>
      </c>
      <c r="BH192" s="94">
        <f t="shared" si="152"/>
        <v>0</v>
      </c>
      <c r="BI192" s="94" t="str">
        <f t="shared" si="153"/>
        <v/>
      </c>
      <c r="BJ192" s="94" t="str">
        <f t="shared" si="154"/>
        <v/>
      </c>
      <c r="BK192" s="94" t="str">
        <f t="shared" si="155"/>
        <v/>
      </c>
      <c r="BL192" s="94" t="str">
        <f t="shared" si="156"/>
        <v/>
      </c>
      <c r="BM192" s="98" t="str">
        <f t="shared" si="157"/>
        <v/>
      </c>
      <c r="BN192" s="113"/>
      <c r="BO192" s="113"/>
      <c r="BP192" s="113"/>
      <c r="BQ192" s="53"/>
      <c r="BR192" s="113" t="str">
        <f>IF(OR(B192=0,B192=""),"",IF(AND('Marks Entry 1st'!AJ191="",'Marks Entry 2nd'!AJ191=""),"",IF(AND($E$3="1st"),'Marks Entry 1st'!AJ191,IF(AND($E$3="2nd"),'Marks Entry 2nd'!AJ191,""))))</f>
        <v/>
      </c>
      <c r="BS192" s="113" t="str">
        <f>IF(OR(B192=0,B192=""),"",IF(AND('Marks Entry 1st'!AK191="",'Marks Entry 2nd'!AK191=""),"",IF(AND($E$3="1st"),'Marks Entry 1st'!AK191,IF(AND($E$3="2nd"),'Marks Entry 2nd'!AK191,""))))</f>
        <v/>
      </c>
      <c r="BT192" s="57" t="str">
        <f t="shared" si="158"/>
        <v/>
      </c>
      <c r="BU192" s="53">
        <f t="shared" si="159"/>
        <v>0</v>
      </c>
      <c r="BV192" s="59" t="str">
        <f>IF(OR(B192=0,B192=""),"",IF(AND('Marks Entry 1st'!AL191="",'Marks Entry 2nd'!AL191=""),"",IF(AND($E$3="1st"),'Marks Entry 1st'!AL191,IF(AND($E$3="2nd"),'Marks Entry 2nd'!AL191,""))))</f>
        <v/>
      </c>
      <c r="BW192" s="59" t="str">
        <f>IF(OR(B192=0,B192=""),"",IF(AND('Marks Entry 1st'!AM191="",'Marks Entry 2nd'!AM191=""),"",IF(AND($E$3="1st"),'Marks Entry 1st'!AM191,IF(AND($E$3="2nd"),'Marks Entry 2nd'!AM191,""))))</f>
        <v/>
      </c>
      <c r="BX192" s="58" t="str">
        <f t="shared" si="160"/>
        <v/>
      </c>
      <c r="BY192" s="53" t="str">
        <f t="shared" si="161"/>
        <v/>
      </c>
      <c r="BZ192" s="94">
        <f t="shared" si="162"/>
        <v>0</v>
      </c>
      <c r="CA192" s="94" t="str">
        <f t="shared" si="163"/>
        <v/>
      </c>
      <c r="CB192" s="94" t="str">
        <f t="shared" si="164"/>
        <v/>
      </c>
      <c r="CC192" s="94" t="str">
        <f t="shared" si="165"/>
        <v/>
      </c>
      <c r="CD192" s="94" t="str">
        <f t="shared" si="166"/>
        <v/>
      </c>
      <c r="CE192" s="98" t="str">
        <f t="shared" si="167"/>
        <v/>
      </c>
      <c r="CF192" s="246" t="str">
        <f>IF(OR(B192=0,B192=""),"",IF(AND($E$3="1st"),'Marks Entry 1st'!AN191,IF(AND($E$3="2nd"),'Marks Entry 2nd'!AN191,"")))</f>
        <v/>
      </c>
      <c r="CG192" s="246" t="str">
        <f>IF(OR(B192=0,B192=""),"",IF(AND($E$3="1st"),'Marks Entry 1st'!AO191,IF(AND($E$3="2nd"),'Marks Entry 2nd'!AO191,"")))</f>
        <v/>
      </c>
      <c r="CH192" s="114" t="str">
        <f t="shared" si="168"/>
        <v/>
      </c>
      <c r="CI192" s="115">
        <f t="shared" si="169"/>
        <v>0</v>
      </c>
      <c r="CJ192" s="115" t="str">
        <f t="shared" si="170"/>
        <v/>
      </c>
      <c r="CK192" s="115" t="str">
        <f t="shared" si="171"/>
        <v/>
      </c>
      <c r="CL192" s="97" t="str">
        <f t="shared" si="172"/>
        <v/>
      </c>
      <c r="CM192" s="246" t="str">
        <f>IF(OR(B192=0,B192=""),"",IF(AND($E$3="1st"),'Marks Entry 1st'!AP191,IF(AND($E$3="2nd"),'Marks Entry 2nd'!AP191,"")))</f>
        <v/>
      </c>
      <c r="CN192" s="246" t="str">
        <f>IF(OR(B192=0,B192=""),"",IF(AND($E$3="1st"),'Marks Entry 1st'!AQ191,IF(AND($E$3="2nd"),'Marks Entry 2nd'!AQ191,"")))</f>
        <v/>
      </c>
      <c r="CO192" s="114" t="str">
        <f t="shared" si="173"/>
        <v/>
      </c>
      <c r="CP192" s="115">
        <f t="shared" si="174"/>
        <v>0</v>
      </c>
      <c r="CQ192" s="115" t="str">
        <f t="shared" si="175"/>
        <v/>
      </c>
      <c r="CR192" s="115" t="str">
        <f t="shared" si="176"/>
        <v/>
      </c>
      <c r="CS192" s="97" t="str">
        <f t="shared" si="177"/>
        <v/>
      </c>
      <c r="CT192" s="246" t="str">
        <f>IF(OR(B192=0,B192=""),"",IF(AND($E$3="1st"),'Marks Entry 1st'!AR191,IF(AND($E$3="2nd"),'Marks Entry 2nd'!AR191,"")))</f>
        <v/>
      </c>
      <c r="CU192" s="246" t="str">
        <f>IF(OR(B192=0,B192=""),"",IF(AND($E$3="1st"),'Marks Entry 1st'!AS191,IF(AND($E$3="2nd"),'Marks Entry 2nd'!AS191,"")))</f>
        <v/>
      </c>
      <c r="CV192" s="114" t="str">
        <f t="shared" si="178"/>
        <v/>
      </c>
      <c r="CW192" s="115">
        <f t="shared" si="179"/>
        <v>0</v>
      </c>
      <c r="CX192" s="115" t="str">
        <f t="shared" si="180"/>
        <v/>
      </c>
      <c r="CY192" s="115" t="str">
        <f t="shared" si="181"/>
        <v/>
      </c>
      <c r="CZ192" s="97" t="str">
        <f t="shared" si="182"/>
        <v/>
      </c>
      <c r="DA192" s="246" t="str">
        <f>IF(OR(B192=0,B192=""),"",IF(AND('Marks Entry 1st'!AT191="",'Marks Entry 2nd'!AT191=""),"",IF(AND($E$3="1st"),'Marks Entry 1st'!AT191,IF(AND($E$3="2nd"),'Marks Entry 2nd'!AT191,""))))</f>
        <v/>
      </c>
      <c r="DB192" s="246" t="str">
        <f>IF(OR(B192=0,B192=""),"",IF(AND('Marks Entry 1st'!AU191="",'Marks Entry 2nd'!AU191=""),"",IF(AND($E$3="1st"),'Marks Entry 1st'!AU191,IF(AND($E$3="2nd"),'Marks Entry 2nd'!AU191,""))))</f>
        <v/>
      </c>
      <c r="DC192" s="377" t="str">
        <f t="shared" si="183"/>
        <v/>
      </c>
      <c r="DD192" s="98" t="str">
        <f t="shared" si="184"/>
        <v/>
      </c>
      <c r="DE192" s="246" t="str">
        <f>IF(OR(B192=0,B192=""),"",IF(AND('Marks Entry 1st'!AV191="",'Marks Entry 2nd'!AV191=""),"",IF(AND($E$3="1st"),'Marks Entry 1st'!AV191,IF(AND($E$3="2nd"),'Marks Entry 2nd'!AV191,""))))</f>
        <v/>
      </c>
      <c r="DF192" s="246" t="str">
        <f>IF(OR(B192=0,B192=""),"",IF(AND('Marks Entry 1st'!AW191="",'Marks Entry 2nd'!AW191=""),"",IF(AND($E$3="1st"),'Marks Entry 1st'!AW191,IF(AND($E$3="2nd"),'Marks Entry 2nd'!AW191,""))))</f>
        <v/>
      </c>
      <c r="DG192" s="377" t="str">
        <f t="shared" si="185"/>
        <v/>
      </c>
      <c r="DH192" s="98" t="str">
        <f t="shared" si="186"/>
        <v/>
      </c>
      <c r="DI192" s="68" t="str">
        <f t="shared" si="191"/>
        <v/>
      </c>
      <c r="DJ192" s="379" t="str">
        <f t="shared" si="187"/>
        <v/>
      </c>
      <c r="DK192" s="72" t="str">
        <f t="shared" si="188"/>
        <v/>
      </c>
      <c r="DL192" s="73" t="str">
        <f t="shared" si="189"/>
        <v/>
      </c>
      <c r="DM192" s="413" t="str">
        <f>IF(B192="NSO","NSO",IF(OR(D192="",G192="",F192="",B192="",DI192=0),"",IF('Master sheet'!$D$11="Hindi","कक्षोंन्नति","Promoted")))</f>
        <v/>
      </c>
      <c r="DN192" s="43" t="str">
        <f>IF(OR(B192=0,B192=""),"",IF(AND($E$3="1st"),'Marks Entry 1st'!AX191,IF(AND($E$3="2nd"),'Marks Entry 2nd'!AX191,"")))</f>
        <v/>
      </c>
      <c r="DO192" s="43" t="str">
        <f>IF(OR(B192=0,B192=""),"",IF(AND($E$3="1st"),'Marks Entry 1st'!AY191,IF(AND($E$3="2nd"),'Marks Entry 2nd'!AY191,"")))</f>
        <v/>
      </c>
      <c r="DP192" s="230" t="str">
        <f t="shared" si="190"/>
        <v/>
      </c>
      <c r="DQ192" s="44"/>
      <c r="DX192" s="46">
        <f>IF(AND($E$3="1st"),'Marks Entry 1st'!I191,IF(AND($E$3="2nd"),'Marks Entry 2nd'!I191,""))</f>
        <v>0</v>
      </c>
    </row>
    <row r="193" spans="1:128" ht="18.95" customHeight="1">
      <c r="A193" s="60">
        <v>186</v>
      </c>
      <c r="B193" s="279" t="str">
        <f>IF(OR(DX193=0,DX193=""),"",IF(AND($E$3="1st"),'Marks Entry 1st'!I192,IF(AND($E$3="2nd"),'Marks Entry 2nd'!I192,"")))</f>
        <v/>
      </c>
      <c r="C193" s="61" t="str">
        <f>IF(OR(B193=0,B193=""),"",IF(AND($E$3="1st"),'Marks Entry 1st'!B192,IF(AND($E$3="2nd"),'Marks Entry 2nd'!B192,"")))</f>
        <v/>
      </c>
      <c r="D193" s="61" t="str">
        <f>IF(OR(B193=0,B193=""),"",IF(AND($E$3="1st"),'Marks Entry 1st'!C192,IF(AND($E$3="2nd"),'Marks Entry 2nd'!C192,"")))</f>
        <v/>
      </c>
      <c r="E193" s="62" t="str">
        <f>IF(OR(B193=0,B193=""),"",IF(AND($E$3="1st"),'Marks Entry 1st'!E192,IF(AND($E$3="2nd"),'Marks Entry 2nd'!E192,"")))</f>
        <v/>
      </c>
      <c r="F193" s="278" t="str">
        <f>IF(OR(B193=0,B193=""),"",IF(AND($E$3="1st"),'Marks Entry 1st'!D192,IF(AND($E$3="2nd"),'Marks Entry 2nd'!D192,"")))</f>
        <v/>
      </c>
      <c r="G193" s="56" t="str">
        <f>IF(OR(B193=0,B193=""),"",IF(AND($E$3="1st"),'Marks Entry 1st'!F192,IF(AND($E$3="2nd"),'Marks Entry 2nd'!F192,"")))</f>
        <v/>
      </c>
      <c r="H193" s="56" t="str">
        <f>IF(OR(B193=0,B193=""),"",IF(AND($E$3="1st"),'Marks Entry 1st'!G192,IF(AND($E$3="2nd"),'Marks Entry 2nd'!G192,"")))</f>
        <v/>
      </c>
      <c r="I193" s="56" t="str">
        <f>IF(OR(B193=0,B193=""),"",IF(AND($E$3="1st"),'Marks Entry 1st'!H192,IF(AND($E$3="2nd"),'Marks Entry 2nd'!H192,"")))</f>
        <v/>
      </c>
      <c r="J193" s="245" t="str">
        <f>IF(OR(B193=0,B193=""),"",IF(AND($E$3="1st"),'Marks Entry 1st'!J192,IF(AND($E$3="2nd"),'Marks Entry 2nd'!J192,"")))</f>
        <v/>
      </c>
      <c r="K193" s="245" t="str">
        <f>IF(OR(B193=0,B193=""),"",IF(AND($E$3="1st"),'Marks Entry 1st'!K192,IF(AND($E$3="2nd"),'Marks Entry 2nd'!K192,"")))</f>
        <v/>
      </c>
      <c r="L193" s="113"/>
      <c r="M193" s="113"/>
      <c r="N193" s="113"/>
      <c r="O193" s="53"/>
      <c r="P193" s="113" t="str">
        <f>IF(OR(B193=0,B193=""),"",IF(AND($E$3="1st"),'Marks Entry 1st'!O192,IF(AND($E$3="2nd"),'Marks Entry 2nd'!O192,"")))</f>
        <v/>
      </c>
      <c r="Q193" s="113" t="str">
        <f>IF(OR(B193=0,B193=""),"",IF(AND($E$3="1st"),'Marks Entry 1st'!P192,IF(AND($E$3="2nd"),'Marks Entry 2nd'!P192,"")))</f>
        <v/>
      </c>
      <c r="R193" s="57" t="str">
        <f t="shared" si="128"/>
        <v/>
      </c>
      <c r="S193" s="53">
        <f t="shared" si="129"/>
        <v>0</v>
      </c>
      <c r="T193" s="59" t="str">
        <f>IF(OR(B193=0,B193=""),"",IF(AND($E$3="1st"),'Marks Entry 1st'!Q192,IF(AND($E$3="2nd"),'Marks Entry 2nd'!Q192,"")))</f>
        <v/>
      </c>
      <c r="U193" s="59" t="str">
        <f>IF(OR(B193=0,B193=""),"",IF(AND($E$3="1st"),'Marks Entry 1st'!R192,IF(AND($E$3="2nd"),'Marks Entry 2nd'!R192,"")))</f>
        <v/>
      </c>
      <c r="V193" s="58" t="str">
        <f t="shared" si="130"/>
        <v/>
      </c>
      <c r="W193" s="53" t="str">
        <f t="shared" si="131"/>
        <v/>
      </c>
      <c r="X193" s="94">
        <f t="shared" si="132"/>
        <v>0</v>
      </c>
      <c r="Y193" s="94" t="str">
        <f t="shared" si="133"/>
        <v/>
      </c>
      <c r="Z193" s="94" t="str">
        <f t="shared" si="134"/>
        <v/>
      </c>
      <c r="AA193" s="94" t="str">
        <f t="shared" si="135"/>
        <v/>
      </c>
      <c r="AB193" s="94" t="str">
        <f t="shared" si="136"/>
        <v/>
      </c>
      <c r="AC193" s="98" t="str">
        <f t="shared" si="137"/>
        <v/>
      </c>
      <c r="AD193" s="113"/>
      <c r="AE193" s="113"/>
      <c r="AF193" s="113"/>
      <c r="AG193" s="53"/>
      <c r="AH193" s="113" t="str">
        <f>IF(OR(B193=0,B193=""),"",IF(AND($E$3="1st"),'Marks Entry 1st'!V192,IF(AND($E$3="2nd"),'Marks Entry 2nd'!V192,"")))</f>
        <v/>
      </c>
      <c r="AI193" s="113" t="str">
        <f>IF(OR(B193=0,B193=""),"",IF(AND($E$3="1st"),'Marks Entry 1st'!W192,IF(AND($E$3="2nd"),'Marks Entry 2nd'!W192,"")))</f>
        <v/>
      </c>
      <c r="AJ193" s="57" t="str">
        <f t="shared" si="138"/>
        <v/>
      </c>
      <c r="AK193" s="53">
        <f t="shared" si="139"/>
        <v>0</v>
      </c>
      <c r="AL193" s="59" t="str">
        <f>IF(OR(B193=0,B193=""),"",IF(AND($E$3="1st"),'Marks Entry 1st'!X192,IF(AND($E$3="2nd"),'Marks Entry 2nd'!X192,"")))</f>
        <v/>
      </c>
      <c r="AM193" s="59" t="str">
        <f>IF(OR(B193=0,B193=""),"",IF(AND($E$3="1st"),'Marks Entry 1st'!Y192,IF(AND($E$3="2nd"),'Marks Entry 2nd'!Y192,"")))</f>
        <v/>
      </c>
      <c r="AN193" s="58" t="str">
        <f t="shared" si="140"/>
        <v/>
      </c>
      <c r="AO193" s="53" t="str">
        <f t="shared" si="141"/>
        <v/>
      </c>
      <c r="AP193" s="94">
        <f t="shared" si="142"/>
        <v>0</v>
      </c>
      <c r="AQ193" s="94" t="str">
        <f t="shared" si="143"/>
        <v/>
      </c>
      <c r="AR193" s="94" t="str">
        <f t="shared" si="144"/>
        <v/>
      </c>
      <c r="AS193" s="94" t="str">
        <f t="shared" si="145"/>
        <v/>
      </c>
      <c r="AT193" s="94" t="str">
        <f t="shared" si="146"/>
        <v/>
      </c>
      <c r="AU193" s="98" t="str">
        <f t="shared" si="147"/>
        <v/>
      </c>
      <c r="AV193" s="113"/>
      <c r="AW193" s="113"/>
      <c r="AX193" s="113"/>
      <c r="AY193" s="53"/>
      <c r="AZ193" s="113" t="str">
        <f>IF(OR(B193=0,B193=""),"",IF(AND($E$3="1st"),'Marks Entry 1st'!AC192,IF(AND($E$3="2nd"),'Marks Entry 2nd'!AC192,"")))</f>
        <v/>
      </c>
      <c r="BA193" s="113" t="str">
        <f>IF(OR(B193=0,B193=""),"",IF(AND($E$3="1st"),'Marks Entry 1st'!AD192,IF(AND($E$3="2nd"),'Marks Entry 2nd'!AD192,"")))</f>
        <v/>
      </c>
      <c r="BB193" s="57" t="str">
        <f t="shared" si="148"/>
        <v/>
      </c>
      <c r="BC193" s="53">
        <f t="shared" si="149"/>
        <v>0</v>
      </c>
      <c r="BD193" s="59" t="str">
        <f>IF(OR(B193=0,B193=""),"",IF(AND($E$3="1st"),'Marks Entry 1st'!AE192,IF(AND($E$3="2nd"),'Marks Entry 2nd'!AE192,"")))</f>
        <v/>
      </c>
      <c r="BE193" s="59" t="str">
        <f>IF(OR(B193=0,B193=""),"",IF(AND($E$3="1st"),'Marks Entry 1st'!AF192,IF(AND($E$3="2nd"),'Marks Entry 2nd'!AF192,"")))</f>
        <v/>
      </c>
      <c r="BF193" s="58" t="str">
        <f t="shared" si="150"/>
        <v/>
      </c>
      <c r="BG193" s="53" t="str">
        <f t="shared" si="151"/>
        <v/>
      </c>
      <c r="BH193" s="94">
        <f t="shared" si="152"/>
        <v>0</v>
      </c>
      <c r="BI193" s="94" t="str">
        <f t="shared" si="153"/>
        <v/>
      </c>
      <c r="BJ193" s="94" t="str">
        <f t="shared" si="154"/>
        <v/>
      </c>
      <c r="BK193" s="94" t="str">
        <f t="shared" si="155"/>
        <v/>
      </c>
      <c r="BL193" s="94" t="str">
        <f t="shared" si="156"/>
        <v/>
      </c>
      <c r="BM193" s="98" t="str">
        <f t="shared" si="157"/>
        <v/>
      </c>
      <c r="BN193" s="113"/>
      <c r="BO193" s="113"/>
      <c r="BP193" s="113"/>
      <c r="BQ193" s="53"/>
      <c r="BR193" s="113" t="str">
        <f>IF(OR(B193=0,B193=""),"",IF(AND('Marks Entry 1st'!AJ192="",'Marks Entry 2nd'!AJ192=""),"",IF(AND($E$3="1st"),'Marks Entry 1st'!AJ192,IF(AND($E$3="2nd"),'Marks Entry 2nd'!AJ192,""))))</f>
        <v/>
      </c>
      <c r="BS193" s="113" t="str">
        <f>IF(OR(B193=0,B193=""),"",IF(AND('Marks Entry 1st'!AK192="",'Marks Entry 2nd'!AK192=""),"",IF(AND($E$3="1st"),'Marks Entry 1st'!AK192,IF(AND($E$3="2nd"),'Marks Entry 2nd'!AK192,""))))</f>
        <v/>
      </c>
      <c r="BT193" s="57" t="str">
        <f t="shared" si="158"/>
        <v/>
      </c>
      <c r="BU193" s="53">
        <f t="shared" si="159"/>
        <v>0</v>
      </c>
      <c r="BV193" s="59" t="str">
        <f>IF(OR(B193=0,B193=""),"",IF(AND('Marks Entry 1st'!AL192="",'Marks Entry 2nd'!AL192=""),"",IF(AND($E$3="1st"),'Marks Entry 1st'!AL192,IF(AND($E$3="2nd"),'Marks Entry 2nd'!AL192,""))))</f>
        <v/>
      </c>
      <c r="BW193" s="59" t="str">
        <f>IF(OR(B193=0,B193=""),"",IF(AND('Marks Entry 1st'!AM192="",'Marks Entry 2nd'!AM192=""),"",IF(AND($E$3="1st"),'Marks Entry 1st'!AM192,IF(AND($E$3="2nd"),'Marks Entry 2nd'!AM192,""))))</f>
        <v/>
      </c>
      <c r="BX193" s="58" t="str">
        <f t="shared" si="160"/>
        <v/>
      </c>
      <c r="BY193" s="53" t="str">
        <f t="shared" si="161"/>
        <v/>
      </c>
      <c r="BZ193" s="94">
        <f t="shared" si="162"/>
        <v>0</v>
      </c>
      <c r="CA193" s="94" t="str">
        <f t="shared" si="163"/>
        <v/>
      </c>
      <c r="CB193" s="94" t="str">
        <f t="shared" si="164"/>
        <v/>
      </c>
      <c r="CC193" s="94" t="str">
        <f t="shared" si="165"/>
        <v/>
      </c>
      <c r="CD193" s="94" t="str">
        <f t="shared" si="166"/>
        <v/>
      </c>
      <c r="CE193" s="98" t="str">
        <f t="shared" si="167"/>
        <v/>
      </c>
      <c r="CF193" s="246" t="str">
        <f>IF(OR(B193=0,B193=""),"",IF(AND($E$3="1st"),'Marks Entry 1st'!AN192,IF(AND($E$3="2nd"),'Marks Entry 2nd'!AN192,"")))</f>
        <v/>
      </c>
      <c r="CG193" s="246" t="str">
        <f>IF(OR(B193=0,B193=""),"",IF(AND($E$3="1st"),'Marks Entry 1st'!AO192,IF(AND($E$3="2nd"),'Marks Entry 2nd'!AO192,"")))</f>
        <v/>
      </c>
      <c r="CH193" s="114" t="str">
        <f t="shared" si="168"/>
        <v/>
      </c>
      <c r="CI193" s="115">
        <f t="shared" si="169"/>
        <v>0</v>
      </c>
      <c r="CJ193" s="115" t="str">
        <f t="shared" si="170"/>
        <v/>
      </c>
      <c r="CK193" s="115" t="str">
        <f t="shared" si="171"/>
        <v/>
      </c>
      <c r="CL193" s="97" t="str">
        <f t="shared" si="172"/>
        <v/>
      </c>
      <c r="CM193" s="246" t="str">
        <f>IF(OR(B193=0,B193=""),"",IF(AND($E$3="1st"),'Marks Entry 1st'!AP192,IF(AND($E$3="2nd"),'Marks Entry 2nd'!AP192,"")))</f>
        <v/>
      </c>
      <c r="CN193" s="246" t="str">
        <f>IF(OR(B193=0,B193=""),"",IF(AND($E$3="1st"),'Marks Entry 1st'!AQ192,IF(AND($E$3="2nd"),'Marks Entry 2nd'!AQ192,"")))</f>
        <v/>
      </c>
      <c r="CO193" s="114" t="str">
        <f t="shared" si="173"/>
        <v/>
      </c>
      <c r="CP193" s="115">
        <f t="shared" si="174"/>
        <v>0</v>
      </c>
      <c r="CQ193" s="115" t="str">
        <f t="shared" si="175"/>
        <v/>
      </c>
      <c r="CR193" s="115" t="str">
        <f t="shared" si="176"/>
        <v/>
      </c>
      <c r="CS193" s="97" t="str">
        <f t="shared" si="177"/>
        <v/>
      </c>
      <c r="CT193" s="246" t="str">
        <f>IF(OR(B193=0,B193=""),"",IF(AND($E$3="1st"),'Marks Entry 1st'!AR192,IF(AND($E$3="2nd"),'Marks Entry 2nd'!AR192,"")))</f>
        <v/>
      </c>
      <c r="CU193" s="246" t="str">
        <f>IF(OR(B193=0,B193=""),"",IF(AND($E$3="1st"),'Marks Entry 1st'!AS192,IF(AND($E$3="2nd"),'Marks Entry 2nd'!AS192,"")))</f>
        <v/>
      </c>
      <c r="CV193" s="114" t="str">
        <f t="shared" si="178"/>
        <v/>
      </c>
      <c r="CW193" s="115">
        <f t="shared" si="179"/>
        <v>0</v>
      </c>
      <c r="CX193" s="115" t="str">
        <f t="shared" si="180"/>
        <v/>
      </c>
      <c r="CY193" s="115" t="str">
        <f t="shared" si="181"/>
        <v/>
      </c>
      <c r="CZ193" s="97" t="str">
        <f t="shared" si="182"/>
        <v/>
      </c>
      <c r="DA193" s="246" t="str">
        <f>IF(OR(B193=0,B193=""),"",IF(AND('Marks Entry 1st'!AT192="",'Marks Entry 2nd'!AT192=""),"",IF(AND($E$3="1st"),'Marks Entry 1st'!AT192,IF(AND($E$3="2nd"),'Marks Entry 2nd'!AT192,""))))</f>
        <v/>
      </c>
      <c r="DB193" s="246" t="str">
        <f>IF(OR(B193=0,B193=""),"",IF(AND('Marks Entry 1st'!AU192="",'Marks Entry 2nd'!AU192=""),"",IF(AND($E$3="1st"),'Marks Entry 1st'!AU192,IF(AND($E$3="2nd"),'Marks Entry 2nd'!AU192,""))))</f>
        <v/>
      </c>
      <c r="DC193" s="377" t="str">
        <f t="shared" si="183"/>
        <v/>
      </c>
      <c r="DD193" s="98" t="str">
        <f t="shared" si="184"/>
        <v/>
      </c>
      <c r="DE193" s="246" t="str">
        <f>IF(OR(B193=0,B193=""),"",IF(AND('Marks Entry 1st'!AV192="",'Marks Entry 2nd'!AV192=""),"",IF(AND($E$3="1st"),'Marks Entry 1st'!AV192,IF(AND($E$3="2nd"),'Marks Entry 2nd'!AV192,""))))</f>
        <v/>
      </c>
      <c r="DF193" s="246" t="str">
        <f>IF(OR(B193=0,B193=""),"",IF(AND('Marks Entry 1st'!AW192="",'Marks Entry 2nd'!AW192=""),"",IF(AND($E$3="1st"),'Marks Entry 1st'!AW192,IF(AND($E$3="2nd"),'Marks Entry 2nd'!AW192,""))))</f>
        <v/>
      </c>
      <c r="DG193" s="377" t="str">
        <f t="shared" si="185"/>
        <v/>
      </c>
      <c r="DH193" s="98" t="str">
        <f t="shared" si="186"/>
        <v/>
      </c>
      <c r="DI193" s="68" t="str">
        <f t="shared" si="191"/>
        <v/>
      </c>
      <c r="DJ193" s="379" t="str">
        <f t="shared" si="187"/>
        <v/>
      </c>
      <c r="DK193" s="72" t="str">
        <f t="shared" si="188"/>
        <v/>
      </c>
      <c r="DL193" s="73" t="str">
        <f t="shared" si="189"/>
        <v/>
      </c>
      <c r="DM193" s="413" t="str">
        <f>IF(B193="NSO","NSO",IF(OR(D193="",G193="",F193="",B193="",DI193=0),"",IF('Master sheet'!$D$11="Hindi","कक्षोंन्नति","Promoted")))</f>
        <v/>
      </c>
      <c r="DN193" s="43" t="str">
        <f>IF(OR(B193=0,B193=""),"",IF(AND($E$3="1st"),'Marks Entry 1st'!AX192,IF(AND($E$3="2nd"),'Marks Entry 2nd'!AX192,"")))</f>
        <v/>
      </c>
      <c r="DO193" s="43" t="str">
        <f>IF(OR(B193=0,B193=""),"",IF(AND($E$3="1st"),'Marks Entry 1st'!AY192,IF(AND($E$3="2nd"),'Marks Entry 2nd'!AY192,"")))</f>
        <v/>
      </c>
      <c r="DP193" s="230" t="str">
        <f t="shared" si="190"/>
        <v/>
      </c>
      <c r="DQ193" s="44"/>
      <c r="DX193" s="46">
        <f>IF(AND($E$3="1st"),'Marks Entry 1st'!I192,IF(AND($E$3="2nd"),'Marks Entry 2nd'!I192,""))</f>
        <v>0</v>
      </c>
    </row>
    <row r="194" spans="1:128" ht="18.95" customHeight="1">
      <c r="A194" s="60">
        <v>187</v>
      </c>
      <c r="B194" s="279" t="str">
        <f>IF(OR(DX194=0,DX194=""),"",IF(AND($E$3="1st"),'Marks Entry 1st'!I193,IF(AND($E$3="2nd"),'Marks Entry 2nd'!I193,"")))</f>
        <v/>
      </c>
      <c r="C194" s="61" t="str">
        <f>IF(OR(B194=0,B194=""),"",IF(AND($E$3="1st"),'Marks Entry 1st'!B193,IF(AND($E$3="2nd"),'Marks Entry 2nd'!B193,"")))</f>
        <v/>
      </c>
      <c r="D194" s="61" t="str">
        <f>IF(OR(B194=0,B194=""),"",IF(AND($E$3="1st"),'Marks Entry 1st'!C193,IF(AND($E$3="2nd"),'Marks Entry 2nd'!C193,"")))</f>
        <v/>
      </c>
      <c r="E194" s="62" t="str">
        <f>IF(OR(B194=0,B194=""),"",IF(AND($E$3="1st"),'Marks Entry 1st'!E193,IF(AND($E$3="2nd"),'Marks Entry 2nd'!E193,"")))</f>
        <v/>
      </c>
      <c r="F194" s="278" t="str">
        <f>IF(OR(B194=0,B194=""),"",IF(AND($E$3="1st"),'Marks Entry 1st'!D193,IF(AND($E$3="2nd"),'Marks Entry 2nd'!D193,"")))</f>
        <v/>
      </c>
      <c r="G194" s="56" t="str">
        <f>IF(OR(B194=0,B194=""),"",IF(AND($E$3="1st"),'Marks Entry 1st'!F193,IF(AND($E$3="2nd"),'Marks Entry 2nd'!F193,"")))</f>
        <v/>
      </c>
      <c r="H194" s="56" t="str">
        <f>IF(OR(B194=0,B194=""),"",IF(AND($E$3="1st"),'Marks Entry 1st'!G193,IF(AND($E$3="2nd"),'Marks Entry 2nd'!G193,"")))</f>
        <v/>
      </c>
      <c r="I194" s="56" t="str">
        <f>IF(OR(B194=0,B194=""),"",IF(AND($E$3="1st"),'Marks Entry 1st'!H193,IF(AND($E$3="2nd"),'Marks Entry 2nd'!H193,"")))</f>
        <v/>
      </c>
      <c r="J194" s="245" t="str">
        <f>IF(OR(B194=0,B194=""),"",IF(AND($E$3="1st"),'Marks Entry 1st'!J193,IF(AND($E$3="2nd"),'Marks Entry 2nd'!J193,"")))</f>
        <v/>
      </c>
      <c r="K194" s="245" t="str">
        <f>IF(OR(B194=0,B194=""),"",IF(AND($E$3="1st"),'Marks Entry 1st'!K193,IF(AND($E$3="2nd"),'Marks Entry 2nd'!K193,"")))</f>
        <v/>
      </c>
      <c r="L194" s="113"/>
      <c r="M194" s="113"/>
      <c r="N194" s="113"/>
      <c r="O194" s="53"/>
      <c r="P194" s="113" t="str">
        <f>IF(OR(B194=0,B194=""),"",IF(AND($E$3="1st"),'Marks Entry 1st'!O193,IF(AND($E$3="2nd"),'Marks Entry 2nd'!O193,"")))</f>
        <v/>
      </c>
      <c r="Q194" s="113" t="str">
        <f>IF(OR(B194=0,B194=""),"",IF(AND($E$3="1st"),'Marks Entry 1st'!P193,IF(AND($E$3="2nd"),'Marks Entry 2nd'!P193,"")))</f>
        <v/>
      </c>
      <c r="R194" s="57" t="str">
        <f t="shared" si="128"/>
        <v/>
      </c>
      <c r="S194" s="53">
        <f t="shared" si="129"/>
        <v>0</v>
      </c>
      <c r="T194" s="59" t="str">
        <f>IF(OR(B194=0,B194=""),"",IF(AND($E$3="1st"),'Marks Entry 1st'!Q193,IF(AND($E$3="2nd"),'Marks Entry 2nd'!Q193,"")))</f>
        <v/>
      </c>
      <c r="U194" s="59" t="str">
        <f>IF(OR(B194=0,B194=""),"",IF(AND($E$3="1st"),'Marks Entry 1st'!R193,IF(AND($E$3="2nd"),'Marks Entry 2nd'!R193,"")))</f>
        <v/>
      </c>
      <c r="V194" s="58" t="str">
        <f t="shared" si="130"/>
        <v/>
      </c>
      <c r="W194" s="53" t="str">
        <f t="shared" si="131"/>
        <v/>
      </c>
      <c r="X194" s="94">
        <f t="shared" si="132"/>
        <v>0</v>
      </c>
      <c r="Y194" s="94" t="str">
        <f t="shared" si="133"/>
        <v/>
      </c>
      <c r="Z194" s="94" t="str">
        <f t="shared" si="134"/>
        <v/>
      </c>
      <c r="AA194" s="94" t="str">
        <f t="shared" si="135"/>
        <v/>
      </c>
      <c r="AB194" s="94" t="str">
        <f t="shared" si="136"/>
        <v/>
      </c>
      <c r="AC194" s="98" t="str">
        <f t="shared" si="137"/>
        <v/>
      </c>
      <c r="AD194" s="113"/>
      <c r="AE194" s="113"/>
      <c r="AF194" s="113"/>
      <c r="AG194" s="53"/>
      <c r="AH194" s="113" t="str">
        <f>IF(OR(B194=0,B194=""),"",IF(AND($E$3="1st"),'Marks Entry 1st'!V193,IF(AND($E$3="2nd"),'Marks Entry 2nd'!V193,"")))</f>
        <v/>
      </c>
      <c r="AI194" s="113" t="str">
        <f>IF(OR(B194=0,B194=""),"",IF(AND($E$3="1st"),'Marks Entry 1st'!W193,IF(AND($E$3="2nd"),'Marks Entry 2nd'!W193,"")))</f>
        <v/>
      </c>
      <c r="AJ194" s="57" t="str">
        <f t="shared" si="138"/>
        <v/>
      </c>
      <c r="AK194" s="53">
        <f t="shared" si="139"/>
        <v>0</v>
      </c>
      <c r="AL194" s="59" t="str">
        <f>IF(OR(B194=0,B194=""),"",IF(AND($E$3="1st"),'Marks Entry 1st'!X193,IF(AND($E$3="2nd"),'Marks Entry 2nd'!X193,"")))</f>
        <v/>
      </c>
      <c r="AM194" s="59" t="str">
        <f>IF(OR(B194=0,B194=""),"",IF(AND($E$3="1st"),'Marks Entry 1st'!Y193,IF(AND($E$3="2nd"),'Marks Entry 2nd'!Y193,"")))</f>
        <v/>
      </c>
      <c r="AN194" s="58" t="str">
        <f t="shared" si="140"/>
        <v/>
      </c>
      <c r="AO194" s="53" t="str">
        <f t="shared" si="141"/>
        <v/>
      </c>
      <c r="AP194" s="94">
        <f t="shared" si="142"/>
        <v>0</v>
      </c>
      <c r="AQ194" s="94" t="str">
        <f t="shared" si="143"/>
        <v/>
      </c>
      <c r="AR194" s="94" t="str">
        <f t="shared" si="144"/>
        <v/>
      </c>
      <c r="AS194" s="94" t="str">
        <f t="shared" si="145"/>
        <v/>
      </c>
      <c r="AT194" s="94" t="str">
        <f t="shared" si="146"/>
        <v/>
      </c>
      <c r="AU194" s="98" t="str">
        <f t="shared" si="147"/>
        <v/>
      </c>
      <c r="AV194" s="113"/>
      <c r="AW194" s="113"/>
      <c r="AX194" s="113"/>
      <c r="AY194" s="53"/>
      <c r="AZ194" s="113" t="str">
        <f>IF(OR(B194=0,B194=""),"",IF(AND($E$3="1st"),'Marks Entry 1st'!AC193,IF(AND($E$3="2nd"),'Marks Entry 2nd'!AC193,"")))</f>
        <v/>
      </c>
      <c r="BA194" s="113" t="str">
        <f>IF(OR(B194=0,B194=""),"",IF(AND($E$3="1st"),'Marks Entry 1st'!AD193,IF(AND($E$3="2nd"),'Marks Entry 2nd'!AD193,"")))</f>
        <v/>
      </c>
      <c r="BB194" s="57" t="str">
        <f t="shared" si="148"/>
        <v/>
      </c>
      <c r="BC194" s="53">
        <f t="shared" si="149"/>
        <v>0</v>
      </c>
      <c r="BD194" s="59" t="str">
        <f>IF(OR(B194=0,B194=""),"",IF(AND($E$3="1st"),'Marks Entry 1st'!AE193,IF(AND($E$3="2nd"),'Marks Entry 2nd'!AE193,"")))</f>
        <v/>
      </c>
      <c r="BE194" s="59" t="str">
        <f>IF(OR(B194=0,B194=""),"",IF(AND($E$3="1st"),'Marks Entry 1st'!AF193,IF(AND($E$3="2nd"),'Marks Entry 2nd'!AF193,"")))</f>
        <v/>
      </c>
      <c r="BF194" s="58" t="str">
        <f t="shared" si="150"/>
        <v/>
      </c>
      <c r="BG194" s="53" t="str">
        <f t="shared" si="151"/>
        <v/>
      </c>
      <c r="BH194" s="94">
        <f t="shared" si="152"/>
        <v>0</v>
      </c>
      <c r="BI194" s="94" t="str">
        <f t="shared" si="153"/>
        <v/>
      </c>
      <c r="BJ194" s="94" t="str">
        <f t="shared" si="154"/>
        <v/>
      </c>
      <c r="BK194" s="94" t="str">
        <f t="shared" si="155"/>
        <v/>
      </c>
      <c r="BL194" s="94" t="str">
        <f t="shared" si="156"/>
        <v/>
      </c>
      <c r="BM194" s="98" t="str">
        <f t="shared" si="157"/>
        <v/>
      </c>
      <c r="BN194" s="113"/>
      <c r="BO194" s="113"/>
      <c r="BP194" s="113"/>
      <c r="BQ194" s="53"/>
      <c r="BR194" s="113" t="str">
        <f>IF(OR(B194=0,B194=""),"",IF(AND('Marks Entry 1st'!AJ193="",'Marks Entry 2nd'!AJ193=""),"",IF(AND($E$3="1st"),'Marks Entry 1st'!AJ193,IF(AND($E$3="2nd"),'Marks Entry 2nd'!AJ193,""))))</f>
        <v/>
      </c>
      <c r="BS194" s="113" t="str">
        <f>IF(OR(B194=0,B194=""),"",IF(AND('Marks Entry 1st'!AK193="",'Marks Entry 2nd'!AK193=""),"",IF(AND($E$3="1st"),'Marks Entry 1st'!AK193,IF(AND($E$3="2nd"),'Marks Entry 2nd'!AK193,""))))</f>
        <v/>
      </c>
      <c r="BT194" s="57" t="str">
        <f t="shared" si="158"/>
        <v/>
      </c>
      <c r="BU194" s="53">
        <f t="shared" si="159"/>
        <v>0</v>
      </c>
      <c r="BV194" s="59" t="str">
        <f>IF(OR(B194=0,B194=""),"",IF(AND('Marks Entry 1st'!AL193="",'Marks Entry 2nd'!AL193=""),"",IF(AND($E$3="1st"),'Marks Entry 1st'!AL193,IF(AND($E$3="2nd"),'Marks Entry 2nd'!AL193,""))))</f>
        <v/>
      </c>
      <c r="BW194" s="59" t="str">
        <f>IF(OR(B194=0,B194=""),"",IF(AND('Marks Entry 1st'!AM193="",'Marks Entry 2nd'!AM193=""),"",IF(AND($E$3="1st"),'Marks Entry 1st'!AM193,IF(AND($E$3="2nd"),'Marks Entry 2nd'!AM193,""))))</f>
        <v/>
      </c>
      <c r="BX194" s="58" t="str">
        <f t="shared" si="160"/>
        <v/>
      </c>
      <c r="BY194" s="53" t="str">
        <f t="shared" si="161"/>
        <v/>
      </c>
      <c r="BZ194" s="94">
        <f t="shared" si="162"/>
        <v>0</v>
      </c>
      <c r="CA194" s="94" t="str">
        <f t="shared" si="163"/>
        <v/>
      </c>
      <c r="CB194" s="94" t="str">
        <f t="shared" si="164"/>
        <v/>
      </c>
      <c r="CC194" s="94" t="str">
        <f t="shared" si="165"/>
        <v/>
      </c>
      <c r="CD194" s="94" t="str">
        <f t="shared" si="166"/>
        <v/>
      </c>
      <c r="CE194" s="98" t="str">
        <f t="shared" si="167"/>
        <v/>
      </c>
      <c r="CF194" s="246" t="str">
        <f>IF(OR(B194=0,B194=""),"",IF(AND($E$3="1st"),'Marks Entry 1st'!AN193,IF(AND($E$3="2nd"),'Marks Entry 2nd'!AN193,"")))</f>
        <v/>
      </c>
      <c r="CG194" s="246" t="str">
        <f>IF(OR(B194=0,B194=""),"",IF(AND($E$3="1st"),'Marks Entry 1st'!AO193,IF(AND($E$3="2nd"),'Marks Entry 2nd'!AO193,"")))</f>
        <v/>
      </c>
      <c r="CH194" s="114" t="str">
        <f t="shared" si="168"/>
        <v/>
      </c>
      <c r="CI194" s="115">
        <f t="shared" si="169"/>
        <v>0</v>
      </c>
      <c r="CJ194" s="115" t="str">
        <f t="shared" si="170"/>
        <v/>
      </c>
      <c r="CK194" s="115" t="str">
        <f t="shared" si="171"/>
        <v/>
      </c>
      <c r="CL194" s="97" t="str">
        <f t="shared" si="172"/>
        <v/>
      </c>
      <c r="CM194" s="246" t="str">
        <f>IF(OR(B194=0,B194=""),"",IF(AND($E$3="1st"),'Marks Entry 1st'!AP193,IF(AND($E$3="2nd"),'Marks Entry 2nd'!AP193,"")))</f>
        <v/>
      </c>
      <c r="CN194" s="246" t="str">
        <f>IF(OR(B194=0,B194=""),"",IF(AND($E$3="1st"),'Marks Entry 1st'!AQ193,IF(AND($E$3="2nd"),'Marks Entry 2nd'!AQ193,"")))</f>
        <v/>
      </c>
      <c r="CO194" s="114" t="str">
        <f t="shared" si="173"/>
        <v/>
      </c>
      <c r="CP194" s="115">
        <f t="shared" si="174"/>
        <v>0</v>
      </c>
      <c r="CQ194" s="115" t="str">
        <f t="shared" si="175"/>
        <v/>
      </c>
      <c r="CR194" s="115" t="str">
        <f t="shared" si="176"/>
        <v/>
      </c>
      <c r="CS194" s="97" t="str">
        <f t="shared" si="177"/>
        <v/>
      </c>
      <c r="CT194" s="246" t="str">
        <f>IF(OR(B194=0,B194=""),"",IF(AND($E$3="1st"),'Marks Entry 1st'!AR193,IF(AND($E$3="2nd"),'Marks Entry 2nd'!AR193,"")))</f>
        <v/>
      </c>
      <c r="CU194" s="246" t="str">
        <f>IF(OR(B194=0,B194=""),"",IF(AND($E$3="1st"),'Marks Entry 1st'!AS193,IF(AND($E$3="2nd"),'Marks Entry 2nd'!AS193,"")))</f>
        <v/>
      </c>
      <c r="CV194" s="114" t="str">
        <f t="shared" si="178"/>
        <v/>
      </c>
      <c r="CW194" s="115">
        <f t="shared" si="179"/>
        <v>0</v>
      </c>
      <c r="CX194" s="115" t="str">
        <f t="shared" si="180"/>
        <v/>
      </c>
      <c r="CY194" s="115" t="str">
        <f t="shared" si="181"/>
        <v/>
      </c>
      <c r="CZ194" s="97" t="str">
        <f t="shared" si="182"/>
        <v/>
      </c>
      <c r="DA194" s="246" t="str">
        <f>IF(OR(B194=0,B194=""),"",IF(AND('Marks Entry 1st'!AT193="",'Marks Entry 2nd'!AT193=""),"",IF(AND($E$3="1st"),'Marks Entry 1st'!AT193,IF(AND($E$3="2nd"),'Marks Entry 2nd'!AT193,""))))</f>
        <v/>
      </c>
      <c r="DB194" s="246" t="str">
        <f>IF(OR(B194=0,B194=""),"",IF(AND('Marks Entry 1st'!AU193="",'Marks Entry 2nd'!AU193=""),"",IF(AND($E$3="1st"),'Marks Entry 1st'!AU193,IF(AND($E$3="2nd"),'Marks Entry 2nd'!AU193,""))))</f>
        <v/>
      </c>
      <c r="DC194" s="377" t="str">
        <f t="shared" si="183"/>
        <v/>
      </c>
      <c r="DD194" s="98" t="str">
        <f t="shared" si="184"/>
        <v/>
      </c>
      <c r="DE194" s="246" t="str">
        <f>IF(OR(B194=0,B194=""),"",IF(AND('Marks Entry 1st'!AV193="",'Marks Entry 2nd'!AV193=""),"",IF(AND($E$3="1st"),'Marks Entry 1st'!AV193,IF(AND($E$3="2nd"),'Marks Entry 2nd'!AV193,""))))</f>
        <v/>
      </c>
      <c r="DF194" s="246" t="str">
        <f>IF(OR(B194=0,B194=""),"",IF(AND('Marks Entry 1st'!AW193="",'Marks Entry 2nd'!AW193=""),"",IF(AND($E$3="1st"),'Marks Entry 1st'!AW193,IF(AND($E$3="2nd"),'Marks Entry 2nd'!AW193,""))))</f>
        <v/>
      </c>
      <c r="DG194" s="377" t="str">
        <f t="shared" si="185"/>
        <v/>
      </c>
      <c r="DH194" s="98" t="str">
        <f t="shared" si="186"/>
        <v/>
      </c>
      <c r="DI194" s="68" t="str">
        <f t="shared" si="191"/>
        <v/>
      </c>
      <c r="DJ194" s="379" t="str">
        <f t="shared" si="187"/>
        <v/>
      </c>
      <c r="DK194" s="72" t="str">
        <f t="shared" si="188"/>
        <v/>
      </c>
      <c r="DL194" s="73" t="str">
        <f t="shared" si="189"/>
        <v/>
      </c>
      <c r="DM194" s="413" t="str">
        <f>IF(B194="NSO","NSO",IF(OR(D194="",G194="",F194="",B194="",DI194=0),"",IF('Master sheet'!$D$11="Hindi","कक्षोंन्नति","Promoted")))</f>
        <v/>
      </c>
      <c r="DN194" s="43" t="str">
        <f>IF(OR(B194=0,B194=""),"",IF(AND($E$3="1st"),'Marks Entry 1st'!AX193,IF(AND($E$3="2nd"),'Marks Entry 2nd'!AX193,"")))</f>
        <v/>
      </c>
      <c r="DO194" s="43" t="str">
        <f>IF(OR(B194=0,B194=""),"",IF(AND($E$3="1st"),'Marks Entry 1st'!AY193,IF(AND($E$3="2nd"),'Marks Entry 2nd'!AY193,"")))</f>
        <v/>
      </c>
      <c r="DP194" s="230" t="str">
        <f t="shared" si="190"/>
        <v/>
      </c>
      <c r="DQ194" s="44"/>
      <c r="DX194" s="46">
        <f>IF(AND($E$3="1st"),'Marks Entry 1st'!I193,IF(AND($E$3="2nd"),'Marks Entry 2nd'!I193,""))</f>
        <v>0</v>
      </c>
    </row>
    <row r="195" spans="1:128" ht="18.95" customHeight="1">
      <c r="A195" s="60">
        <v>188</v>
      </c>
      <c r="B195" s="279" t="str">
        <f>IF(OR(DX195=0,DX195=""),"",IF(AND($E$3="1st"),'Marks Entry 1st'!I194,IF(AND($E$3="2nd"),'Marks Entry 2nd'!I194,"")))</f>
        <v/>
      </c>
      <c r="C195" s="61" t="str">
        <f>IF(OR(B195=0,B195=""),"",IF(AND($E$3="1st"),'Marks Entry 1st'!B194,IF(AND($E$3="2nd"),'Marks Entry 2nd'!B194,"")))</f>
        <v/>
      </c>
      <c r="D195" s="61" t="str">
        <f>IF(OR(B195=0,B195=""),"",IF(AND($E$3="1st"),'Marks Entry 1st'!C194,IF(AND($E$3="2nd"),'Marks Entry 2nd'!C194,"")))</f>
        <v/>
      </c>
      <c r="E195" s="62" t="str">
        <f>IF(OR(B195=0,B195=""),"",IF(AND($E$3="1st"),'Marks Entry 1st'!E194,IF(AND($E$3="2nd"),'Marks Entry 2nd'!E194,"")))</f>
        <v/>
      </c>
      <c r="F195" s="278" t="str">
        <f>IF(OR(B195=0,B195=""),"",IF(AND($E$3="1st"),'Marks Entry 1st'!D194,IF(AND($E$3="2nd"),'Marks Entry 2nd'!D194,"")))</f>
        <v/>
      </c>
      <c r="G195" s="56" t="str">
        <f>IF(OR(B195=0,B195=""),"",IF(AND($E$3="1st"),'Marks Entry 1st'!F194,IF(AND($E$3="2nd"),'Marks Entry 2nd'!F194,"")))</f>
        <v/>
      </c>
      <c r="H195" s="56" t="str">
        <f>IF(OR(B195=0,B195=""),"",IF(AND($E$3="1st"),'Marks Entry 1st'!G194,IF(AND($E$3="2nd"),'Marks Entry 2nd'!G194,"")))</f>
        <v/>
      </c>
      <c r="I195" s="56" t="str">
        <f>IF(OR(B195=0,B195=""),"",IF(AND($E$3="1st"),'Marks Entry 1st'!H194,IF(AND($E$3="2nd"),'Marks Entry 2nd'!H194,"")))</f>
        <v/>
      </c>
      <c r="J195" s="245" t="str">
        <f>IF(OR(B195=0,B195=""),"",IF(AND($E$3="1st"),'Marks Entry 1st'!J194,IF(AND($E$3="2nd"),'Marks Entry 2nd'!J194,"")))</f>
        <v/>
      </c>
      <c r="K195" s="245" t="str">
        <f>IF(OR(B195=0,B195=""),"",IF(AND($E$3="1st"),'Marks Entry 1st'!K194,IF(AND($E$3="2nd"),'Marks Entry 2nd'!K194,"")))</f>
        <v/>
      </c>
      <c r="L195" s="113"/>
      <c r="M195" s="113"/>
      <c r="N195" s="113"/>
      <c r="O195" s="53"/>
      <c r="P195" s="113" t="str">
        <f>IF(OR(B195=0,B195=""),"",IF(AND($E$3="1st"),'Marks Entry 1st'!O194,IF(AND($E$3="2nd"),'Marks Entry 2nd'!O194,"")))</f>
        <v/>
      </c>
      <c r="Q195" s="113" t="str">
        <f>IF(OR(B195=0,B195=""),"",IF(AND($E$3="1st"),'Marks Entry 1st'!P194,IF(AND($E$3="2nd"),'Marks Entry 2nd'!P194,"")))</f>
        <v/>
      </c>
      <c r="R195" s="57" t="str">
        <f t="shared" si="128"/>
        <v/>
      </c>
      <c r="S195" s="53">
        <f t="shared" si="129"/>
        <v>0</v>
      </c>
      <c r="T195" s="59" t="str">
        <f>IF(OR(B195=0,B195=""),"",IF(AND($E$3="1st"),'Marks Entry 1st'!Q194,IF(AND($E$3="2nd"),'Marks Entry 2nd'!Q194,"")))</f>
        <v/>
      </c>
      <c r="U195" s="59" t="str">
        <f>IF(OR(B195=0,B195=""),"",IF(AND($E$3="1st"),'Marks Entry 1st'!R194,IF(AND($E$3="2nd"),'Marks Entry 2nd'!R194,"")))</f>
        <v/>
      </c>
      <c r="V195" s="58" t="str">
        <f t="shared" si="130"/>
        <v/>
      </c>
      <c r="W195" s="53" t="str">
        <f t="shared" si="131"/>
        <v/>
      </c>
      <c r="X195" s="94">
        <f t="shared" si="132"/>
        <v>0</v>
      </c>
      <c r="Y195" s="94" t="str">
        <f t="shared" si="133"/>
        <v/>
      </c>
      <c r="Z195" s="94" t="str">
        <f t="shared" si="134"/>
        <v/>
      </c>
      <c r="AA195" s="94" t="str">
        <f t="shared" si="135"/>
        <v/>
      </c>
      <c r="AB195" s="94" t="str">
        <f t="shared" si="136"/>
        <v/>
      </c>
      <c r="AC195" s="98" t="str">
        <f t="shared" si="137"/>
        <v/>
      </c>
      <c r="AD195" s="113"/>
      <c r="AE195" s="113"/>
      <c r="AF195" s="113"/>
      <c r="AG195" s="53"/>
      <c r="AH195" s="113" t="str">
        <f>IF(OR(B195=0,B195=""),"",IF(AND($E$3="1st"),'Marks Entry 1st'!V194,IF(AND($E$3="2nd"),'Marks Entry 2nd'!V194,"")))</f>
        <v/>
      </c>
      <c r="AI195" s="113" t="str">
        <f>IF(OR(B195=0,B195=""),"",IF(AND($E$3="1st"),'Marks Entry 1st'!W194,IF(AND($E$3="2nd"),'Marks Entry 2nd'!W194,"")))</f>
        <v/>
      </c>
      <c r="AJ195" s="57" t="str">
        <f t="shared" si="138"/>
        <v/>
      </c>
      <c r="AK195" s="53">
        <f t="shared" si="139"/>
        <v>0</v>
      </c>
      <c r="AL195" s="59" t="str">
        <f>IF(OR(B195=0,B195=""),"",IF(AND($E$3="1st"),'Marks Entry 1st'!X194,IF(AND($E$3="2nd"),'Marks Entry 2nd'!X194,"")))</f>
        <v/>
      </c>
      <c r="AM195" s="59" t="str">
        <f>IF(OR(B195=0,B195=""),"",IF(AND($E$3="1st"),'Marks Entry 1st'!Y194,IF(AND($E$3="2nd"),'Marks Entry 2nd'!Y194,"")))</f>
        <v/>
      </c>
      <c r="AN195" s="58" t="str">
        <f t="shared" si="140"/>
        <v/>
      </c>
      <c r="AO195" s="53" t="str">
        <f t="shared" si="141"/>
        <v/>
      </c>
      <c r="AP195" s="94">
        <f t="shared" si="142"/>
        <v>0</v>
      </c>
      <c r="AQ195" s="94" t="str">
        <f t="shared" si="143"/>
        <v/>
      </c>
      <c r="AR195" s="94" t="str">
        <f t="shared" si="144"/>
        <v/>
      </c>
      <c r="AS195" s="94" t="str">
        <f t="shared" si="145"/>
        <v/>
      </c>
      <c r="AT195" s="94" t="str">
        <f t="shared" si="146"/>
        <v/>
      </c>
      <c r="AU195" s="98" t="str">
        <f t="shared" si="147"/>
        <v/>
      </c>
      <c r="AV195" s="113"/>
      <c r="AW195" s="113"/>
      <c r="AX195" s="113"/>
      <c r="AY195" s="53"/>
      <c r="AZ195" s="113" t="str">
        <f>IF(OR(B195=0,B195=""),"",IF(AND($E$3="1st"),'Marks Entry 1st'!AC194,IF(AND($E$3="2nd"),'Marks Entry 2nd'!AC194,"")))</f>
        <v/>
      </c>
      <c r="BA195" s="113" t="str">
        <f>IF(OR(B195=0,B195=""),"",IF(AND($E$3="1st"),'Marks Entry 1st'!AD194,IF(AND($E$3="2nd"),'Marks Entry 2nd'!AD194,"")))</f>
        <v/>
      </c>
      <c r="BB195" s="57" t="str">
        <f t="shared" si="148"/>
        <v/>
      </c>
      <c r="BC195" s="53">
        <f t="shared" si="149"/>
        <v>0</v>
      </c>
      <c r="BD195" s="59" t="str">
        <f>IF(OR(B195=0,B195=""),"",IF(AND($E$3="1st"),'Marks Entry 1st'!AE194,IF(AND($E$3="2nd"),'Marks Entry 2nd'!AE194,"")))</f>
        <v/>
      </c>
      <c r="BE195" s="59" t="str">
        <f>IF(OR(B195=0,B195=""),"",IF(AND($E$3="1st"),'Marks Entry 1st'!AF194,IF(AND($E$3="2nd"),'Marks Entry 2nd'!AF194,"")))</f>
        <v/>
      </c>
      <c r="BF195" s="58" t="str">
        <f t="shared" si="150"/>
        <v/>
      </c>
      <c r="BG195" s="53" t="str">
        <f t="shared" si="151"/>
        <v/>
      </c>
      <c r="BH195" s="94">
        <f t="shared" si="152"/>
        <v>0</v>
      </c>
      <c r="BI195" s="94" t="str">
        <f t="shared" si="153"/>
        <v/>
      </c>
      <c r="BJ195" s="94" t="str">
        <f t="shared" si="154"/>
        <v/>
      </c>
      <c r="BK195" s="94" t="str">
        <f t="shared" si="155"/>
        <v/>
      </c>
      <c r="BL195" s="94" t="str">
        <f t="shared" si="156"/>
        <v/>
      </c>
      <c r="BM195" s="98" t="str">
        <f t="shared" si="157"/>
        <v/>
      </c>
      <c r="BN195" s="113"/>
      <c r="BO195" s="113"/>
      <c r="BP195" s="113"/>
      <c r="BQ195" s="53"/>
      <c r="BR195" s="113" t="str">
        <f>IF(OR(B195=0,B195=""),"",IF(AND('Marks Entry 1st'!AJ194="",'Marks Entry 2nd'!AJ194=""),"",IF(AND($E$3="1st"),'Marks Entry 1st'!AJ194,IF(AND($E$3="2nd"),'Marks Entry 2nd'!AJ194,""))))</f>
        <v/>
      </c>
      <c r="BS195" s="113" t="str">
        <f>IF(OR(B195=0,B195=""),"",IF(AND('Marks Entry 1st'!AK194="",'Marks Entry 2nd'!AK194=""),"",IF(AND($E$3="1st"),'Marks Entry 1st'!AK194,IF(AND($E$3="2nd"),'Marks Entry 2nd'!AK194,""))))</f>
        <v/>
      </c>
      <c r="BT195" s="57" t="str">
        <f t="shared" si="158"/>
        <v/>
      </c>
      <c r="BU195" s="53">
        <f t="shared" si="159"/>
        <v>0</v>
      </c>
      <c r="BV195" s="59" t="str">
        <f>IF(OR(B195=0,B195=""),"",IF(AND('Marks Entry 1st'!AL194="",'Marks Entry 2nd'!AL194=""),"",IF(AND($E$3="1st"),'Marks Entry 1st'!AL194,IF(AND($E$3="2nd"),'Marks Entry 2nd'!AL194,""))))</f>
        <v/>
      </c>
      <c r="BW195" s="59" t="str">
        <f>IF(OR(B195=0,B195=""),"",IF(AND('Marks Entry 1st'!AM194="",'Marks Entry 2nd'!AM194=""),"",IF(AND($E$3="1st"),'Marks Entry 1st'!AM194,IF(AND($E$3="2nd"),'Marks Entry 2nd'!AM194,""))))</f>
        <v/>
      </c>
      <c r="BX195" s="58" t="str">
        <f t="shared" si="160"/>
        <v/>
      </c>
      <c r="BY195" s="53" t="str">
        <f t="shared" si="161"/>
        <v/>
      </c>
      <c r="BZ195" s="94">
        <f t="shared" si="162"/>
        <v>0</v>
      </c>
      <c r="CA195" s="94" t="str">
        <f t="shared" si="163"/>
        <v/>
      </c>
      <c r="CB195" s="94" t="str">
        <f t="shared" si="164"/>
        <v/>
      </c>
      <c r="CC195" s="94" t="str">
        <f t="shared" si="165"/>
        <v/>
      </c>
      <c r="CD195" s="94" t="str">
        <f t="shared" si="166"/>
        <v/>
      </c>
      <c r="CE195" s="98" t="str">
        <f t="shared" si="167"/>
        <v/>
      </c>
      <c r="CF195" s="246" t="str">
        <f>IF(OR(B195=0,B195=""),"",IF(AND($E$3="1st"),'Marks Entry 1st'!AN194,IF(AND($E$3="2nd"),'Marks Entry 2nd'!AN194,"")))</f>
        <v/>
      </c>
      <c r="CG195" s="246" t="str">
        <f>IF(OR(B195=0,B195=""),"",IF(AND($E$3="1st"),'Marks Entry 1st'!AO194,IF(AND($E$3="2nd"),'Marks Entry 2nd'!AO194,"")))</f>
        <v/>
      </c>
      <c r="CH195" s="114" t="str">
        <f t="shared" si="168"/>
        <v/>
      </c>
      <c r="CI195" s="115">
        <f t="shared" si="169"/>
        <v>0</v>
      </c>
      <c r="CJ195" s="115" t="str">
        <f t="shared" si="170"/>
        <v/>
      </c>
      <c r="CK195" s="115" t="str">
        <f t="shared" si="171"/>
        <v/>
      </c>
      <c r="CL195" s="97" t="str">
        <f t="shared" si="172"/>
        <v/>
      </c>
      <c r="CM195" s="246" t="str">
        <f>IF(OR(B195=0,B195=""),"",IF(AND($E$3="1st"),'Marks Entry 1st'!AP194,IF(AND($E$3="2nd"),'Marks Entry 2nd'!AP194,"")))</f>
        <v/>
      </c>
      <c r="CN195" s="246" t="str">
        <f>IF(OR(B195=0,B195=""),"",IF(AND($E$3="1st"),'Marks Entry 1st'!AQ194,IF(AND($E$3="2nd"),'Marks Entry 2nd'!AQ194,"")))</f>
        <v/>
      </c>
      <c r="CO195" s="114" t="str">
        <f t="shared" si="173"/>
        <v/>
      </c>
      <c r="CP195" s="115">
        <f t="shared" si="174"/>
        <v>0</v>
      </c>
      <c r="CQ195" s="115" t="str">
        <f t="shared" si="175"/>
        <v/>
      </c>
      <c r="CR195" s="115" t="str">
        <f t="shared" si="176"/>
        <v/>
      </c>
      <c r="CS195" s="97" t="str">
        <f t="shared" si="177"/>
        <v/>
      </c>
      <c r="CT195" s="246" t="str">
        <f>IF(OR(B195=0,B195=""),"",IF(AND($E$3="1st"),'Marks Entry 1st'!AR194,IF(AND($E$3="2nd"),'Marks Entry 2nd'!AR194,"")))</f>
        <v/>
      </c>
      <c r="CU195" s="246" t="str">
        <f>IF(OR(B195=0,B195=""),"",IF(AND($E$3="1st"),'Marks Entry 1st'!AS194,IF(AND($E$3="2nd"),'Marks Entry 2nd'!AS194,"")))</f>
        <v/>
      </c>
      <c r="CV195" s="114" t="str">
        <f t="shared" si="178"/>
        <v/>
      </c>
      <c r="CW195" s="115">
        <f t="shared" si="179"/>
        <v>0</v>
      </c>
      <c r="CX195" s="115" t="str">
        <f t="shared" si="180"/>
        <v/>
      </c>
      <c r="CY195" s="115" t="str">
        <f t="shared" si="181"/>
        <v/>
      </c>
      <c r="CZ195" s="97" t="str">
        <f t="shared" si="182"/>
        <v/>
      </c>
      <c r="DA195" s="246" t="str">
        <f>IF(OR(B195=0,B195=""),"",IF(AND('Marks Entry 1st'!AT194="",'Marks Entry 2nd'!AT194=""),"",IF(AND($E$3="1st"),'Marks Entry 1st'!AT194,IF(AND($E$3="2nd"),'Marks Entry 2nd'!AT194,""))))</f>
        <v/>
      </c>
      <c r="DB195" s="246" t="str">
        <f>IF(OR(B195=0,B195=""),"",IF(AND('Marks Entry 1st'!AU194="",'Marks Entry 2nd'!AU194=""),"",IF(AND($E$3="1st"),'Marks Entry 1st'!AU194,IF(AND($E$3="2nd"),'Marks Entry 2nd'!AU194,""))))</f>
        <v/>
      </c>
      <c r="DC195" s="377" t="str">
        <f t="shared" si="183"/>
        <v/>
      </c>
      <c r="DD195" s="98" t="str">
        <f t="shared" si="184"/>
        <v/>
      </c>
      <c r="DE195" s="246" t="str">
        <f>IF(OR(B195=0,B195=""),"",IF(AND('Marks Entry 1st'!AV194="",'Marks Entry 2nd'!AV194=""),"",IF(AND($E$3="1st"),'Marks Entry 1st'!AV194,IF(AND($E$3="2nd"),'Marks Entry 2nd'!AV194,""))))</f>
        <v/>
      </c>
      <c r="DF195" s="246" t="str">
        <f>IF(OR(B195=0,B195=""),"",IF(AND('Marks Entry 1st'!AW194="",'Marks Entry 2nd'!AW194=""),"",IF(AND($E$3="1st"),'Marks Entry 1st'!AW194,IF(AND($E$3="2nd"),'Marks Entry 2nd'!AW194,""))))</f>
        <v/>
      </c>
      <c r="DG195" s="377" t="str">
        <f t="shared" si="185"/>
        <v/>
      </c>
      <c r="DH195" s="98" t="str">
        <f t="shared" si="186"/>
        <v/>
      </c>
      <c r="DI195" s="68" t="str">
        <f t="shared" si="191"/>
        <v/>
      </c>
      <c r="DJ195" s="379" t="str">
        <f t="shared" si="187"/>
        <v/>
      </c>
      <c r="DK195" s="72" t="str">
        <f t="shared" si="188"/>
        <v/>
      </c>
      <c r="DL195" s="73" t="str">
        <f t="shared" si="189"/>
        <v/>
      </c>
      <c r="DM195" s="413" t="str">
        <f>IF(B195="NSO","NSO",IF(OR(D195="",G195="",F195="",B195="",DI195=0),"",IF('Master sheet'!$D$11="Hindi","कक्षोंन्नति","Promoted")))</f>
        <v/>
      </c>
      <c r="DN195" s="43" t="str">
        <f>IF(OR(B195=0,B195=""),"",IF(AND($E$3="1st"),'Marks Entry 1st'!AX194,IF(AND($E$3="2nd"),'Marks Entry 2nd'!AX194,"")))</f>
        <v/>
      </c>
      <c r="DO195" s="43" t="str">
        <f>IF(OR(B195=0,B195=""),"",IF(AND($E$3="1st"),'Marks Entry 1st'!AY194,IF(AND($E$3="2nd"),'Marks Entry 2nd'!AY194,"")))</f>
        <v/>
      </c>
      <c r="DP195" s="230" t="str">
        <f t="shared" si="190"/>
        <v/>
      </c>
      <c r="DQ195" s="44"/>
      <c r="DX195" s="46">
        <f>IF(AND($E$3="1st"),'Marks Entry 1st'!I194,IF(AND($E$3="2nd"),'Marks Entry 2nd'!I194,""))</f>
        <v>0</v>
      </c>
    </row>
    <row r="196" spans="1:128" ht="18.95" customHeight="1">
      <c r="A196" s="60">
        <v>189</v>
      </c>
      <c r="B196" s="279" t="str">
        <f>IF(OR(DX196=0,DX196=""),"",IF(AND($E$3="1st"),'Marks Entry 1st'!I195,IF(AND($E$3="2nd"),'Marks Entry 2nd'!I195,"")))</f>
        <v/>
      </c>
      <c r="C196" s="61" t="str">
        <f>IF(OR(B196=0,B196=""),"",IF(AND($E$3="1st"),'Marks Entry 1st'!B195,IF(AND($E$3="2nd"),'Marks Entry 2nd'!B195,"")))</f>
        <v/>
      </c>
      <c r="D196" s="61" t="str">
        <f>IF(OR(B196=0,B196=""),"",IF(AND($E$3="1st"),'Marks Entry 1st'!C195,IF(AND($E$3="2nd"),'Marks Entry 2nd'!C195,"")))</f>
        <v/>
      </c>
      <c r="E196" s="62" t="str">
        <f>IF(OR(B196=0,B196=""),"",IF(AND($E$3="1st"),'Marks Entry 1st'!E195,IF(AND($E$3="2nd"),'Marks Entry 2nd'!E195,"")))</f>
        <v/>
      </c>
      <c r="F196" s="278" t="str">
        <f>IF(OR(B196=0,B196=""),"",IF(AND($E$3="1st"),'Marks Entry 1st'!D195,IF(AND($E$3="2nd"),'Marks Entry 2nd'!D195,"")))</f>
        <v/>
      </c>
      <c r="G196" s="56" t="str">
        <f>IF(OR(B196=0,B196=""),"",IF(AND($E$3="1st"),'Marks Entry 1st'!F195,IF(AND($E$3="2nd"),'Marks Entry 2nd'!F195,"")))</f>
        <v/>
      </c>
      <c r="H196" s="56" t="str">
        <f>IF(OR(B196=0,B196=""),"",IF(AND($E$3="1st"),'Marks Entry 1st'!G195,IF(AND($E$3="2nd"),'Marks Entry 2nd'!G195,"")))</f>
        <v/>
      </c>
      <c r="I196" s="56" t="str">
        <f>IF(OR(B196=0,B196=""),"",IF(AND($E$3="1st"),'Marks Entry 1st'!H195,IF(AND($E$3="2nd"),'Marks Entry 2nd'!H195,"")))</f>
        <v/>
      </c>
      <c r="J196" s="245" t="str">
        <f>IF(OR(B196=0,B196=""),"",IF(AND($E$3="1st"),'Marks Entry 1st'!J195,IF(AND($E$3="2nd"),'Marks Entry 2nd'!J195,"")))</f>
        <v/>
      </c>
      <c r="K196" s="245" t="str">
        <f>IF(OR(B196=0,B196=""),"",IF(AND($E$3="1st"),'Marks Entry 1st'!K195,IF(AND($E$3="2nd"),'Marks Entry 2nd'!K195,"")))</f>
        <v/>
      </c>
      <c r="L196" s="113"/>
      <c r="M196" s="113"/>
      <c r="N196" s="113"/>
      <c r="O196" s="53"/>
      <c r="P196" s="113" t="str">
        <f>IF(OR(B196=0,B196=""),"",IF(AND($E$3="1st"),'Marks Entry 1st'!O195,IF(AND($E$3="2nd"),'Marks Entry 2nd'!O195,"")))</f>
        <v/>
      </c>
      <c r="Q196" s="113" t="str">
        <f>IF(OR(B196=0,B196=""),"",IF(AND($E$3="1st"),'Marks Entry 1st'!P195,IF(AND($E$3="2nd"),'Marks Entry 2nd'!P195,"")))</f>
        <v/>
      </c>
      <c r="R196" s="57" t="str">
        <f t="shared" si="128"/>
        <v/>
      </c>
      <c r="S196" s="53">
        <f t="shared" si="129"/>
        <v>0</v>
      </c>
      <c r="T196" s="59" t="str">
        <f>IF(OR(B196=0,B196=""),"",IF(AND($E$3="1st"),'Marks Entry 1st'!Q195,IF(AND($E$3="2nd"),'Marks Entry 2nd'!Q195,"")))</f>
        <v/>
      </c>
      <c r="U196" s="59" t="str">
        <f>IF(OR(B196=0,B196=""),"",IF(AND($E$3="1st"),'Marks Entry 1st'!R195,IF(AND($E$3="2nd"),'Marks Entry 2nd'!R195,"")))</f>
        <v/>
      </c>
      <c r="V196" s="58" t="str">
        <f t="shared" si="130"/>
        <v/>
      </c>
      <c r="W196" s="53" t="str">
        <f t="shared" si="131"/>
        <v/>
      </c>
      <c r="X196" s="94">
        <f t="shared" si="132"/>
        <v>0</v>
      </c>
      <c r="Y196" s="94" t="str">
        <f t="shared" si="133"/>
        <v/>
      </c>
      <c r="Z196" s="94" t="str">
        <f t="shared" si="134"/>
        <v/>
      </c>
      <c r="AA196" s="94" t="str">
        <f t="shared" si="135"/>
        <v/>
      </c>
      <c r="AB196" s="94" t="str">
        <f t="shared" si="136"/>
        <v/>
      </c>
      <c r="AC196" s="98" t="str">
        <f t="shared" si="137"/>
        <v/>
      </c>
      <c r="AD196" s="113"/>
      <c r="AE196" s="113"/>
      <c r="AF196" s="113"/>
      <c r="AG196" s="53"/>
      <c r="AH196" s="113" t="str">
        <f>IF(OR(B196=0,B196=""),"",IF(AND($E$3="1st"),'Marks Entry 1st'!V195,IF(AND($E$3="2nd"),'Marks Entry 2nd'!V195,"")))</f>
        <v/>
      </c>
      <c r="AI196" s="113" t="str">
        <f>IF(OR(B196=0,B196=""),"",IF(AND($E$3="1st"),'Marks Entry 1st'!W195,IF(AND($E$3="2nd"),'Marks Entry 2nd'!W195,"")))</f>
        <v/>
      </c>
      <c r="AJ196" s="57" t="str">
        <f t="shared" si="138"/>
        <v/>
      </c>
      <c r="AK196" s="53">
        <f t="shared" si="139"/>
        <v>0</v>
      </c>
      <c r="AL196" s="59" t="str">
        <f>IF(OR(B196=0,B196=""),"",IF(AND($E$3="1st"),'Marks Entry 1st'!X195,IF(AND($E$3="2nd"),'Marks Entry 2nd'!X195,"")))</f>
        <v/>
      </c>
      <c r="AM196" s="59" t="str">
        <f>IF(OR(B196=0,B196=""),"",IF(AND($E$3="1st"),'Marks Entry 1st'!Y195,IF(AND($E$3="2nd"),'Marks Entry 2nd'!Y195,"")))</f>
        <v/>
      </c>
      <c r="AN196" s="58" t="str">
        <f t="shared" si="140"/>
        <v/>
      </c>
      <c r="AO196" s="53" t="str">
        <f t="shared" si="141"/>
        <v/>
      </c>
      <c r="AP196" s="94">
        <f t="shared" si="142"/>
        <v>0</v>
      </c>
      <c r="AQ196" s="94" t="str">
        <f t="shared" si="143"/>
        <v/>
      </c>
      <c r="AR196" s="94" t="str">
        <f t="shared" si="144"/>
        <v/>
      </c>
      <c r="AS196" s="94" t="str">
        <f t="shared" si="145"/>
        <v/>
      </c>
      <c r="AT196" s="94" t="str">
        <f t="shared" si="146"/>
        <v/>
      </c>
      <c r="AU196" s="98" t="str">
        <f t="shared" si="147"/>
        <v/>
      </c>
      <c r="AV196" s="113"/>
      <c r="AW196" s="113"/>
      <c r="AX196" s="113"/>
      <c r="AY196" s="53"/>
      <c r="AZ196" s="113" t="str">
        <f>IF(OR(B196=0,B196=""),"",IF(AND($E$3="1st"),'Marks Entry 1st'!AC195,IF(AND($E$3="2nd"),'Marks Entry 2nd'!AC195,"")))</f>
        <v/>
      </c>
      <c r="BA196" s="113" t="str">
        <f>IF(OR(B196=0,B196=""),"",IF(AND($E$3="1st"),'Marks Entry 1st'!AD195,IF(AND($E$3="2nd"),'Marks Entry 2nd'!AD195,"")))</f>
        <v/>
      </c>
      <c r="BB196" s="57" t="str">
        <f t="shared" si="148"/>
        <v/>
      </c>
      <c r="BC196" s="53">
        <f t="shared" si="149"/>
        <v>0</v>
      </c>
      <c r="BD196" s="59" t="str">
        <f>IF(OR(B196=0,B196=""),"",IF(AND($E$3="1st"),'Marks Entry 1st'!AE195,IF(AND($E$3="2nd"),'Marks Entry 2nd'!AE195,"")))</f>
        <v/>
      </c>
      <c r="BE196" s="59" t="str">
        <f>IF(OR(B196=0,B196=""),"",IF(AND($E$3="1st"),'Marks Entry 1st'!AF195,IF(AND($E$3="2nd"),'Marks Entry 2nd'!AF195,"")))</f>
        <v/>
      </c>
      <c r="BF196" s="58" t="str">
        <f t="shared" si="150"/>
        <v/>
      </c>
      <c r="BG196" s="53" t="str">
        <f t="shared" si="151"/>
        <v/>
      </c>
      <c r="BH196" s="94">
        <f t="shared" si="152"/>
        <v>0</v>
      </c>
      <c r="BI196" s="94" t="str">
        <f t="shared" si="153"/>
        <v/>
      </c>
      <c r="BJ196" s="94" t="str">
        <f t="shared" si="154"/>
        <v/>
      </c>
      <c r="BK196" s="94" t="str">
        <f t="shared" si="155"/>
        <v/>
      </c>
      <c r="BL196" s="94" t="str">
        <f t="shared" si="156"/>
        <v/>
      </c>
      <c r="BM196" s="98" t="str">
        <f t="shared" si="157"/>
        <v/>
      </c>
      <c r="BN196" s="113"/>
      <c r="BO196" s="113"/>
      <c r="BP196" s="113"/>
      <c r="BQ196" s="53"/>
      <c r="BR196" s="113" t="str">
        <f>IF(OR(B196=0,B196=""),"",IF(AND('Marks Entry 1st'!AJ195="",'Marks Entry 2nd'!AJ195=""),"",IF(AND($E$3="1st"),'Marks Entry 1st'!AJ195,IF(AND($E$3="2nd"),'Marks Entry 2nd'!AJ195,""))))</f>
        <v/>
      </c>
      <c r="BS196" s="113" t="str">
        <f>IF(OR(B196=0,B196=""),"",IF(AND('Marks Entry 1st'!AK195="",'Marks Entry 2nd'!AK195=""),"",IF(AND($E$3="1st"),'Marks Entry 1st'!AK195,IF(AND($E$3="2nd"),'Marks Entry 2nd'!AK195,""))))</f>
        <v/>
      </c>
      <c r="BT196" s="57" t="str">
        <f t="shared" si="158"/>
        <v/>
      </c>
      <c r="BU196" s="53">
        <f t="shared" si="159"/>
        <v>0</v>
      </c>
      <c r="BV196" s="59" t="str">
        <f>IF(OR(B196=0,B196=""),"",IF(AND('Marks Entry 1st'!AL195="",'Marks Entry 2nd'!AL195=""),"",IF(AND($E$3="1st"),'Marks Entry 1st'!AL195,IF(AND($E$3="2nd"),'Marks Entry 2nd'!AL195,""))))</f>
        <v/>
      </c>
      <c r="BW196" s="59" t="str">
        <f>IF(OR(B196=0,B196=""),"",IF(AND('Marks Entry 1st'!AM195="",'Marks Entry 2nd'!AM195=""),"",IF(AND($E$3="1st"),'Marks Entry 1st'!AM195,IF(AND($E$3="2nd"),'Marks Entry 2nd'!AM195,""))))</f>
        <v/>
      </c>
      <c r="BX196" s="58" t="str">
        <f t="shared" si="160"/>
        <v/>
      </c>
      <c r="BY196" s="53" t="str">
        <f t="shared" si="161"/>
        <v/>
      </c>
      <c r="BZ196" s="94">
        <f t="shared" si="162"/>
        <v>0</v>
      </c>
      <c r="CA196" s="94" t="str">
        <f t="shared" si="163"/>
        <v/>
      </c>
      <c r="CB196" s="94" t="str">
        <f t="shared" si="164"/>
        <v/>
      </c>
      <c r="CC196" s="94" t="str">
        <f t="shared" si="165"/>
        <v/>
      </c>
      <c r="CD196" s="94" t="str">
        <f t="shared" si="166"/>
        <v/>
      </c>
      <c r="CE196" s="98" t="str">
        <f t="shared" si="167"/>
        <v/>
      </c>
      <c r="CF196" s="246" t="str">
        <f>IF(OR(B196=0,B196=""),"",IF(AND($E$3="1st"),'Marks Entry 1st'!AN195,IF(AND($E$3="2nd"),'Marks Entry 2nd'!AN195,"")))</f>
        <v/>
      </c>
      <c r="CG196" s="246" t="str">
        <f>IF(OR(B196=0,B196=""),"",IF(AND($E$3="1st"),'Marks Entry 1st'!AO195,IF(AND($E$3="2nd"),'Marks Entry 2nd'!AO195,"")))</f>
        <v/>
      </c>
      <c r="CH196" s="114" t="str">
        <f t="shared" si="168"/>
        <v/>
      </c>
      <c r="CI196" s="115">
        <f t="shared" si="169"/>
        <v>0</v>
      </c>
      <c r="CJ196" s="115" t="str">
        <f t="shared" si="170"/>
        <v/>
      </c>
      <c r="CK196" s="115" t="str">
        <f t="shared" si="171"/>
        <v/>
      </c>
      <c r="CL196" s="97" t="str">
        <f t="shared" si="172"/>
        <v/>
      </c>
      <c r="CM196" s="246" t="str">
        <f>IF(OR(B196=0,B196=""),"",IF(AND($E$3="1st"),'Marks Entry 1st'!AP195,IF(AND($E$3="2nd"),'Marks Entry 2nd'!AP195,"")))</f>
        <v/>
      </c>
      <c r="CN196" s="246" t="str">
        <f>IF(OR(B196=0,B196=""),"",IF(AND($E$3="1st"),'Marks Entry 1st'!AQ195,IF(AND($E$3="2nd"),'Marks Entry 2nd'!AQ195,"")))</f>
        <v/>
      </c>
      <c r="CO196" s="114" t="str">
        <f t="shared" si="173"/>
        <v/>
      </c>
      <c r="CP196" s="115">
        <f t="shared" si="174"/>
        <v>0</v>
      </c>
      <c r="CQ196" s="115" t="str">
        <f t="shared" si="175"/>
        <v/>
      </c>
      <c r="CR196" s="115" t="str">
        <f t="shared" si="176"/>
        <v/>
      </c>
      <c r="CS196" s="97" t="str">
        <f t="shared" si="177"/>
        <v/>
      </c>
      <c r="CT196" s="246" t="str">
        <f>IF(OR(B196=0,B196=""),"",IF(AND($E$3="1st"),'Marks Entry 1st'!AR195,IF(AND($E$3="2nd"),'Marks Entry 2nd'!AR195,"")))</f>
        <v/>
      </c>
      <c r="CU196" s="246" t="str">
        <f>IF(OR(B196=0,B196=""),"",IF(AND($E$3="1st"),'Marks Entry 1st'!AS195,IF(AND($E$3="2nd"),'Marks Entry 2nd'!AS195,"")))</f>
        <v/>
      </c>
      <c r="CV196" s="114" t="str">
        <f t="shared" si="178"/>
        <v/>
      </c>
      <c r="CW196" s="115">
        <f t="shared" si="179"/>
        <v>0</v>
      </c>
      <c r="CX196" s="115" t="str">
        <f t="shared" si="180"/>
        <v/>
      </c>
      <c r="CY196" s="115" t="str">
        <f t="shared" si="181"/>
        <v/>
      </c>
      <c r="CZ196" s="97" t="str">
        <f t="shared" si="182"/>
        <v/>
      </c>
      <c r="DA196" s="246" t="str">
        <f>IF(OR(B196=0,B196=""),"",IF(AND('Marks Entry 1st'!AT195="",'Marks Entry 2nd'!AT195=""),"",IF(AND($E$3="1st"),'Marks Entry 1st'!AT195,IF(AND($E$3="2nd"),'Marks Entry 2nd'!AT195,""))))</f>
        <v/>
      </c>
      <c r="DB196" s="246" t="str">
        <f>IF(OR(B196=0,B196=""),"",IF(AND('Marks Entry 1st'!AU195="",'Marks Entry 2nd'!AU195=""),"",IF(AND($E$3="1st"),'Marks Entry 1st'!AU195,IF(AND($E$3="2nd"),'Marks Entry 2nd'!AU195,""))))</f>
        <v/>
      </c>
      <c r="DC196" s="377" t="str">
        <f t="shared" si="183"/>
        <v/>
      </c>
      <c r="DD196" s="98" t="str">
        <f t="shared" si="184"/>
        <v/>
      </c>
      <c r="DE196" s="246" t="str">
        <f>IF(OR(B196=0,B196=""),"",IF(AND('Marks Entry 1st'!AV195="",'Marks Entry 2nd'!AV195=""),"",IF(AND($E$3="1st"),'Marks Entry 1st'!AV195,IF(AND($E$3="2nd"),'Marks Entry 2nd'!AV195,""))))</f>
        <v/>
      </c>
      <c r="DF196" s="246" t="str">
        <f>IF(OR(B196=0,B196=""),"",IF(AND('Marks Entry 1st'!AW195="",'Marks Entry 2nd'!AW195=""),"",IF(AND($E$3="1st"),'Marks Entry 1st'!AW195,IF(AND($E$3="2nd"),'Marks Entry 2nd'!AW195,""))))</f>
        <v/>
      </c>
      <c r="DG196" s="377" t="str">
        <f t="shared" si="185"/>
        <v/>
      </c>
      <c r="DH196" s="98" t="str">
        <f t="shared" si="186"/>
        <v/>
      </c>
      <c r="DI196" s="68" t="str">
        <f t="shared" si="191"/>
        <v/>
      </c>
      <c r="DJ196" s="379" t="str">
        <f t="shared" si="187"/>
        <v/>
      </c>
      <c r="DK196" s="72" t="str">
        <f t="shared" si="188"/>
        <v/>
      </c>
      <c r="DL196" s="73" t="str">
        <f t="shared" si="189"/>
        <v/>
      </c>
      <c r="DM196" s="413" t="str">
        <f>IF(B196="NSO","NSO",IF(OR(D196="",G196="",F196="",B196="",DI196=0),"",IF('Master sheet'!$D$11="Hindi","कक्षोंन्नति","Promoted")))</f>
        <v/>
      </c>
      <c r="DN196" s="43" t="str">
        <f>IF(OR(B196=0,B196=""),"",IF(AND($E$3="1st"),'Marks Entry 1st'!AX195,IF(AND($E$3="2nd"),'Marks Entry 2nd'!AX195,"")))</f>
        <v/>
      </c>
      <c r="DO196" s="43" t="str">
        <f>IF(OR(B196=0,B196=""),"",IF(AND($E$3="1st"),'Marks Entry 1st'!AY195,IF(AND($E$3="2nd"),'Marks Entry 2nd'!AY195,"")))</f>
        <v/>
      </c>
      <c r="DP196" s="230" t="str">
        <f t="shared" si="190"/>
        <v/>
      </c>
      <c r="DQ196" s="44"/>
      <c r="DX196" s="46">
        <f>IF(AND($E$3="1st"),'Marks Entry 1st'!I195,IF(AND($E$3="2nd"),'Marks Entry 2nd'!I195,""))</f>
        <v>0</v>
      </c>
    </row>
    <row r="197" spans="1:128" ht="18.95" customHeight="1">
      <c r="A197" s="60">
        <v>190</v>
      </c>
      <c r="B197" s="279" t="str">
        <f>IF(OR(DX197=0,DX197=""),"",IF(AND($E$3="1st"),'Marks Entry 1st'!I196,IF(AND($E$3="2nd"),'Marks Entry 2nd'!I196,"")))</f>
        <v/>
      </c>
      <c r="C197" s="61" t="str">
        <f>IF(OR(B197=0,B197=""),"",IF(AND($E$3="1st"),'Marks Entry 1st'!B196,IF(AND($E$3="2nd"),'Marks Entry 2nd'!B196,"")))</f>
        <v/>
      </c>
      <c r="D197" s="61" t="str">
        <f>IF(OR(B197=0,B197=""),"",IF(AND($E$3="1st"),'Marks Entry 1st'!C196,IF(AND($E$3="2nd"),'Marks Entry 2nd'!C196,"")))</f>
        <v/>
      </c>
      <c r="E197" s="62" t="str">
        <f>IF(OR(B197=0,B197=""),"",IF(AND($E$3="1st"),'Marks Entry 1st'!E196,IF(AND($E$3="2nd"),'Marks Entry 2nd'!E196,"")))</f>
        <v/>
      </c>
      <c r="F197" s="278" t="str">
        <f>IF(OR(B197=0,B197=""),"",IF(AND($E$3="1st"),'Marks Entry 1st'!D196,IF(AND($E$3="2nd"),'Marks Entry 2nd'!D196,"")))</f>
        <v/>
      </c>
      <c r="G197" s="56" t="str">
        <f>IF(OR(B197=0,B197=""),"",IF(AND($E$3="1st"),'Marks Entry 1st'!F196,IF(AND($E$3="2nd"),'Marks Entry 2nd'!F196,"")))</f>
        <v/>
      </c>
      <c r="H197" s="56" t="str">
        <f>IF(OR(B197=0,B197=""),"",IF(AND($E$3="1st"),'Marks Entry 1st'!G196,IF(AND($E$3="2nd"),'Marks Entry 2nd'!G196,"")))</f>
        <v/>
      </c>
      <c r="I197" s="56" t="str">
        <f>IF(OR(B197=0,B197=""),"",IF(AND($E$3="1st"),'Marks Entry 1st'!H196,IF(AND($E$3="2nd"),'Marks Entry 2nd'!H196,"")))</f>
        <v/>
      </c>
      <c r="J197" s="245" t="str">
        <f>IF(OR(B197=0,B197=""),"",IF(AND($E$3="1st"),'Marks Entry 1st'!J196,IF(AND($E$3="2nd"),'Marks Entry 2nd'!J196,"")))</f>
        <v/>
      </c>
      <c r="K197" s="245" t="str">
        <f>IF(OR(B197=0,B197=""),"",IF(AND($E$3="1st"),'Marks Entry 1st'!K196,IF(AND($E$3="2nd"),'Marks Entry 2nd'!K196,"")))</f>
        <v/>
      </c>
      <c r="L197" s="113"/>
      <c r="M197" s="113"/>
      <c r="N197" s="113"/>
      <c r="O197" s="53"/>
      <c r="P197" s="113" t="str">
        <f>IF(OR(B197=0,B197=""),"",IF(AND($E$3="1st"),'Marks Entry 1st'!O196,IF(AND($E$3="2nd"),'Marks Entry 2nd'!O196,"")))</f>
        <v/>
      </c>
      <c r="Q197" s="113" t="str">
        <f>IF(OR(B197=0,B197=""),"",IF(AND($E$3="1st"),'Marks Entry 1st'!P196,IF(AND($E$3="2nd"),'Marks Entry 2nd'!P196,"")))</f>
        <v/>
      </c>
      <c r="R197" s="57" t="str">
        <f t="shared" si="128"/>
        <v/>
      </c>
      <c r="S197" s="53">
        <f t="shared" si="129"/>
        <v>0</v>
      </c>
      <c r="T197" s="59" t="str">
        <f>IF(OR(B197=0,B197=""),"",IF(AND($E$3="1st"),'Marks Entry 1st'!Q196,IF(AND($E$3="2nd"),'Marks Entry 2nd'!Q196,"")))</f>
        <v/>
      </c>
      <c r="U197" s="59" t="str">
        <f>IF(OR(B197=0,B197=""),"",IF(AND($E$3="1st"),'Marks Entry 1st'!R196,IF(AND($E$3="2nd"),'Marks Entry 2nd'!R196,"")))</f>
        <v/>
      </c>
      <c r="V197" s="58" t="str">
        <f t="shared" si="130"/>
        <v/>
      </c>
      <c r="W197" s="53" t="str">
        <f t="shared" si="131"/>
        <v/>
      </c>
      <c r="X197" s="94">
        <f t="shared" si="132"/>
        <v>0</v>
      </c>
      <c r="Y197" s="94" t="str">
        <f t="shared" si="133"/>
        <v/>
      </c>
      <c r="Z197" s="94" t="str">
        <f t="shared" si="134"/>
        <v/>
      </c>
      <c r="AA197" s="94" t="str">
        <f t="shared" si="135"/>
        <v/>
      </c>
      <c r="AB197" s="94" t="str">
        <f t="shared" si="136"/>
        <v/>
      </c>
      <c r="AC197" s="98" t="str">
        <f t="shared" si="137"/>
        <v/>
      </c>
      <c r="AD197" s="113"/>
      <c r="AE197" s="113"/>
      <c r="AF197" s="113"/>
      <c r="AG197" s="53"/>
      <c r="AH197" s="113" t="str">
        <f>IF(OR(B197=0,B197=""),"",IF(AND($E$3="1st"),'Marks Entry 1st'!V196,IF(AND($E$3="2nd"),'Marks Entry 2nd'!V196,"")))</f>
        <v/>
      </c>
      <c r="AI197" s="113" t="str">
        <f>IF(OR(B197=0,B197=""),"",IF(AND($E$3="1st"),'Marks Entry 1st'!W196,IF(AND($E$3="2nd"),'Marks Entry 2nd'!W196,"")))</f>
        <v/>
      </c>
      <c r="AJ197" s="57" t="str">
        <f t="shared" si="138"/>
        <v/>
      </c>
      <c r="AK197" s="53">
        <f t="shared" si="139"/>
        <v>0</v>
      </c>
      <c r="AL197" s="59" t="str">
        <f>IF(OR(B197=0,B197=""),"",IF(AND($E$3="1st"),'Marks Entry 1st'!X196,IF(AND($E$3="2nd"),'Marks Entry 2nd'!X196,"")))</f>
        <v/>
      </c>
      <c r="AM197" s="59" t="str">
        <f>IF(OR(B197=0,B197=""),"",IF(AND($E$3="1st"),'Marks Entry 1st'!Y196,IF(AND($E$3="2nd"),'Marks Entry 2nd'!Y196,"")))</f>
        <v/>
      </c>
      <c r="AN197" s="58" t="str">
        <f t="shared" si="140"/>
        <v/>
      </c>
      <c r="AO197" s="53" t="str">
        <f t="shared" si="141"/>
        <v/>
      </c>
      <c r="AP197" s="94">
        <f t="shared" si="142"/>
        <v>0</v>
      </c>
      <c r="AQ197" s="94" t="str">
        <f t="shared" si="143"/>
        <v/>
      </c>
      <c r="AR197" s="94" t="str">
        <f t="shared" si="144"/>
        <v/>
      </c>
      <c r="AS197" s="94" t="str">
        <f t="shared" si="145"/>
        <v/>
      </c>
      <c r="AT197" s="94" t="str">
        <f t="shared" si="146"/>
        <v/>
      </c>
      <c r="AU197" s="98" t="str">
        <f t="shared" si="147"/>
        <v/>
      </c>
      <c r="AV197" s="113"/>
      <c r="AW197" s="113"/>
      <c r="AX197" s="113"/>
      <c r="AY197" s="53"/>
      <c r="AZ197" s="113" t="str">
        <f>IF(OR(B197=0,B197=""),"",IF(AND($E$3="1st"),'Marks Entry 1st'!AC196,IF(AND($E$3="2nd"),'Marks Entry 2nd'!AC196,"")))</f>
        <v/>
      </c>
      <c r="BA197" s="113" t="str">
        <f>IF(OR(B197=0,B197=""),"",IF(AND($E$3="1st"),'Marks Entry 1st'!AD196,IF(AND($E$3="2nd"),'Marks Entry 2nd'!AD196,"")))</f>
        <v/>
      </c>
      <c r="BB197" s="57" t="str">
        <f t="shared" si="148"/>
        <v/>
      </c>
      <c r="BC197" s="53">
        <f t="shared" si="149"/>
        <v>0</v>
      </c>
      <c r="BD197" s="59" t="str">
        <f>IF(OR(B197=0,B197=""),"",IF(AND($E$3="1st"),'Marks Entry 1st'!AE196,IF(AND($E$3="2nd"),'Marks Entry 2nd'!AE196,"")))</f>
        <v/>
      </c>
      <c r="BE197" s="59" t="str">
        <f>IF(OR(B197=0,B197=""),"",IF(AND($E$3="1st"),'Marks Entry 1st'!AF196,IF(AND($E$3="2nd"),'Marks Entry 2nd'!AF196,"")))</f>
        <v/>
      </c>
      <c r="BF197" s="58" t="str">
        <f t="shared" si="150"/>
        <v/>
      </c>
      <c r="BG197" s="53" t="str">
        <f t="shared" si="151"/>
        <v/>
      </c>
      <c r="BH197" s="94">
        <f t="shared" si="152"/>
        <v>0</v>
      </c>
      <c r="BI197" s="94" t="str">
        <f t="shared" si="153"/>
        <v/>
      </c>
      <c r="BJ197" s="94" t="str">
        <f t="shared" si="154"/>
        <v/>
      </c>
      <c r="BK197" s="94" t="str">
        <f t="shared" si="155"/>
        <v/>
      </c>
      <c r="BL197" s="94" t="str">
        <f t="shared" si="156"/>
        <v/>
      </c>
      <c r="BM197" s="98" t="str">
        <f t="shared" si="157"/>
        <v/>
      </c>
      <c r="BN197" s="113"/>
      <c r="BO197" s="113"/>
      <c r="BP197" s="113"/>
      <c r="BQ197" s="53"/>
      <c r="BR197" s="113" t="str">
        <f>IF(OR(B197=0,B197=""),"",IF(AND('Marks Entry 1st'!AJ196="",'Marks Entry 2nd'!AJ196=""),"",IF(AND($E$3="1st"),'Marks Entry 1st'!AJ196,IF(AND($E$3="2nd"),'Marks Entry 2nd'!AJ196,""))))</f>
        <v/>
      </c>
      <c r="BS197" s="113" t="str">
        <f>IF(OR(B197=0,B197=""),"",IF(AND('Marks Entry 1st'!AK196="",'Marks Entry 2nd'!AK196=""),"",IF(AND($E$3="1st"),'Marks Entry 1st'!AK196,IF(AND($E$3="2nd"),'Marks Entry 2nd'!AK196,""))))</f>
        <v/>
      </c>
      <c r="BT197" s="57" t="str">
        <f t="shared" si="158"/>
        <v/>
      </c>
      <c r="BU197" s="53">
        <f t="shared" si="159"/>
        <v>0</v>
      </c>
      <c r="BV197" s="59" t="str">
        <f>IF(OR(B197=0,B197=""),"",IF(AND('Marks Entry 1st'!AL196="",'Marks Entry 2nd'!AL196=""),"",IF(AND($E$3="1st"),'Marks Entry 1st'!AL196,IF(AND($E$3="2nd"),'Marks Entry 2nd'!AL196,""))))</f>
        <v/>
      </c>
      <c r="BW197" s="59" t="str">
        <f>IF(OR(B197=0,B197=""),"",IF(AND('Marks Entry 1st'!AM196="",'Marks Entry 2nd'!AM196=""),"",IF(AND($E$3="1st"),'Marks Entry 1st'!AM196,IF(AND($E$3="2nd"),'Marks Entry 2nd'!AM196,""))))</f>
        <v/>
      </c>
      <c r="BX197" s="58" t="str">
        <f t="shared" si="160"/>
        <v/>
      </c>
      <c r="BY197" s="53" t="str">
        <f t="shared" si="161"/>
        <v/>
      </c>
      <c r="BZ197" s="94">
        <f t="shared" si="162"/>
        <v>0</v>
      </c>
      <c r="CA197" s="94" t="str">
        <f t="shared" si="163"/>
        <v/>
      </c>
      <c r="CB197" s="94" t="str">
        <f t="shared" si="164"/>
        <v/>
      </c>
      <c r="CC197" s="94" t="str">
        <f t="shared" si="165"/>
        <v/>
      </c>
      <c r="CD197" s="94" t="str">
        <f t="shared" si="166"/>
        <v/>
      </c>
      <c r="CE197" s="98" t="str">
        <f t="shared" si="167"/>
        <v/>
      </c>
      <c r="CF197" s="246" t="str">
        <f>IF(OR(B197=0,B197=""),"",IF(AND($E$3="1st"),'Marks Entry 1st'!AN196,IF(AND($E$3="2nd"),'Marks Entry 2nd'!AN196,"")))</f>
        <v/>
      </c>
      <c r="CG197" s="246" t="str">
        <f>IF(OR(B197=0,B197=""),"",IF(AND($E$3="1st"),'Marks Entry 1st'!AO196,IF(AND($E$3="2nd"),'Marks Entry 2nd'!AO196,"")))</f>
        <v/>
      </c>
      <c r="CH197" s="114" t="str">
        <f t="shared" si="168"/>
        <v/>
      </c>
      <c r="CI197" s="115">
        <f t="shared" si="169"/>
        <v>0</v>
      </c>
      <c r="CJ197" s="115" t="str">
        <f t="shared" si="170"/>
        <v/>
      </c>
      <c r="CK197" s="115" t="str">
        <f t="shared" si="171"/>
        <v/>
      </c>
      <c r="CL197" s="97" t="str">
        <f t="shared" si="172"/>
        <v/>
      </c>
      <c r="CM197" s="246" t="str">
        <f>IF(OR(B197=0,B197=""),"",IF(AND($E$3="1st"),'Marks Entry 1st'!AP196,IF(AND($E$3="2nd"),'Marks Entry 2nd'!AP196,"")))</f>
        <v/>
      </c>
      <c r="CN197" s="246" t="str">
        <f>IF(OR(B197=0,B197=""),"",IF(AND($E$3="1st"),'Marks Entry 1st'!AQ196,IF(AND($E$3="2nd"),'Marks Entry 2nd'!AQ196,"")))</f>
        <v/>
      </c>
      <c r="CO197" s="114" t="str">
        <f t="shared" si="173"/>
        <v/>
      </c>
      <c r="CP197" s="115">
        <f t="shared" si="174"/>
        <v>0</v>
      </c>
      <c r="CQ197" s="115" t="str">
        <f t="shared" si="175"/>
        <v/>
      </c>
      <c r="CR197" s="115" t="str">
        <f t="shared" si="176"/>
        <v/>
      </c>
      <c r="CS197" s="97" t="str">
        <f t="shared" si="177"/>
        <v/>
      </c>
      <c r="CT197" s="246" t="str">
        <f>IF(OR(B197=0,B197=""),"",IF(AND($E$3="1st"),'Marks Entry 1st'!AR196,IF(AND($E$3="2nd"),'Marks Entry 2nd'!AR196,"")))</f>
        <v/>
      </c>
      <c r="CU197" s="246" t="str">
        <f>IF(OR(B197=0,B197=""),"",IF(AND($E$3="1st"),'Marks Entry 1st'!AS196,IF(AND($E$3="2nd"),'Marks Entry 2nd'!AS196,"")))</f>
        <v/>
      </c>
      <c r="CV197" s="114" t="str">
        <f t="shared" si="178"/>
        <v/>
      </c>
      <c r="CW197" s="115">
        <f t="shared" si="179"/>
        <v>0</v>
      </c>
      <c r="CX197" s="115" t="str">
        <f t="shared" si="180"/>
        <v/>
      </c>
      <c r="CY197" s="115" t="str">
        <f t="shared" si="181"/>
        <v/>
      </c>
      <c r="CZ197" s="97" t="str">
        <f t="shared" si="182"/>
        <v/>
      </c>
      <c r="DA197" s="246" t="str">
        <f>IF(OR(B197=0,B197=""),"",IF(AND('Marks Entry 1st'!AT196="",'Marks Entry 2nd'!AT196=""),"",IF(AND($E$3="1st"),'Marks Entry 1st'!AT196,IF(AND($E$3="2nd"),'Marks Entry 2nd'!AT196,""))))</f>
        <v/>
      </c>
      <c r="DB197" s="246" t="str">
        <f>IF(OR(B197=0,B197=""),"",IF(AND('Marks Entry 1st'!AU196="",'Marks Entry 2nd'!AU196=""),"",IF(AND($E$3="1st"),'Marks Entry 1st'!AU196,IF(AND($E$3="2nd"),'Marks Entry 2nd'!AU196,""))))</f>
        <v/>
      </c>
      <c r="DC197" s="377" t="str">
        <f t="shared" si="183"/>
        <v/>
      </c>
      <c r="DD197" s="98" t="str">
        <f t="shared" si="184"/>
        <v/>
      </c>
      <c r="DE197" s="246" t="str">
        <f>IF(OR(B197=0,B197=""),"",IF(AND('Marks Entry 1st'!AV196="",'Marks Entry 2nd'!AV196=""),"",IF(AND($E$3="1st"),'Marks Entry 1st'!AV196,IF(AND($E$3="2nd"),'Marks Entry 2nd'!AV196,""))))</f>
        <v/>
      </c>
      <c r="DF197" s="246" t="str">
        <f>IF(OR(B197=0,B197=""),"",IF(AND('Marks Entry 1st'!AW196="",'Marks Entry 2nd'!AW196=""),"",IF(AND($E$3="1st"),'Marks Entry 1st'!AW196,IF(AND($E$3="2nd"),'Marks Entry 2nd'!AW196,""))))</f>
        <v/>
      </c>
      <c r="DG197" s="377" t="str">
        <f t="shared" si="185"/>
        <v/>
      </c>
      <c r="DH197" s="98" t="str">
        <f t="shared" si="186"/>
        <v/>
      </c>
      <c r="DI197" s="68" t="str">
        <f t="shared" si="191"/>
        <v/>
      </c>
      <c r="DJ197" s="379" t="str">
        <f t="shared" si="187"/>
        <v/>
      </c>
      <c r="DK197" s="72" t="str">
        <f t="shared" si="188"/>
        <v/>
      </c>
      <c r="DL197" s="73" t="str">
        <f t="shared" si="189"/>
        <v/>
      </c>
      <c r="DM197" s="413" t="str">
        <f>IF(B197="NSO","NSO",IF(OR(D197="",G197="",F197="",B197="",DI197=0),"",IF('Master sheet'!$D$11="Hindi","कक्षोंन्नति","Promoted")))</f>
        <v/>
      </c>
      <c r="DN197" s="43" t="str">
        <f>IF(OR(B197=0,B197=""),"",IF(AND($E$3="1st"),'Marks Entry 1st'!AX196,IF(AND($E$3="2nd"),'Marks Entry 2nd'!AX196,"")))</f>
        <v/>
      </c>
      <c r="DO197" s="43" t="str">
        <f>IF(OR(B197=0,B197=""),"",IF(AND($E$3="1st"),'Marks Entry 1st'!AY196,IF(AND($E$3="2nd"),'Marks Entry 2nd'!AY196,"")))</f>
        <v/>
      </c>
      <c r="DP197" s="230" t="str">
        <f t="shared" si="190"/>
        <v/>
      </c>
      <c r="DQ197" s="44"/>
      <c r="DX197" s="46">
        <f>IF(AND($E$3="1st"),'Marks Entry 1st'!I196,IF(AND($E$3="2nd"),'Marks Entry 2nd'!I196,""))</f>
        <v>0</v>
      </c>
    </row>
    <row r="198" spans="1:128" ht="18.95" customHeight="1">
      <c r="A198" s="60">
        <v>191</v>
      </c>
      <c r="B198" s="279" t="str">
        <f>IF(OR(DX198=0,DX198=""),"",IF(AND($E$3="1st"),'Marks Entry 1st'!I197,IF(AND($E$3="2nd"),'Marks Entry 2nd'!I197,"")))</f>
        <v/>
      </c>
      <c r="C198" s="61" t="str">
        <f>IF(OR(B198=0,B198=""),"",IF(AND($E$3="1st"),'Marks Entry 1st'!B197,IF(AND($E$3="2nd"),'Marks Entry 2nd'!B197,"")))</f>
        <v/>
      </c>
      <c r="D198" s="61" t="str">
        <f>IF(OR(B198=0,B198=""),"",IF(AND($E$3="1st"),'Marks Entry 1st'!C197,IF(AND($E$3="2nd"),'Marks Entry 2nd'!C197,"")))</f>
        <v/>
      </c>
      <c r="E198" s="62" t="str">
        <f>IF(OR(B198=0,B198=""),"",IF(AND($E$3="1st"),'Marks Entry 1st'!E197,IF(AND($E$3="2nd"),'Marks Entry 2nd'!E197,"")))</f>
        <v/>
      </c>
      <c r="F198" s="278" t="str">
        <f>IF(OR(B198=0,B198=""),"",IF(AND($E$3="1st"),'Marks Entry 1st'!D197,IF(AND($E$3="2nd"),'Marks Entry 2nd'!D197,"")))</f>
        <v/>
      </c>
      <c r="G198" s="56" t="str">
        <f>IF(OR(B198=0,B198=""),"",IF(AND($E$3="1st"),'Marks Entry 1st'!F197,IF(AND($E$3="2nd"),'Marks Entry 2nd'!F197,"")))</f>
        <v/>
      </c>
      <c r="H198" s="56" t="str">
        <f>IF(OR(B198=0,B198=""),"",IF(AND($E$3="1st"),'Marks Entry 1st'!G197,IF(AND($E$3="2nd"),'Marks Entry 2nd'!G197,"")))</f>
        <v/>
      </c>
      <c r="I198" s="56" t="str">
        <f>IF(OR(B198=0,B198=""),"",IF(AND($E$3="1st"),'Marks Entry 1st'!H197,IF(AND($E$3="2nd"),'Marks Entry 2nd'!H197,"")))</f>
        <v/>
      </c>
      <c r="J198" s="245" t="str">
        <f>IF(OR(B198=0,B198=""),"",IF(AND($E$3="1st"),'Marks Entry 1st'!J197,IF(AND($E$3="2nd"),'Marks Entry 2nd'!J197,"")))</f>
        <v/>
      </c>
      <c r="K198" s="245" t="str">
        <f>IF(OR(B198=0,B198=""),"",IF(AND($E$3="1st"),'Marks Entry 1st'!K197,IF(AND($E$3="2nd"),'Marks Entry 2nd'!K197,"")))</f>
        <v/>
      </c>
      <c r="L198" s="113"/>
      <c r="M198" s="113"/>
      <c r="N198" s="113"/>
      <c r="O198" s="53"/>
      <c r="P198" s="113" t="str">
        <f>IF(OR(B198=0,B198=""),"",IF(AND($E$3="1st"),'Marks Entry 1st'!O197,IF(AND($E$3="2nd"),'Marks Entry 2nd'!O197,"")))</f>
        <v/>
      </c>
      <c r="Q198" s="113" t="str">
        <f>IF(OR(B198=0,B198=""),"",IF(AND($E$3="1st"),'Marks Entry 1st'!P197,IF(AND($E$3="2nd"),'Marks Entry 2nd'!P197,"")))</f>
        <v/>
      </c>
      <c r="R198" s="57" t="str">
        <f t="shared" si="128"/>
        <v/>
      </c>
      <c r="S198" s="53">
        <f t="shared" si="129"/>
        <v>0</v>
      </c>
      <c r="T198" s="59" t="str">
        <f>IF(OR(B198=0,B198=""),"",IF(AND($E$3="1st"),'Marks Entry 1st'!Q197,IF(AND($E$3="2nd"),'Marks Entry 2nd'!Q197,"")))</f>
        <v/>
      </c>
      <c r="U198" s="59" t="str">
        <f>IF(OR(B198=0,B198=""),"",IF(AND($E$3="1st"),'Marks Entry 1st'!R197,IF(AND($E$3="2nd"),'Marks Entry 2nd'!R197,"")))</f>
        <v/>
      </c>
      <c r="V198" s="58" t="str">
        <f t="shared" si="130"/>
        <v/>
      </c>
      <c r="W198" s="53" t="str">
        <f t="shared" si="131"/>
        <v/>
      </c>
      <c r="X198" s="94">
        <f t="shared" si="132"/>
        <v>0</v>
      </c>
      <c r="Y198" s="94" t="str">
        <f t="shared" si="133"/>
        <v/>
      </c>
      <c r="Z198" s="94" t="str">
        <f t="shared" si="134"/>
        <v/>
      </c>
      <c r="AA198" s="94" t="str">
        <f t="shared" si="135"/>
        <v/>
      </c>
      <c r="AB198" s="94" t="str">
        <f t="shared" si="136"/>
        <v/>
      </c>
      <c r="AC198" s="98" t="str">
        <f t="shared" si="137"/>
        <v/>
      </c>
      <c r="AD198" s="113"/>
      <c r="AE198" s="113"/>
      <c r="AF198" s="113"/>
      <c r="AG198" s="53"/>
      <c r="AH198" s="113" t="str">
        <f>IF(OR(B198=0,B198=""),"",IF(AND($E$3="1st"),'Marks Entry 1st'!V197,IF(AND($E$3="2nd"),'Marks Entry 2nd'!V197,"")))</f>
        <v/>
      </c>
      <c r="AI198" s="113" t="str">
        <f>IF(OR(B198=0,B198=""),"",IF(AND($E$3="1st"),'Marks Entry 1st'!W197,IF(AND($E$3="2nd"),'Marks Entry 2nd'!W197,"")))</f>
        <v/>
      </c>
      <c r="AJ198" s="57" t="str">
        <f t="shared" si="138"/>
        <v/>
      </c>
      <c r="AK198" s="53">
        <f t="shared" si="139"/>
        <v>0</v>
      </c>
      <c r="AL198" s="59" t="str">
        <f>IF(OR(B198=0,B198=""),"",IF(AND($E$3="1st"),'Marks Entry 1st'!X197,IF(AND($E$3="2nd"),'Marks Entry 2nd'!X197,"")))</f>
        <v/>
      </c>
      <c r="AM198" s="59" t="str">
        <f>IF(OR(B198=0,B198=""),"",IF(AND($E$3="1st"),'Marks Entry 1st'!Y197,IF(AND($E$3="2nd"),'Marks Entry 2nd'!Y197,"")))</f>
        <v/>
      </c>
      <c r="AN198" s="58" t="str">
        <f t="shared" si="140"/>
        <v/>
      </c>
      <c r="AO198" s="53" t="str">
        <f t="shared" si="141"/>
        <v/>
      </c>
      <c r="AP198" s="94">
        <f t="shared" si="142"/>
        <v>0</v>
      </c>
      <c r="AQ198" s="94" t="str">
        <f t="shared" si="143"/>
        <v/>
      </c>
      <c r="AR198" s="94" t="str">
        <f t="shared" si="144"/>
        <v/>
      </c>
      <c r="AS198" s="94" t="str">
        <f t="shared" si="145"/>
        <v/>
      </c>
      <c r="AT198" s="94" t="str">
        <f t="shared" si="146"/>
        <v/>
      </c>
      <c r="AU198" s="98" t="str">
        <f t="shared" si="147"/>
        <v/>
      </c>
      <c r="AV198" s="113"/>
      <c r="AW198" s="113"/>
      <c r="AX198" s="113"/>
      <c r="AY198" s="53"/>
      <c r="AZ198" s="113" t="str">
        <f>IF(OR(B198=0,B198=""),"",IF(AND($E$3="1st"),'Marks Entry 1st'!AC197,IF(AND($E$3="2nd"),'Marks Entry 2nd'!AC197,"")))</f>
        <v/>
      </c>
      <c r="BA198" s="113" t="str">
        <f>IF(OR(B198=0,B198=""),"",IF(AND($E$3="1st"),'Marks Entry 1st'!AD197,IF(AND($E$3="2nd"),'Marks Entry 2nd'!AD197,"")))</f>
        <v/>
      </c>
      <c r="BB198" s="57" t="str">
        <f t="shared" si="148"/>
        <v/>
      </c>
      <c r="BC198" s="53">
        <f t="shared" si="149"/>
        <v>0</v>
      </c>
      <c r="BD198" s="59" t="str">
        <f>IF(OR(B198=0,B198=""),"",IF(AND($E$3="1st"),'Marks Entry 1st'!AE197,IF(AND($E$3="2nd"),'Marks Entry 2nd'!AE197,"")))</f>
        <v/>
      </c>
      <c r="BE198" s="59" t="str">
        <f>IF(OR(B198=0,B198=""),"",IF(AND($E$3="1st"),'Marks Entry 1st'!AF197,IF(AND($E$3="2nd"),'Marks Entry 2nd'!AF197,"")))</f>
        <v/>
      </c>
      <c r="BF198" s="58" t="str">
        <f t="shared" si="150"/>
        <v/>
      </c>
      <c r="BG198" s="53" t="str">
        <f t="shared" si="151"/>
        <v/>
      </c>
      <c r="BH198" s="94">
        <f t="shared" si="152"/>
        <v>0</v>
      </c>
      <c r="BI198" s="94" t="str">
        <f t="shared" si="153"/>
        <v/>
      </c>
      <c r="BJ198" s="94" t="str">
        <f t="shared" si="154"/>
        <v/>
      </c>
      <c r="BK198" s="94" t="str">
        <f t="shared" si="155"/>
        <v/>
      </c>
      <c r="BL198" s="94" t="str">
        <f t="shared" si="156"/>
        <v/>
      </c>
      <c r="BM198" s="98" t="str">
        <f t="shared" si="157"/>
        <v/>
      </c>
      <c r="BN198" s="113"/>
      <c r="BO198" s="113"/>
      <c r="BP198" s="113"/>
      <c r="BQ198" s="53"/>
      <c r="BR198" s="113" t="str">
        <f>IF(OR(B198=0,B198=""),"",IF(AND('Marks Entry 1st'!AJ197="",'Marks Entry 2nd'!AJ197=""),"",IF(AND($E$3="1st"),'Marks Entry 1st'!AJ197,IF(AND($E$3="2nd"),'Marks Entry 2nd'!AJ197,""))))</f>
        <v/>
      </c>
      <c r="BS198" s="113" t="str">
        <f>IF(OR(B198=0,B198=""),"",IF(AND('Marks Entry 1st'!AK197="",'Marks Entry 2nd'!AK197=""),"",IF(AND($E$3="1st"),'Marks Entry 1st'!AK197,IF(AND($E$3="2nd"),'Marks Entry 2nd'!AK197,""))))</f>
        <v/>
      </c>
      <c r="BT198" s="57" t="str">
        <f t="shared" si="158"/>
        <v/>
      </c>
      <c r="BU198" s="53">
        <f t="shared" si="159"/>
        <v>0</v>
      </c>
      <c r="BV198" s="59" t="str">
        <f>IF(OR(B198=0,B198=""),"",IF(AND('Marks Entry 1st'!AL197="",'Marks Entry 2nd'!AL197=""),"",IF(AND($E$3="1st"),'Marks Entry 1st'!AL197,IF(AND($E$3="2nd"),'Marks Entry 2nd'!AL197,""))))</f>
        <v/>
      </c>
      <c r="BW198" s="59" t="str">
        <f>IF(OR(B198=0,B198=""),"",IF(AND('Marks Entry 1st'!AM197="",'Marks Entry 2nd'!AM197=""),"",IF(AND($E$3="1st"),'Marks Entry 1st'!AM197,IF(AND($E$3="2nd"),'Marks Entry 2nd'!AM197,""))))</f>
        <v/>
      </c>
      <c r="BX198" s="58" t="str">
        <f t="shared" si="160"/>
        <v/>
      </c>
      <c r="BY198" s="53" t="str">
        <f t="shared" si="161"/>
        <v/>
      </c>
      <c r="BZ198" s="94">
        <f t="shared" si="162"/>
        <v>0</v>
      </c>
      <c r="CA198" s="94" t="str">
        <f t="shared" si="163"/>
        <v/>
      </c>
      <c r="CB198" s="94" t="str">
        <f t="shared" si="164"/>
        <v/>
      </c>
      <c r="CC198" s="94" t="str">
        <f t="shared" si="165"/>
        <v/>
      </c>
      <c r="CD198" s="94" t="str">
        <f t="shared" si="166"/>
        <v/>
      </c>
      <c r="CE198" s="98" t="str">
        <f t="shared" si="167"/>
        <v/>
      </c>
      <c r="CF198" s="246" t="str">
        <f>IF(OR(B198=0,B198=""),"",IF(AND($E$3="1st"),'Marks Entry 1st'!AN197,IF(AND($E$3="2nd"),'Marks Entry 2nd'!AN197,"")))</f>
        <v/>
      </c>
      <c r="CG198" s="246" t="str">
        <f>IF(OR(B198=0,B198=""),"",IF(AND($E$3="1st"),'Marks Entry 1st'!AO197,IF(AND($E$3="2nd"),'Marks Entry 2nd'!AO197,"")))</f>
        <v/>
      </c>
      <c r="CH198" s="114" t="str">
        <f t="shared" si="168"/>
        <v/>
      </c>
      <c r="CI198" s="115">
        <f t="shared" si="169"/>
        <v>0</v>
      </c>
      <c r="CJ198" s="115" t="str">
        <f t="shared" si="170"/>
        <v/>
      </c>
      <c r="CK198" s="115" t="str">
        <f t="shared" si="171"/>
        <v/>
      </c>
      <c r="CL198" s="97" t="str">
        <f t="shared" si="172"/>
        <v/>
      </c>
      <c r="CM198" s="246" t="str">
        <f>IF(OR(B198=0,B198=""),"",IF(AND($E$3="1st"),'Marks Entry 1st'!AP197,IF(AND($E$3="2nd"),'Marks Entry 2nd'!AP197,"")))</f>
        <v/>
      </c>
      <c r="CN198" s="246" t="str">
        <f>IF(OR(B198=0,B198=""),"",IF(AND($E$3="1st"),'Marks Entry 1st'!AQ197,IF(AND($E$3="2nd"),'Marks Entry 2nd'!AQ197,"")))</f>
        <v/>
      </c>
      <c r="CO198" s="114" t="str">
        <f t="shared" si="173"/>
        <v/>
      </c>
      <c r="CP198" s="115">
        <f t="shared" si="174"/>
        <v>0</v>
      </c>
      <c r="CQ198" s="115" t="str">
        <f t="shared" si="175"/>
        <v/>
      </c>
      <c r="CR198" s="115" t="str">
        <f t="shared" si="176"/>
        <v/>
      </c>
      <c r="CS198" s="97" t="str">
        <f t="shared" si="177"/>
        <v/>
      </c>
      <c r="CT198" s="246" t="str">
        <f>IF(OR(B198=0,B198=""),"",IF(AND($E$3="1st"),'Marks Entry 1st'!AR197,IF(AND($E$3="2nd"),'Marks Entry 2nd'!AR197,"")))</f>
        <v/>
      </c>
      <c r="CU198" s="246" t="str">
        <f>IF(OR(B198=0,B198=""),"",IF(AND($E$3="1st"),'Marks Entry 1st'!AS197,IF(AND($E$3="2nd"),'Marks Entry 2nd'!AS197,"")))</f>
        <v/>
      </c>
      <c r="CV198" s="114" t="str">
        <f t="shared" si="178"/>
        <v/>
      </c>
      <c r="CW198" s="115">
        <f t="shared" si="179"/>
        <v>0</v>
      </c>
      <c r="CX198" s="115" t="str">
        <f t="shared" si="180"/>
        <v/>
      </c>
      <c r="CY198" s="115" t="str">
        <f t="shared" si="181"/>
        <v/>
      </c>
      <c r="CZ198" s="97" t="str">
        <f t="shared" si="182"/>
        <v/>
      </c>
      <c r="DA198" s="246" t="str">
        <f>IF(OR(B198=0,B198=""),"",IF(AND('Marks Entry 1st'!AT197="",'Marks Entry 2nd'!AT197=""),"",IF(AND($E$3="1st"),'Marks Entry 1st'!AT197,IF(AND($E$3="2nd"),'Marks Entry 2nd'!AT197,""))))</f>
        <v/>
      </c>
      <c r="DB198" s="246" t="str">
        <f>IF(OR(B198=0,B198=""),"",IF(AND('Marks Entry 1st'!AU197="",'Marks Entry 2nd'!AU197=""),"",IF(AND($E$3="1st"),'Marks Entry 1st'!AU197,IF(AND($E$3="2nd"),'Marks Entry 2nd'!AU197,""))))</f>
        <v/>
      </c>
      <c r="DC198" s="377" t="str">
        <f t="shared" si="183"/>
        <v/>
      </c>
      <c r="DD198" s="98" t="str">
        <f t="shared" si="184"/>
        <v/>
      </c>
      <c r="DE198" s="246" t="str">
        <f>IF(OR(B198=0,B198=""),"",IF(AND('Marks Entry 1st'!AV197="",'Marks Entry 2nd'!AV197=""),"",IF(AND($E$3="1st"),'Marks Entry 1st'!AV197,IF(AND($E$3="2nd"),'Marks Entry 2nd'!AV197,""))))</f>
        <v/>
      </c>
      <c r="DF198" s="246" t="str">
        <f>IF(OR(B198=0,B198=""),"",IF(AND('Marks Entry 1st'!AW197="",'Marks Entry 2nd'!AW197=""),"",IF(AND($E$3="1st"),'Marks Entry 1st'!AW197,IF(AND($E$3="2nd"),'Marks Entry 2nd'!AW197,""))))</f>
        <v/>
      </c>
      <c r="DG198" s="377" t="str">
        <f t="shared" si="185"/>
        <v/>
      </c>
      <c r="DH198" s="98" t="str">
        <f t="shared" si="186"/>
        <v/>
      </c>
      <c r="DI198" s="68" t="str">
        <f t="shared" si="191"/>
        <v/>
      </c>
      <c r="DJ198" s="379" t="str">
        <f t="shared" si="187"/>
        <v/>
      </c>
      <c r="DK198" s="72" t="str">
        <f t="shared" si="188"/>
        <v/>
      </c>
      <c r="DL198" s="73" t="str">
        <f t="shared" si="189"/>
        <v/>
      </c>
      <c r="DM198" s="413" t="str">
        <f>IF(B198="NSO","NSO",IF(OR(D198="",G198="",F198="",B198="",DI198=0),"",IF('Master sheet'!$D$11="Hindi","कक्षोंन्नति","Promoted")))</f>
        <v/>
      </c>
      <c r="DN198" s="43" t="str">
        <f>IF(OR(B198=0,B198=""),"",IF(AND($E$3="1st"),'Marks Entry 1st'!AX197,IF(AND($E$3="2nd"),'Marks Entry 2nd'!AX197,"")))</f>
        <v/>
      </c>
      <c r="DO198" s="43" t="str">
        <f>IF(OR(B198=0,B198=""),"",IF(AND($E$3="1st"),'Marks Entry 1st'!AY197,IF(AND($E$3="2nd"),'Marks Entry 2nd'!AY197,"")))</f>
        <v/>
      </c>
      <c r="DP198" s="230" t="str">
        <f t="shared" si="190"/>
        <v/>
      </c>
      <c r="DQ198" s="44"/>
      <c r="DX198" s="46">
        <f>IF(AND($E$3="1st"),'Marks Entry 1st'!I197,IF(AND($E$3="2nd"),'Marks Entry 2nd'!I197,""))</f>
        <v>0</v>
      </c>
    </row>
    <row r="199" spans="1:128" ht="18.95" customHeight="1">
      <c r="A199" s="60">
        <v>192</v>
      </c>
      <c r="B199" s="279" t="str">
        <f>IF(OR(DX199=0,DX199=""),"",IF(AND($E$3="1st"),'Marks Entry 1st'!I198,IF(AND($E$3="2nd"),'Marks Entry 2nd'!I198,"")))</f>
        <v/>
      </c>
      <c r="C199" s="61" t="str">
        <f>IF(OR(B199=0,B199=""),"",IF(AND($E$3="1st"),'Marks Entry 1st'!B198,IF(AND($E$3="2nd"),'Marks Entry 2nd'!B198,"")))</f>
        <v/>
      </c>
      <c r="D199" s="61" t="str">
        <f>IF(OR(B199=0,B199=""),"",IF(AND($E$3="1st"),'Marks Entry 1st'!C198,IF(AND($E$3="2nd"),'Marks Entry 2nd'!C198,"")))</f>
        <v/>
      </c>
      <c r="E199" s="62" t="str">
        <f>IF(OR(B199=0,B199=""),"",IF(AND($E$3="1st"),'Marks Entry 1st'!E198,IF(AND($E$3="2nd"),'Marks Entry 2nd'!E198,"")))</f>
        <v/>
      </c>
      <c r="F199" s="278" t="str">
        <f>IF(OR(B199=0,B199=""),"",IF(AND($E$3="1st"),'Marks Entry 1st'!D198,IF(AND($E$3="2nd"),'Marks Entry 2nd'!D198,"")))</f>
        <v/>
      </c>
      <c r="G199" s="56" t="str">
        <f>IF(OR(B199=0,B199=""),"",IF(AND($E$3="1st"),'Marks Entry 1st'!F198,IF(AND($E$3="2nd"),'Marks Entry 2nd'!F198,"")))</f>
        <v/>
      </c>
      <c r="H199" s="56" t="str">
        <f>IF(OR(B199=0,B199=""),"",IF(AND($E$3="1st"),'Marks Entry 1st'!G198,IF(AND($E$3="2nd"),'Marks Entry 2nd'!G198,"")))</f>
        <v/>
      </c>
      <c r="I199" s="56" t="str">
        <f>IF(OR(B199=0,B199=""),"",IF(AND($E$3="1st"),'Marks Entry 1st'!H198,IF(AND($E$3="2nd"),'Marks Entry 2nd'!H198,"")))</f>
        <v/>
      </c>
      <c r="J199" s="245" t="str">
        <f>IF(OR(B199=0,B199=""),"",IF(AND($E$3="1st"),'Marks Entry 1st'!J198,IF(AND($E$3="2nd"),'Marks Entry 2nd'!J198,"")))</f>
        <v/>
      </c>
      <c r="K199" s="245" t="str">
        <f>IF(OR(B199=0,B199=""),"",IF(AND($E$3="1st"),'Marks Entry 1st'!K198,IF(AND($E$3="2nd"),'Marks Entry 2nd'!K198,"")))</f>
        <v/>
      </c>
      <c r="L199" s="113"/>
      <c r="M199" s="113"/>
      <c r="N199" s="113"/>
      <c r="O199" s="53"/>
      <c r="P199" s="113" t="str">
        <f>IF(OR(B199=0,B199=""),"",IF(AND($E$3="1st"),'Marks Entry 1st'!O198,IF(AND($E$3="2nd"),'Marks Entry 2nd'!O198,"")))</f>
        <v/>
      </c>
      <c r="Q199" s="113" t="str">
        <f>IF(OR(B199=0,B199=""),"",IF(AND($E$3="1st"),'Marks Entry 1st'!P198,IF(AND($E$3="2nd"),'Marks Entry 2nd'!P198,"")))</f>
        <v/>
      </c>
      <c r="R199" s="57" t="str">
        <f t="shared" si="128"/>
        <v/>
      </c>
      <c r="S199" s="53">
        <f t="shared" si="129"/>
        <v>0</v>
      </c>
      <c r="T199" s="59" t="str">
        <f>IF(OR(B199=0,B199=""),"",IF(AND($E$3="1st"),'Marks Entry 1st'!Q198,IF(AND($E$3="2nd"),'Marks Entry 2nd'!Q198,"")))</f>
        <v/>
      </c>
      <c r="U199" s="59" t="str">
        <f>IF(OR(B199=0,B199=""),"",IF(AND($E$3="1st"),'Marks Entry 1st'!R198,IF(AND($E$3="2nd"),'Marks Entry 2nd'!R198,"")))</f>
        <v/>
      </c>
      <c r="V199" s="58" t="str">
        <f t="shared" si="130"/>
        <v/>
      </c>
      <c r="W199" s="53" t="str">
        <f t="shared" si="131"/>
        <v/>
      </c>
      <c r="X199" s="94">
        <f t="shared" si="132"/>
        <v>0</v>
      </c>
      <c r="Y199" s="94" t="str">
        <f t="shared" si="133"/>
        <v/>
      </c>
      <c r="Z199" s="94" t="str">
        <f t="shared" si="134"/>
        <v/>
      </c>
      <c r="AA199" s="94" t="str">
        <f t="shared" si="135"/>
        <v/>
      </c>
      <c r="AB199" s="94" t="str">
        <f t="shared" si="136"/>
        <v/>
      </c>
      <c r="AC199" s="98" t="str">
        <f t="shared" si="137"/>
        <v/>
      </c>
      <c r="AD199" s="113"/>
      <c r="AE199" s="113"/>
      <c r="AF199" s="113"/>
      <c r="AG199" s="53"/>
      <c r="AH199" s="113" t="str">
        <f>IF(OR(B199=0,B199=""),"",IF(AND($E$3="1st"),'Marks Entry 1st'!V198,IF(AND($E$3="2nd"),'Marks Entry 2nd'!V198,"")))</f>
        <v/>
      </c>
      <c r="AI199" s="113" t="str">
        <f>IF(OR(B199=0,B199=""),"",IF(AND($E$3="1st"),'Marks Entry 1st'!W198,IF(AND($E$3="2nd"),'Marks Entry 2nd'!W198,"")))</f>
        <v/>
      </c>
      <c r="AJ199" s="57" t="str">
        <f t="shared" si="138"/>
        <v/>
      </c>
      <c r="AK199" s="53">
        <f t="shared" si="139"/>
        <v>0</v>
      </c>
      <c r="AL199" s="59" t="str">
        <f>IF(OR(B199=0,B199=""),"",IF(AND($E$3="1st"),'Marks Entry 1st'!X198,IF(AND($E$3="2nd"),'Marks Entry 2nd'!X198,"")))</f>
        <v/>
      </c>
      <c r="AM199" s="59" t="str">
        <f>IF(OR(B199=0,B199=""),"",IF(AND($E$3="1st"),'Marks Entry 1st'!Y198,IF(AND($E$3="2nd"),'Marks Entry 2nd'!Y198,"")))</f>
        <v/>
      </c>
      <c r="AN199" s="58" t="str">
        <f t="shared" si="140"/>
        <v/>
      </c>
      <c r="AO199" s="53" t="str">
        <f t="shared" si="141"/>
        <v/>
      </c>
      <c r="AP199" s="94">
        <f t="shared" si="142"/>
        <v>0</v>
      </c>
      <c r="AQ199" s="94" t="str">
        <f t="shared" si="143"/>
        <v/>
      </c>
      <c r="AR199" s="94" t="str">
        <f t="shared" si="144"/>
        <v/>
      </c>
      <c r="AS199" s="94" t="str">
        <f t="shared" si="145"/>
        <v/>
      </c>
      <c r="AT199" s="94" t="str">
        <f t="shared" si="146"/>
        <v/>
      </c>
      <c r="AU199" s="98" t="str">
        <f t="shared" si="147"/>
        <v/>
      </c>
      <c r="AV199" s="113"/>
      <c r="AW199" s="113"/>
      <c r="AX199" s="113"/>
      <c r="AY199" s="53"/>
      <c r="AZ199" s="113" t="str">
        <f>IF(OR(B199=0,B199=""),"",IF(AND($E$3="1st"),'Marks Entry 1st'!AC198,IF(AND($E$3="2nd"),'Marks Entry 2nd'!AC198,"")))</f>
        <v/>
      </c>
      <c r="BA199" s="113" t="str">
        <f>IF(OR(B199=0,B199=""),"",IF(AND($E$3="1st"),'Marks Entry 1st'!AD198,IF(AND($E$3="2nd"),'Marks Entry 2nd'!AD198,"")))</f>
        <v/>
      </c>
      <c r="BB199" s="57" t="str">
        <f t="shared" si="148"/>
        <v/>
      </c>
      <c r="BC199" s="53">
        <f t="shared" si="149"/>
        <v>0</v>
      </c>
      <c r="BD199" s="59" t="str">
        <f>IF(OR(B199=0,B199=""),"",IF(AND($E$3="1st"),'Marks Entry 1st'!AE198,IF(AND($E$3="2nd"),'Marks Entry 2nd'!AE198,"")))</f>
        <v/>
      </c>
      <c r="BE199" s="59" t="str">
        <f>IF(OR(B199=0,B199=""),"",IF(AND($E$3="1st"),'Marks Entry 1st'!AF198,IF(AND($E$3="2nd"),'Marks Entry 2nd'!AF198,"")))</f>
        <v/>
      </c>
      <c r="BF199" s="58" t="str">
        <f t="shared" si="150"/>
        <v/>
      </c>
      <c r="BG199" s="53" t="str">
        <f t="shared" si="151"/>
        <v/>
      </c>
      <c r="BH199" s="94">
        <f t="shared" si="152"/>
        <v>0</v>
      </c>
      <c r="BI199" s="94" t="str">
        <f t="shared" si="153"/>
        <v/>
      </c>
      <c r="BJ199" s="94" t="str">
        <f t="shared" si="154"/>
        <v/>
      </c>
      <c r="BK199" s="94" t="str">
        <f t="shared" si="155"/>
        <v/>
      </c>
      <c r="BL199" s="94" t="str">
        <f t="shared" si="156"/>
        <v/>
      </c>
      <c r="BM199" s="98" t="str">
        <f t="shared" si="157"/>
        <v/>
      </c>
      <c r="BN199" s="113"/>
      <c r="BO199" s="113"/>
      <c r="BP199" s="113"/>
      <c r="BQ199" s="53"/>
      <c r="BR199" s="113" t="str">
        <f>IF(OR(B199=0,B199=""),"",IF(AND('Marks Entry 1st'!AJ198="",'Marks Entry 2nd'!AJ198=""),"",IF(AND($E$3="1st"),'Marks Entry 1st'!AJ198,IF(AND($E$3="2nd"),'Marks Entry 2nd'!AJ198,""))))</f>
        <v/>
      </c>
      <c r="BS199" s="113" t="str">
        <f>IF(OR(B199=0,B199=""),"",IF(AND('Marks Entry 1st'!AK198="",'Marks Entry 2nd'!AK198=""),"",IF(AND($E$3="1st"),'Marks Entry 1st'!AK198,IF(AND($E$3="2nd"),'Marks Entry 2nd'!AK198,""))))</f>
        <v/>
      </c>
      <c r="BT199" s="57" t="str">
        <f t="shared" si="158"/>
        <v/>
      </c>
      <c r="BU199" s="53">
        <f t="shared" si="159"/>
        <v>0</v>
      </c>
      <c r="BV199" s="59" t="str">
        <f>IF(OR(B199=0,B199=""),"",IF(AND('Marks Entry 1st'!AL198="",'Marks Entry 2nd'!AL198=""),"",IF(AND($E$3="1st"),'Marks Entry 1st'!AL198,IF(AND($E$3="2nd"),'Marks Entry 2nd'!AL198,""))))</f>
        <v/>
      </c>
      <c r="BW199" s="59" t="str">
        <f>IF(OR(B199=0,B199=""),"",IF(AND('Marks Entry 1st'!AM198="",'Marks Entry 2nd'!AM198=""),"",IF(AND($E$3="1st"),'Marks Entry 1st'!AM198,IF(AND($E$3="2nd"),'Marks Entry 2nd'!AM198,""))))</f>
        <v/>
      </c>
      <c r="BX199" s="58" t="str">
        <f t="shared" si="160"/>
        <v/>
      </c>
      <c r="BY199" s="53" t="str">
        <f t="shared" si="161"/>
        <v/>
      </c>
      <c r="BZ199" s="94">
        <f t="shared" si="162"/>
        <v>0</v>
      </c>
      <c r="CA199" s="94" t="str">
        <f t="shared" si="163"/>
        <v/>
      </c>
      <c r="CB199" s="94" t="str">
        <f t="shared" si="164"/>
        <v/>
      </c>
      <c r="CC199" s="94" t="str">
        <f t="shared" si="165"/>
        <v/>
      </c>
      <c r="CD199" s="94" t="str">
        <f t="shared" si="166"/>
        <v/>
      </c>
      <c r="CE199" s="98" t="str">
        <f t="shared" si="167"/>
        <v/>
      </c>
      <c r="CF199" s="246" t="str">
        <f>IF(OR(B199=0,B199=""),"",IF(AND($E$3="1st"),'Marks Entry 1st'!AN198,IF(AND($E$3="2nd"),'Marks Entry 2nd'!AN198,"")))</f>
        <v/>
      </c>
      <c r="CG199" s="246" t="str">
        <f>IF(OR(B199=0,B199=""),"",IF(AND($E$3="1st"),'Marks Entry 1st'!AO198,IF(AND($E$3="2nd"),'Marks Entry 2nd'!AO198,"")))</f>
        <v/>
      </c>
      <c r="CH199" s="114" t="str">
        <f t="shared" si="168"/>
        <v/>
      </c>
      <c r="CI199" s="115">
        <f t="shared" si="169"/>
        <v>0</v>
      </c>
      <c r="CJ199" s="115" t="str">
        <f t="shared" si="170"/>
        <v/>
      </c>
      <c r="CK199" s="115" t="str">
        <f t="shared" si="171"/>
        <v/>
      </c>
      <c r="CL199" s="97" t="str">
        <f t="shared" si="172"/>
        <v/>
      </c>
      <c r="CM199" s="246" t="str">
        <f>IF(OR(B199=0,B199=""),"",IF(AND($E$3="1st"),'Marks Entry 1st'!AP198,IF(AND($E$3="2nd"),'Marks Entry 2nd'!AP198,"")))</f>
        <v/>
      </c>
      <c r="CN199" s="246" t="str">
        <f>IF(OR(B199=0,B199=""),"",IF(AND($E$3="1st"),'Marks Entry 1st'!AQ198,IF(AND($E$3="2nd"),'Marks Entry 2nd'!AQ198,"")))</f>
        <v/>
      </c>
      <c r="CO199" s="114" t="str">
        <f t="shared" si="173"/>
        <v/>
      </c>
      <c r="CP199" s="115">
        <f t="shared" si="174"/>
        <v>0</v>
      </c>
      <c r="CQ199" s="115" t="str">
        <f t="shared" si="175"/>
        <v/>
      </c>
      <c r="CR199" s="115" t="str">
        <f t="shared" si="176"/>
        <v/>
      </c>
      <c r="CS199" s="97" t="str">
        <f t="shared" si="177"/>
        <v/>
      </c>
      <c r="CT199" s="246" t="str">
        <f>IF(OR(B199=0,B199=""),"",IF(AND($E$3="1st"),'Marks Entry 1st'!AR198,IF(AND($E$3="2nd"),'Marks Entry 2nd'!AR198,"")))</f>
        <v/>
      </c>
      <c r="CU199" s="246" t="str">
        <f>IF(OR(B199=0,B199=""),"",IF(AND($E$3="1st"),'Marks Entry 1st'!AS198,IF(AND($E$3="2nd"),'Marks Entry 2nd'!AS198,"")))</f>
        <v/>
      </c>
      <c r="CV199" s="114" t="str">
        <f t="shared" si="178"/>
        <v/>
      </c>
      <c r="CW199" s="115">
        <f t="shared" si="179"/>
        <v>0</v>
      </c>
      <c r="CX199" s="115" t="str">
        <f t="shared" si="180"/>
        <v/>
      </c>
      <c r="CY199" s="115" t="str">
        <f t="shared" si="181"/>
        <v/>
      </c>
      <c r="CZ199" s="97" t="str">
        <f t="shared" si="182"/>
        <v/>
      </c>
      <c r="DA199" s="246" t="str">
        <f>IF(OR(B199=0,B199=""),"",IF(AND('Marks Entry 1st'!AT198="",'Marks Entry 2nd'!AT198=""),"",IF(AND($E$3="1st"),'Marks Entry 1st'!AT198,IF(AND($E$3="2nd"),'Marks Entry 2nd'!AT198,""))))</f>
        <v/>
      </c>
      <c r="DB199" s="246" t="str">
        <f>IF(OR(B199=0,B199=""),"",IF(AND('Marks Entry 1st'!AU198="",'Marks Entry 2nd'!AU198=""),"",IF(AND($E$3="1st"),'Marks Entry 1st'!AU198,IF(AND($E$3="2nd"),'Marks Entry 2nd'!AU198,""))))</f>
        <v/>
      </c>
      <c r="DC199" s="377" t="str">
        <f t="shared" si="183"/>
        <v/>
      </c>
      <c r="DD199" s="98" t="str">
        <f t="shared" si="184"/>
        <v/>
      </c>
      <c r="DE199" s="246" t="str">
        <f>IF(OR(B199=0,B199=""),"",IF(AND('Marks Entry 1st'!AV198="",'Marks Entry 2nd'!AV198=""),"",IF(AND($E$3="1st"),'Marks Entry 1st'!AV198,IF(AND($E$3="2nd"),'Marks Entry 2nd'!AV198,""))))</f>
        <v/>
      </c>
      <c r="DF199" s="246" t="str">
        <f>IF(OR(B199=0,B199=""),"",IF(AND('Marks Entry 1st'!AW198="",'Marks Entry 2nd'!AW198=""),"",IF(AND($E$3="1st"),'Marks Entry 1st'!AW198,IF(AND($E$3="2nd"),'Marks Entry 2nd'!AW198,""))))</f>
        <v/>
      </c>
      <c r="DG199" s="377" t="str">
        <f t="shared" si="185"/>
        <v/>
      </c>
      <c r="DH199" s="98" t="str">
        <f t="shared" si="186"/>
        <v/>
      </c>
      <c r="DI199" s="68" t="str">
        <f t="shared" si="191"/>
        <v/>
      </c>
      <c r="DJ199" s="379" t="str">
        <f t="shared" si="187"/>
        <v/>
      </c>
      <c r="DK199" s="72" t="str">
        <f t="shared" si="188"/>
        <v/>
      </c>
      <c r="DL199" s="73" t="str">
        <f t="shared" si="189"/>
        <v/>
      </c>
      <c r="DM199" s="413" t="str">
        <f>IF(B199="NSO","NSO",IF(OR(D199="",G199="",F199="",B199="",DI199=0),"",IF('Master sheet'!$D$11="Hindi","कक्षोंन्नति","Promoted")))</f>
        <v/>
      </c>
      <c r="DN199" s="43" t="str">
        <f>IF(OR(B199=0,B199=""),"",IF(AND($E$3="1st"),'Marks Entry 1st'!AX198,IF(AND($E$3="2nd"),'Marks Entry 2nd'!AX198,"")))</f>
        <v/>
      </c>
      <c r="DO199" s="43" t="str">
        <f>IF(OR(B199=0,B199=""),"",IF(AND($E$3="1st"),'Marks Entry 1st'!AY198,IF(AND($E$3="2nd"),'Marks Entry 2nd'!AY198,"")))</f>
        <v/>
      </c>
      <c r="DP199" s="230" t="str">
        <f t="shared" si="190"/>
        <v/>
      </c>
      <c r="DQ199" s="44"/>
      <c r="DX199" s="46">
        <f>IF(AND($E$3="1st"),'Marks Entry 1st'!I198,IF(AND($E$3="2nd"),'Marks Entry 2nd'!I198,""))</f>
        <v>0</v>
      </c>
    </row>
    <row r="200" spans="1:128" ht="18.95" customHeight="1">
      <c r="A200" s="60">
        <v>193</v>
      </c>
      <c r="B200" s="279" t="str">
        <f>IF(OR(DX200=0,DX200=""),"",IF(AND($E$3="1st"),'Marks Entry 1st'!I199,IF(AND($E$3="2nd"),'Marks Entry 2nd'!I199,"")))</f>
        <v/>
      </c>
      <c r="C200" s="61" t="str">
        <f>IF(OR(B200=0,B200=""),"",IF(AND($E$3="1st"),'Marks Entry 1st'!B199,IF(AND($E$3="2nd"),'Marks Entry 2nd'!B199,"")))</f>
        <v/>
      </c>
      <c r="D200" s="61" t="str">
        <f>IF(OR(B200=0,B200=""),"",IF(AND($E$3="1st"),'Marks Entry 1st'!C199,IF(AND($E$3="2nd"),'Marks Entry 2nd'!C199,"")))</f>
        <v/>
      </c>
      <c r="E200" s="62" t="str">
        <f>IF(OR(B200=0,B200=""),"",IF(AND($E$3="1st"),'Marks Entry 1st'!E199,IF(AND($E$3="2nd"),'Marks Entry 2nd'!E199,"")))</f>
        <v/>
      </c>
      <c r="F200" s="278" t="str">
        <f>IF(OR(B200=0,B200=""),"",IF(AND($E$3="1st"),'Marks Entry 1st'!D199,IF(AND($E$3="2nd"),'Marks Entry 2nd'!D199,"")))</f>
        <v/>
      </c>
      <c r="G200" s="56" t="str">
        <f>IF(OR(B200=0,B200=""),"",IF(AND($E$3="1st"),'Marks Entry 1st'!F199,IF(AND($E$3="2nd"),'Marks Entry 2nd'!F199,"")))</f>
        <v/>
      </c>
      <c r="H200" s="56" t="str">
        <f>IF(OR(B200=0,B200=""),"",IF(AND($E$3="1st"),'Marks Entry 1st'!G199,IF(AND($E$3="2nd"),'Marks Entry 2nd'!G199,"")))</f>
        <v/>
      </c>
      <c r="I200" s="56" t="str">
        <f>IF(OR(B200=0,B200=""),"",IF(AND($E$3="1st"),'Marks Entry 1st'!H199,IF(AND($E$3="2nd"),'Marks Entry 2nd'!H199,"")))</f>
        <v/>
      </c>
      <c r="J200" s="245" t="str">
        <f>IF(OR(B200=0,B200=""),"",IF(AND($E$3="1st"),'Marks Entry 1st'!J199,IF(AND($E$3="2nd"),'Marks Entry 2nd'!J199,"")))</f>
        <v/>
      </c>
      <c r="K200" s="245" t="str">
        <f>IF(OR(B200=0,B200=""),"",IF(AND($E$3="1st"),'Marks Entry 1st'!K199,IF(AND($E$3="2nd"),'Marks Entry 2nd'!K199,"")))</f>
        <v/>
      </c>
      <c r="L200" s="113"/>
      <c r="M200" s="113"/>
      <c r="N200" s="113"/>
      <c r="O200" s="53"/>
      <c r="P200" s="113" t="str">
        <f>IF(OR(B200=0,B200=""),"",IF(AND($E$3="1st"),'Marks Entry 1st'!O199,IF(AND($E$3="2nd"),'Marks Entry 2nd'!O199,"")))</f>
        <v/>
      </c>
      <c r="Q200" s="113" t="str">
        <f>IF(OR(B200=0,B200=""),"",IF(AND($E$3="1st"),'Marks Entry 1st'!P199,IF(AND($E$3="2nd"),'Marks Entry 2nd'!P199,"")))</f>
        <v/>
      </c>
      <c r="R200" s="57" t="str">
        <f t="shared" si="128"/>
        <v/>
      </c>
      <c r="S200" s="53">
        <f t="shared" si="129"/>
        <v>0</v>
      </c>
      <c r="T200" s="59" t="str">
        <f>IF(OR(B200=0,B200=""),"",IF(AND($E$3="1st"),'Marks Entry 1st'!Q199,IF(AND($E$3="2nd"),'Marks Entry 2nd'!Q199,"")))</f>
        <v/>
      </c>
      <c r="U200" s="59" t="str">
        <f>IF(OR(B200=0,B200=""),"",IF(AND($E$3="1st"),'Marks Entry 1st'!R199,IF(AND($E$3="2nd"),'Marks Entry 2nd'!R199,"")))</f>
        <v/>
      </c>
      <c r="V200" s="58" t="str">
        <f t="shared" si="130"/>
        <v/>
      </c>
      <c r="W200" s="53" t="str">
        <f t="shared" si="131"/>
        <v/>
      </c>
      <c r="X200" s="94">
        <f t="shared" si="132"/>
        <v>0</v>
      </c>
      <c r="Y200" s="94" t="str">
        <f t="shared" si="133"/>
        <v/>
      </c>
      <c r="Z200" s="94" t="str">
        <f t="shared" si="134"/>
        <v/>
      </c>
      <c r="AA200" s="94" t="str">
        <f t="shared" si="135"/>
        <v/>
      </c>
      <c r="AB200" s="94" t="str">
        <f t="shared" si="136"/>
        <v/>
      </c>
      <c r="AC200" s="98" t="str">
        <f t="shared" si="137"/>
        <v/>
      </c>
      <c r="AD200" s="113"/>
      <c r="AE200" s="113"/>
      <c r="AF200" s="113"/>
      <c r="AG200" s="53"/>
      <c r="AH200" s="113" t="str">
        <f>IF(OR(B200=0,B200=""),"",IF(AND($E$3="1st"),'Marks Entry 1st'!V199,IF(AND($E$3="2nd"),'Marks Entry 2nd'!V199,"")))</f>
        <v/>
      </c>
      <c r="AI200" s="113" t="str">
        <f>IF(OR(B200=0,B200=""),"",IF(AND($E$3="1st"),'Marks Entry 1st'!W199,IF(AND($E$3="2nd"),'Marks Entry 2nd'!W199,"")))</f>
        <v/>
      </c>
      <c r="AJ200" s="57" t="str">
        <f t="shared" si="138"/>
        <v/>
      </c>
      <c r="AK200" s="53">
        <f t="shared" si="139"/>
        <v>0</v>
      </c>
      <c r="AL200" s="59" t="str">
        <f>IF(OR(B200=0,B200=""),"",IF(AND($E$3="1st"),'Marks Entry 1st'!X199,IF(AND($E$3="2nd"),'Marks Entry 2nd'!X199,"")))</f>
        <v/>
      </c>
      <c r="AM200" s="59" t="str">
        <f>IF(OR(B200=0,B200=""),"",IF(AND($E$3="1st"),'Marks Entry 1st'!Y199,IF(AND($E$3="2nd"),'Marks Entry 2nd'!Y199,"")))</f>
        <v/>
      </c>
      <c r="AN200" s="58" t="str">
        <f t="shared" si="140"/>
        <v/>
      </c>
      <c r="AO200" s="53" t="str">
        <f t="shared" si="141"/>
        <v/>
      </c>
      <c r="AP200" s="94">
        <f t="shared" si="142"/>
        <v>0</v>
      </c>
      <c r="AQ200" s="94" t="str">
        <f t="shared" si="143"/>
        <v/>
      </c>
      <c r="AR200" s="94" t="str">
        <f t="shared" si="144"/>
        <v/>
      </c>
      <c r="AS200" s="94" t="str">
        <f t="shared" si="145"/>
        <v/>
      </c>
      <c r="AT200" s="94" t="str">
        <f t="shared" si="146"/>
        <v/>
      </c>
      <c r="AU200" s="98" t="str">
        <f t="shared" si="147"/>
        <v/>
      </c>
      <c r="AV200" s="113"/>
      <c r="AW200" s="113"/>
      <c r="AX200" s="113"/>
      <c r="AY200" s="53"/>
      <c r="AZ200" s="113" t="str">
        <f>IF(OR(B200=0,B200=""),"",IF(AND($E$3="1st"),'Marks Entry 1st'!AC199,IF(AND($E$3="2nd"),'Marks Entry 2nd'!AC199,"")))</f>
        <v/>
      </c>
      <c r="BA200" s="113" t="str">
        <f>IF(OR(B200=0,B200=""),"",IF(AND($E$3="1st"),'Marks Entry 1st'!AD199,IF(AND($E$3="2nd"),'Marks Entry 2nd'!AD199,"")))</f>
        <v/>
      </c>
      <c r="BB200" s="57" t="str">
        <f t="shared" si="148"/>
        <v/>
      </c>
      <c r="BC200" s="53">
        <f t="shared" si="149"/>
        <v>0</v>
      </c>
      <c r="BD200" s="59" t="str">
        <f>IF(OR(B200=0,B200=""),"",IF(AND($E$3="1st"),'Marks Entry 1st'!AE199,IF(AND($E$3="2nd"),'Marks Entry 2nd'!AE199,"")))</f>
        <v/>
      </c>
      <c r="BE200" s="59" t="str">
        <f>IF(OR(B200=0,B200=""),"",IF(AND($E$3="1st"),'Marks Entry 1st'!AF199,IF(AND($E$3="2nd"),'Marks Entry 2nd'!AF199,"")))</f>
        <v/>
      </c>
      <c r="BF200" s="58" t="str">
        <f t="shared" si="150"/>
        <v/>
      </c>
      <c r="BG200" s="53" t="str">
        <f t="shared" si="151"/>
        <v/>
      </c>
      <c r="BH200" s="94">
        <f t="shared" si="152"/>
        <v>0</v>
      </c>
      <c r="BI200" s="94" t="str">
        <f t="shared" si="153"/>
        <v/>
      </c>
      <c r="BJ200" s="94" t="str">
        <f t="shared" si="154"/>
        <v/>
      </c>
      <c r="BK200" s="94" t="str">
        <f t="shared" si="155"/>
        <v/>
      </c>
      <c r="BL200" s="94" t="str">
        <f t="shared" si="156"/>
        <v/>
      </c>
      <c r="BM200" s="98" t="str">
        <f t="shared" si="157"/>
        <v/>
      </c>
      <c r="BN200" s="113"/>
      <c r="BO200" s="113"/>
      <c r="BP200" s="113"/>
      <c r="BQ200" s="53"/>
      <c r="BR200" s="113" t="str">
        <f>IF(OR(B200=0,B200=""),"",IF(AND('Marks Entry 1st'!AJ199="",'Marks Entry 2nd'!AJ199=""),"",IF(AND($E$3="1st"),'Marks Entry 1st'!AJ199,IF(AND($E$3="2nd"),'Marks Entry 2nd'!AJ199,""))))</f>
        <v/>
      </c>
      <c r="BS200" s="113" t="str">
        <f>IF(OR(B200=0,B200=""),"",IF(AND('Marks Entry 1st'!AK199="",'Marks Entry 2nd'!AK199=""),"",IF(AND($E$3="1st"),'Marks Entry 1st'!AK199,IF(AND($E$3="2nd"),'Marks Entry 2nd'!AK199,""))))</f>
        <v/>
      </c>
      <c r="BT200" s="57" t="str">
        <f t="shared" si="158"/>
        <v/>
      </c>
      <c r="BU200" s="53">
        <f t="shared" si="159"/>
        <v>0</v>
      </c>
      <c r="BV200" s="59" t="str">
        <f>IF(OR(B200=0,B200=""),"",IF(AND('Marks Entry 1st'!AL199="",'Marks Entry 2nd'!AL199=""),"",IF(AND($E$3="1st"),'Marks Entry 1st'!AL199,IF(AND($E$3="2nd"),'Marks Entry 2nd'!AL199,""))))</f>
        <v/>
      </c>
      <c r="BW200" s="59" t="str">
        <f>IF(OR(B200=0,B200=""),"",IF(AND('Marks Entry 1st'!AM199="",'Marks Entry 2nd'!AM199=""),"",IF(AND($E$3="1st"),'Marks Entry 1st'!AM199,IF(AND($E$3="2nd"),'Marks Entry 2nd'!AM199,""))))</f>
        <v/>
      </c>
      <c r="BX200" s="58" t="str">
        <f t="shared" si="160"/>
        <v/>
      </c>
      <c r="BY200" s="53" t="str">
        <f t="shared" si="161"/>
        <v/>
      </c>
      <c r="BZ200" s="94">
        <f t="shared" si="162"/>
        <v>0</v>
      </c>
      <c r="CA200" s="94" t="str">
        <f t="shared" si="163"/>
        <v/>
      </c>
      <c r="CB200" s="94" t="str">
        <f t="shared" si="164"/>
        <v/>
      </c>
      <c r="CC200" s="94" t="str">
        <f t="shared" si="165"/>
        <v/>
      </c>
      <c r="CD200" s="94" t="str">
        <f t="shared" si="166"/>
        <v/>
      </c>
      <c r="CE200" s="98" t="str">
        <f t="shared" si="167"/>
        <v/>
      </c>
      <c r="CF200" s="246" t="str">
        <f>IF(OR(B200=0,B200=""),"",IF(AND($E$3="1st"),'Marks Entry 1st'!AN199,IF(AND($E$3="2nd"),'Marks Entry 2nd'!AN199,"")))</f>
        <v/>
      </c>
      <c r="CG200" s="246" t="str">
        <f>IF(OR(B200=0,B200=""),"",IF(AND($E$3="1st"),'Marks Entry 1st'!AO199,IF(AND($E$3="2nd"),'Marks Entry 2nd'!AO199,"")))</f>
        <v/>
      </c>
      <c r="CH200" s="114" t="str">
        <f t="shared" si="168"/>
        <v/>
      </c>
      <c r="CI200" s="115">
        <f t="shared" si="169"/>
        <v>0</v>
      </c>
      <c r="CJ200" s="115" t="str">
        <f t="shared" si="170"/>
        <v/>
      </c>
      <c r="CK200" s="115" t="str">
        <f t="shared" si="171"/>
        <v/>
      </c>
      <c r="CL200" s="97" t="str">
        <f t="shared" si="172"/>
        <v/>
      </c>
      <c r="CM200" s="246" t="str">
        <f>IF(OR(B200=0,B200=""),"",IF(AND($E$3="1st"),'Marks Entry 1st'!AP199,IF(AND($E$3="2nd"),'Marks Entry 2nd'!AP199,"")))</f>
        <v/>
      </c>
      <c r="CN200" s="246" t="str">
        <f>IF(OR(B200=0,B200=""),"",IF(AND($E$3="1st"),'Marks Entry 1st'!AQ199,IF(AND($E$3="2nd"),'Marks Entry 2nd'!AQ199,"")))</f>
        <v/>
      </c>
      <c r="CO200" s="114" t="str">
        <f t="shared" si="173"/>
        <v/>
      </c>
      <c r="CP200" s="115">
        <f t="shared" si="174"/>
        <v>0</v>
      </c>
      <c r="CQ200" s="115" t="str">
        <f t="shared" si="175"/>
        <v/>
      </c>
      <c r="CR200" s="115" t="str">
        <f t="shared" si="176"/>
        <v/>
      </c>
      <c r="CS200" s="97" t="str">
        <f t="shared" si="177"/>
        <v/>
      </c>
      <c r="CT200" s="246" t="str">
        <f>IF(OR(B200=0,B200=""),"",IF(AND($E$3="1st"),'Marks Entry 1st'!AR199,IF(AND($E$3="2nd"),'Marks Entry 2nd'!AR199,"")))</f>
        <v/>
      </c>
      <c r="CU200" s="246" t="str">
        <f>IF(OR(B200=0,B200=""),"",IF(AND($E$3="1st"),'Marks Entry 1st'!AS199,IF(AND($E$3="2nd"),'Marks Entry 2nd'!AS199,"")))</f>
        <v/>
      </c>
      <c r="CV200" s="114" t="str">
        <f t="shared" si="178"/>
        <v/>
      </c>
      <c r="CW200" s="115">
        <f t="shared" si="179"/>
        <v>0</v>
      </c>
      <c r="CX200" s="115" t="str">
        <f t="shared" si="180"/>
        <v/>
      </c>
      <c r="CY200" s="115" t="str">
        <f t="shared" si="181"/>
        <v/>
      </c>
      <c r="CZ200" s="97" t="str">
        <f t="shared" si="182"/>
        <v/>
      </c>
      <c r="DA200" s="246" t="str">
        <f>IF(OR(B200=0,B200=""),"",IF(AND('Marks Entry 1st'!AT199="",'Marks Entry 2nd'!AT199=""),"",IF(AND($E$3="1st"),'Marks Entry 1st'!AT199,IF(AND($E$3="2nd"),'Marks Entry 2nd'!AT199,""))))</f>
        <v/>
      </c>
      <c r="DB200" s="246" t="str">
        <f>IF(OR(B200=0,B200=""),"",IF(AND('Marks Entry 1st'!AU199="",'Marks Entry 2nd'!AU199=""),"",IF(AND($E$3="1st"),'Marks Entry 1st'!AU199,IF(AND($E$3="2nd"),'Marks Entry 2nd'!AU199,""))))</f>
        <v/>
      </c>
      <c r="DC200" s="377" t="str">
        <f t="shared" si="183"/>
        <v/>
      </c>
      <c r="DD200" s="98" t="str">
        <f t="shared" si="184"/>
        <v/>
      </c>
      <c r="DE200" s="246" t="str">
        <f>IF(OR(B200=0,B200=""),"",IF(AND('Marks Entry 1st'!AV199="",'Marks Entry 2nd'!AV199=""),"",IF(AND($E$3="1st"),'Marks Entry 1st'!AV199,IF(AND($E$3="2nd"),'Marks Entry 2nd'!AV199,""))))</f>
        <v/>
      </c>
      <c r="DF200" s="246" t="str">
        <f>IF(OR(B200=0,B200=""),"",IF(AND('Marks Entry 1st'!AW199="",'Marks Entry 2nd'!AW199=""),"",IF(AND($E$3="1st"),'Marks Entry 1st'!AW199,IF(AND($E$3="2nd"),'Marks Entry 2nd'!AW199,""))))</f>
        <v/>
      </c>
      <c r="DG200" s="377" t="str">
        <f t="shared" si="185"/>
        <v/>
      </c>
      <c r="DH200" s="98" t="str">
        <f t="shared" si="186"/>
        <v/>
      </c>
      <c r="DI200" s="68" t="str">
        <f t="shared" si="191"/>
        <v/>
      </c>
      <c r="DJ200" s="379" t="str">
        <f t="shared" si="187"/>
        <v/>
      </c>
      <c r="DK200" s="72" t="str">
        <f t="shared" si="188"/>
        <v/>
      </c>
      <c r="DL200" s="73" t="str">
        <f t="shared" si="189"/>
        <v/>
      </c>
      <c r="DM200" s="413" t="str">
        <f>IF(B200="NSO","NSO",IF(OR(D200="",G200="",F200="",B200="",DI200=0),"",IF('Master sheet'!$D$11="Hindi","कक्षोंन्नति","Promoted")))</f>
        <v/>
      </c>
      <c r="DN200" s="43" t="str">
        <f>IF(OR(B200=0,B200=""),"",IF(AND($E$3="1st"),'Marks Entry 1st'!AX199,IF(AND($E$3="2nd"),'Marks Entry 2nd'!AX199,"")))</f>
        <v/>
      </c>
      <c r="DO200" s="43" t="str">
        <f>IF(OR(B200=0,B200=""),"",IF(AND($E$3="1st"),'Marks Entry 1st'!AY199,IF(AND($E$3="2nd"),'Marks Entry 2nd'!AY199,"")))</f>
        <v/>
      </c>
      <c r="DP200" s="230" t="str">
        <f t="shared" si="190"/>
        <v/>
      </c>
      <c r="DQ200" s="44"/>
      <c r="DX200" s="46">
        <f>IF(AND($E$3="1st"),'Marks Entry 1st'!I199,IF(AND($E$3="2nd"),'Marks Entry 2nd'!I199,""))</f>
        <v>0</v>
      </c>
    </row>
    <row r="201" spans="1:128" ht="18.95" customHeight="1">
      <c r="A201" s="60">
        <v>194</v>
      </c>
      <c r="B201" s="279" t="str">
        <f>IF(OR(DX201=0,DX201=""),"",IF(AND($E$3="1st"),'Marks Entry 1st'!I200,IF(AND($E$3="2nd"),'Marks Entry 2nd'!I200,"")))</f>
        <v/>
      </c>
      <c r="C201" s="61" t="str">
        <f>IF(OR(B201=0,B201=""),"",IF(AND($E$3="1st"),'Marks Entry 1st'!B200,IF(AND($E$3="2nd"),'Marks Entry 2nd'!B200,"")))</f>
        <v/>
      </c>
      <c r="D201" s="61" t="str">
        <f>IF(OR(B201=0,B201=""),"",IF(AND($E$3="1st"),'Marks Entry 1st'!C200,IF(AND($E$3="2nd"),'Marks Entry 2nd'!C200,"")))</f>
        <v/>
      </c>
      <c r="E201" s="62" t="str">
        <f>IF(OR(B201=0,B201=""),"",IF(AND($E$3="1st"),'Marks Entry 1st'!E200,IF(AND($E$3="2nd"),'Marks Entry 2nd'!E200,"")))</f>
        <v/>
      </c>
      <c r="F201" s="278" t="str">
        <f>IF(OR(B201=0,B201=""),"",IF(AND($E$3="1st"),'Marks Entry 1st'!D200,IF(AND($E$3="2nd"),'Marks Entry 2nd'!D200,"")))</f>
        <v/>
      </c>
      <c r="G201" s="56" t="str">
        <f>IF(OR(B201=0,B201=""),"",IF(AND($E$3="1st"),'Marks Entry 1st'!F200,IF(AND($E$3="2nd"),'Marks Entry 2nd'!F200,"")))</f>
        <v/>
      </c>
      <c r="H201" s="56" t="str">
        <f>IF(OR(B201=0,B201=""),"",IF(AND($E$3="1st"),'Marks Entry 1st'!G200,IF(AND($E$3="2nd"),'Marks Entry 2nd'!G200,"")))</f>
        <v/>
      </c>
      <c r="I201" s="56" t="str">
        <f>IF(OR(B201=0,B201=""),"",IF(AND($E$3="1st"),'Marks Entry 1st'!H200,IF(AND($E$3="2nd"),'Marks Entry 2nd'!H200,"")))</f>
        <v/>
      </c>
      <c r="J201" s="245" t="str">
        <f>IF(OR(B201=0,B201=""),"",IF(AND($E$3="1st"),'Marks Entry 1st'!J200,IF(AND($E$3="2nd"),'Marks Entry 2nd'!J200,"")))</f>
        <v/>
      </c>
      <c r="K201" s="245" t="str">
        <f>IF(OR(B201=0,B201=""),"",IF(AND($E$3="1st"),'Marks Entry 1st'!K200,IF(AND($E$3="2nd"),'Marks Entry 2nd'!K200,"")))</f>
        <v/>
      </c>
      <c r="L201" s="113"/>
      <c r="M201" s="113"/>
      <c r="N201" s="113"/>
      <c r="O201" s="53"/>
      <c r="P201" s="113" t="str">
        <f>IF(OR(B201=0,B201=""),"",IF(AND($E$3="1st"),'Marks Entry 1st'!O200,IF(AND($E$3="2nd"),'Marks Entry 2nd'!O200,"")))</f>
        <v/>
      </c>
      <c r="Q201" s="113" t="str">
        <f>IF(OR(B201=0,B201=""),"",IF(AND($E$3="1st"),'Marks Entry 1st'!P200,IF(AND($E$3="2nd"),'Marks Entry 2nd'!P200,"")))</f>
        <v/>
      </c>
      <c r="R201" s="57" t="str">
        <f t="shared" ref="R201:R207" si="192">IF(AND(P201="",Q201=""),"",IF(AND(P201="NA",Q201="NA"),"NA",IF(AND(P201="AB",Q201="AB"),"AB",SUM(P201:Q201))))</f>
        <v/>
      </c>
      <c r="S201" s="53">
        <f t="shared" ref="S201:S207" si="193">IF(AND(O201="NA",R201="NA"),"NA",IF(AND(O201="AB",R201="AB"),"AB",SUM(O201,R201)))</f>
        <v>0</v>
      </c>
      <c r="T201" s="59" t="str">
        <f>IF(OR(B201=0,B201=""),"",IF(AND($E$3="1st"),'Marks Entry 1st'!Q200,IF(AND($E$3="2nd"),'Marks Entry 2nd'!Q200,"")))</f>
        <v/>
      </c>
      <c r="U201" s="59" t="str">
        <f>IF(OR(B201=0,B201=""),"",IF(AND($E$3="1st"),'Marks Entry 1st'!R200,IF(AND($E$3="2nd"),'Marks Entry 2nd'!R200,"")))</f>
        <v/>
      </c>
      <c r="V201" s="58" t="str">
        <f t="shared" ref="V201:V207" si="194">IF(AND(T201="",U201=""),"",IF(AND(T201="AB",U201="AB"),"AB",SUM(T201:U201)))</f>
        <v/>
      </c>
      <c r="W201" s="53" t="str">
        <f t="shared" ref="W201:W207" si="195">IF(V201="","",IF(AND(S201="AB",V201="AB"),"AB",SUM(S201,V201)))</f>
        <v/>
      </c>
      <c r="X201" s="94">
        <f t="shared" ref="X201:X207" si="196">COUNTIF(L201:N201,"NA")*10+(COUNTIF(L201:N201,"ML")*10)+(COUNTIF(P201,"ML")*50)+(COUNTIF(Q201,"ML")*20)+(COUNTIF(T201,"ML")*70)+(COUNTIF(U201,"ML")*30)</f>
        <v>0</v>
      </c>
      <c r="Y201" s="94" t="str">
        <f t="shared" ref="Y201:Y207" si="197">IF(OR(B201="NSO",B201=0,B201=""),"",IF(AND(P201="",T201=""),"",IF(AND(P201="",Q201=""),70-X201,IF(AND(T201="",U201=""),100-X201,200-X201))))</f>
        <v/>
      </c>
      <c r="Z201" s="94" t="str">
        <f t="shared" ref="Z201:Z207" si="198">IF(AND(OR(L201="ab",L201="ml"),OR(M201="ab",M201="ml"),OR(P201="ab",P201="ml")),"AB",IF(AND(OR(L201="ab",L201="ml"),OR(P201="ab",P201="ml"),OR(T201="ab",T201="ml")),"AB",IF(AND(OR(M201="ab",M201="ml"),OR(N201="ab",N201="ml"),OR(P201="ab",P201="ml")),"AB",IF(AND(OR(M201="ab",M201="ml"),OR(N201="ab",N201="ml"),OR(T201="ab",T201="ml")),"AB",""))))</f>
        <v/>
      </c>
      <c r="AA201" s="94" t="str">
        <f t="shared" ref="AA201:AA207" si="199">IF(OR(B201="NSO",B201="",T201=""),"",IF(OR(Z201="AB",T201="ab"),"AB",IF(T201="ML","RE",IF(AND(W201&gt;=36%*Y201,T201&gt;=14),"P",IF(AND(W201&gt;=34%*Y201,T201&gt;=14),"G2",IF(AND(W201&gt;=31%*Y201,T201&gt;=14),"G1",IF(AND(W201&gt;=25%*Y201,T201&gt;=14),"S","F")))))))</f>
        <v/>
      </c>
      <c r="AB201" s="94" t="str">
        <f t="shared" ref="AB201:AB207" si="200">IF(OR(AA201="",AA201=0,AA201="S",AA201="RE",AA201="F",AA201="AB"),"",IF(W201&gt;=75%*Y201,"D",IF(W201&gt;=60%*Y201,"I",IF(W201&gt;=48%*Y201,"II",IF(W201&gt;=36%*Y201,"III","")))))</f>
        <v/>
      </c>
      <c r="AC201" s="98" t="str">
        <f t="shared" ref="AC201:AC207" si="201">IF(W201="","",IF(OR(AA201="",AA201=0,AA201="RE",AA201="AB"),"",IF(W201&gt;85%*Y201,"A",IF(W201&gt;70%*Y201,"B",IF(W201&gt;=50%*Y201,"C",IF(W201&gt;=30%*Y201,"D","E"))))))</f>
        <v/>
      </c>
      <c r="AD201" s="113"/>
      <c r="AE201" s="113"/>
      <c r="AF201" s="113"/>
      <c r="AG201" s="53"/>
      <c r="AH201" s="113" t="str">
        <f>IF(OR(B201=0,B201=""),"",IF(AND($E$3="1st"),'Marks Entry 1st'!V200,IF(AND($E$3="2nd"),'Marks Entry 2nd'!V200,"")))</f>
        <v/>
      </c>
      <c r="AI201" s="113" t="str">
        <f>IF(OR(B201=0,B201=""),"",IF(AND($E$3="1st"),'Marks Entry 1st'!W200,IF(AND($E$3="2nd"),'Marks Entry 2nd'!W200,"")))</f>
        <v/>
      </c>
      <c r="AJ201" s="57" t="str">
        <f t="shared" ref="AJ201:AJ207" si="202">IF(AND(AH201="",AI201=""),"",IF(AND(AH201="NA",AI201="NA"),"NA",IF(AND(AH201="AB",AI201="AB"),"AB",SUM(AH201:AI201))))</f>
        <v/>
      </c>
      <c r="AK201" s="53">
        <f t="shared" ref="AK201:AK207" si="203">IF(AND(AG201="NA",AJ201="NA"),"NA",IF(AND(AG201="AB",AJ201="AB"),"AB",SUM(AG201,AJ201)))</f>
        <v>0</v>
      </c>
      <c r="AL201" s="59" t="str">
        <f>IF(OR(B201=0,B201=""),"",IF(AND($E$3="1st"),'Marks Entry 1st'!X200,IF(AND($E$3="2nd"),'Marks Entry 2nd'!X200,"")))</f>
        <v/>
      </c>
      <c r="AM201" s="59" t="str">
        <f>IF(OR(B201=0,B201=""),"",IF(AND($E$3="1st"),'Marks Entry 1st'!Y200,IF(AND($E$3="2nd"),'Marks Entry 2nd'!Y200,"")))</f>
        <v/>
      </c>
      <c r="AN201" s="58" t="str">
        <f t="shared" ref="AN201:AN207" si="204">IF(AND(AL201="",AM201=""),"",IF(AND(AL201="AB",AM201="AB"),"AB",SUM(AL201:AM201)))</f>
        <v/>
      </c>
      <c r="AO201" s="53" t="str">
        <f t="shared" ref="AO201:AO207" si="205">IF(AN201="","",IF(AND(AK201="AB",AN201="AB"),"AB",SUM(AK201,AN201)))</f>
        <v/>
      </c>
      <c r="AP201" s="94">
        <f t="shared" ref="AP201:AP207" si="206">COUNTIF(AD201:AF201,"NA")*10+(COUNTIF(AD201:AF201,"ML")*10)+(COUNTIF(AH201,"ML")*50)+(COUNTIF(AI201,"ML")*20)+(COUNTIF(AL201,"ML")*70)+(COUNTIF(AM201,"ML")*30)</f>
        <v>0</v>
      </c>
      <c r="AQ201" s="94" t="str">
        <f t="shared" ref="AQ201:AQ207" si="207">IF(OR(B201="NSO",B201=0,B201=""),"",IF(AND(AH201="",AL201=""),"",IF(AND(AH201="",AI201=""),500-AP201,IF(AND(AL201="",AM201=""),50-AP201,100-AP201))))</f>
        <v/>
      </c>
      <c r="AR201" s="94" t="str">
        <f t="shared" ref="AR201:AR207" si="208">IF(AND(OR(AD201="ab",AD201="ml"),OR(AE201="ab",AE201="ml"),OR(AH201="ab",AH201="ml")),"AB",IF(AND(OR(AD201="ab",AD201="ml"),OR(AH201="ab",AH201="ml"),OR(AL201="ab",AL201="ml")),"AB",IF(AND(OR(AE201="ab",AE201="ml"),OR(AF201="ab",AF201="ml"),OR(AH201="ab",AH201="ml")),"AB",IF(AND(OR(AE201="ab",AE201="ml"),OR(AF201="ab",AF201="ml"),OR(AL201="ab",AL201="ml")),"AB",""))))</f>
        <v/>
      </c>
      <c r="AS201" s="94" t="str">
        <f t="shared" ref="AS201:AS207" si="209">IF(OR(B201="NSO",B201="",AL201=""),"",IF(OR(AR201="AB",AL201="ab"),"AB",IF(AL201="ML","RE",IF(AND(AO201&gt;=36%*AQ201,AL201&gt;=$AL$7*20%),"P",IF(AND(AO201&gt;=34%*AQ201,AL201&gt;=$AL$7*20%),"G2",IF(AND(AO201&gt;=31%*AQ201,AL201&gt;=$AL$7*20%),"G1",IF(AND(AO201&gt;=25%*AQ201,AL201&gt;=$AL$7*20%),"S","F")))))))</f>
        <v/>
      </c>
      <c r="AT201" s="94" t="str">
        <f t="shared" ref="AT201:AT207" si="210">IF(OR(AS201="",AS201=0,AS201="S",AS201="RE",AS201="F",AS201="AB"),"",IF(AO201&gt;=75%*AQ201,"D",IF(AO201&gt;=60%*AQ201,"I",IF(AO201&gt;=48%*AQ201,"II",IF(AO201&gt;=36%*AQ201,"III","")))))</f>
        <v/>
      </c>
      <c r="AU201" s="98" t="str">
        <f t="shared" ref="AU201:AU207" si="211">IF(AO201="","",IF(OR(AS201="",AS201=0,AS201="RE",AS201="AB"),"",IF(AO201&gt;85%*AQ201,"A",IF(AO201&gt;70%*AQ201,"B",IF(AO201&gt;=50%*AQ201,"C",IF(AO201&gt;=30%*AQ201,"D","E"))))))</f>
        <v/>
      </c>
      <c r="AV201" s="113"/>
      <c r="AW201" s="113"/>
      <c r="AX201" s="113"/>
      <c r="AY201" s="53"/>
      <c r="AZ201" s="113" t="str">
        <f>IF(OR(B201=0,B201=""),"",IF(AND($E$3="1st"),'Marks Entry 1st'!AC200,IF(AND($E$3="2nd"),'Marks Entry 2nd'!AC200,"")))</f>
        <v/>
      </c>
      <c r="BA201" s="113" t="str">
        <f>IF(OR(B201=0,B201=""),"",IF(AND($E$3="1st"),'Marks Entry 1st'!AD200,IF(AND($E$3="2nd"),'Marks Entry 2nd'!AD200,"")))</f>
        <v/>
      </c>
      <c r="BB201" s="57" t="str">
        <f t="shared" ref="BB201:BB207" si="212">IF(AND(AZ201="",BA201=""),"",IF(AND(AZ201="NA",BA201="NA"),"NA",IF(AND(AZ201="AB",BA201="AB"),"AB",SUM(AZ201:BA201))))</f>
        <v/>
      </c>
      <c r="BC201" s="53">
        <f t="shared" ref="BC201:BC207" si="213">IF(AND(AY201="NA",BB201="NA"),"NA",IF(AND(AY201="AB",BB201="AB"),"AB",SUM(AY201,BB201)))</f>
        <v>0</v>
      </c>
      <c r="BD201" s="59" t="str">
        <f>IF(OR(B201=0,B201=""),"",IF(AND($E$3="1st"),'Marks Entry 1st'!AE200,IF(AND($E$3="2nd"),'Marks Entry 2nd'!AE200,"")))</f>
        <v/>
      </c>
      <c r="BE201" s="59" t="str">
        <f>IF(OR(B201=0,B201=""),"",IF(AND($E$3="1st"),'Marks Entry 1st'!AF200,IF(AND($E$3="2nd"),'Marks Entry 2nd'!AF200,"")))</f>
        <v/>
      </c>
      <c r="BF201" s="58" t="str">
        <f t="shared" ref="BF201:BF207" si="214">IF(AND(BD201="",BE201=""),"",IF(AND(BD201="AB",BE201="AB"),"AB",SUM(BD201:BE201)))</f>
        <v/>
      </c>
      <c r="BG201" s="53" t="str">
        <f t="shared" ref="BG201:BG207" si="215">IF(BF201="","",IF(AND(BC201="AB",BF201="AB"),"AB",SUM(BC201,BF201)))</f>
        <v/>
      </c>
      <c r="BH201" s="94">
        <f t="shared" ref="BH201:BH207" si="216">COUNTIF(AV201:AX201,"NA")*10+(COUNTIF(AV201:AX201,"ML")*10)+(COUNTIF(AZ201,"ML")*50)+(COUNTIF(BA201,"ML")*20)+(COUNTIF(BD201,"ML")*70)+(COUNTIF(BE201,"ML")*30)</f>
        <v>0</v>
      </c>
      <c r="BI201" s="94" t="str">
        <f t="shared" ref="BI201:BI207" si="217">IF(OR(B201="NSO",B201=0,B201=""),"",IF(AND(AZ201="",BD201=""),"",IF(AND(AZ201="",BA201=""),70-BH201,IF(AND(BD201="",BE201=""),100-BH201,200-BH201))))</f>
        <v/>
      </c>
      <c r="BJ201" s="94" t="str">
        <f t="shared" ref="BJ201:BJ207" si="218">IF(AND(OR(AV201="ab",AV201="ml"),OR(AW201="ab",AW201="ml"),OR(AZ201="ab",AZ201="ml")),"AB",IF(AND(OR(AV201="ab",AV201="ml"),OR(AZ201="ab",AZ201="ml"),OR(BD201="ab",BD201="ml")),"AB",IF(AND(OR(AW201="ab",AW201="ml"),OR(AX201="ab",AX201="ml"),OR(AZ201="ab",AZ201="ml")),"AB",IF(AND(OR(AW201="ab",AW201="ml"),OR(AX201="ab",AX201="ml"),OR(BD201="ab",BD201="ml")),"AB",""))))</f>
        <v/>
      </c>
      <c r="BK201" s="94" t="str">
        <f t="shared" ref="BK201:BK207" si="219">IF(OR(B201="NSO",B201="",BD201=""),"",IF(OR(BJ201="AB",BD201="ab"),"AB",IF(BD201="ML","RE",IF(AND(BG201&gt;=36%*BI201,BD201&gt;=14),"P",IF(AND(BG201&gt;=34%*BI201,BD201&gt;=14),"G2",IF(AND(BG201&gt;=31%*BI201,BD201&gt;=14),"G1",IF(AND(BG201&gt;=25%*BI201,BD201&gt;=14),"S","F")))))))</f>
        <v/>
      </c>
      <c r="BL201" s="94" t="str">
        <f t="shared" ref="BL201:BL207" si="220">IF(OR(BK201="",BK201=0,BK201="S",BK201="RE",BK201="F",BK201="AB"),"",IF(BG201&gt;=75%*BI201,"D",IF(BG201&gt;=60%*BI201,"I",IF(BG201&gt;=48%*BI201,"II",IF(BG201&gt;=36%*BI201,"III","")))))</f>
        <v/>
      </c>
      <c r="BM201" s="98" t="str">
        <f t="shared" ref="BM201:BM207" si="221">IF(BG201="","",IF(OR(BK201="",BK201=0,BK201="RE",BK201="AB"),"",IF(BG201&gt;85%*BI201,"A",IF(BG201&gt;70%*BI201,"B",IF(BG201&gt;=50%*BI201,"C",IF(BG201&gt;=30%*BI201,"D","E"))))))</f>
        <v/>
      </c>
      <c r="BN201" s="113"/>
      <c r="BO201" s="113"/>
      <c r="BP201" s="113"/>
      <c r="BQ201" s="53"/>
      <c r="BR201" s="113" t="str">
        <f>IF(OR(B201=0,B201=""),"",IF(AND('Marks Entry 1st'!AJ200="",'Marks Entry 2nd'!AJ200=""),"",IF(AND($E$3="1st"),'Marks Entry 1st'!AJ200,IF(AND($E$3="2nd"),'Marks Entry 2nd'!AJ200,""))))</f>
        <v/>
      </c>
      <c r="BS201" s="113" t="str">
        <f>IF(OR(B201=0,B201=""),"",IF(AND('Marks Entry 1st'!AK200="",'Marks Entry 2nd'!AK200=""),"",IF(AND($E$3="1st"),'Marks Entry 1st'!AK200,IF(AND($E$3="2nd"),'Marks Entry 2nd'!AK200,""))))</f>
        <v/>
      </c>
      <c r="BT201" s="57" t="str">
        <f t="shared" ref="BT201:BT207" si="222">IF(AND(BR201="",BS201=""),"",IF(AND(BR201="NA",BS201="NA"),"NA",IF(AND(BR201="AB",BS201="AB"),"AB",SUM(BR201:BS201))))</f>
        <v/>
      </c>
      <c r="BU201" s="53">
        <f t="shared" ref="BU201:BU207" si="223">IF(AND(BQ201="NA",BT201="NA"),"NA",IF(AND(BQ201="AB",BT201="AB"),"AB",SUM(BQ201,BT201)))</f>
        <v>0</v>
      </c>
      <c r="BV201" s="59" t="str">
        <f>IF(OR(B201=0,B201=""),"",IF(AND('Marks Entry 1st'!AL200="",'Marks Entry 2nd'!AL200=""),"",IF(AND($E$3="1st"),'Marks Entry 1st'!AL200,IF(AND($E$3="2nd"),'Marks Entry 2nd'!AL200,""))))</f>
        <v/>
      </c>
      <c r="BW201" s="59" t="str">
        <f>IF(OR(B201=0,B201=""),"",IF(AND('Marks Entry 1st'!AM200="",'Marks Entry 2nd'!AM200=""),"",IF(AND($E$3="1st"),'Marks Entry 1st'!AM200,IF(AND($E$3="2nd"),'Marks Entry 2nd'!AM200,""))))</f>
        <v/>
      </c>
      <c r="BX201" s="58" t="str">
        <f t="shared" ref="BX201:BX207" si="224">IF(AND(BV201="",BW201=""),"",IF(AND(BV201="AB",BW201="AB"),"AB",SUM(BV201:BW201)))</f>
        <v/>
      </c>
      <c r="BY201" s="53" t="str">
        <f t="shared" ref="BY201:BY207" si="225">IF(BX201="","",IF(AND(BU201="AB",BX201="AB"),"AB",SUM(BU201,BX201)))</f>
        <v/>
      </c>
      <c r="BZ201" s="94">
        <f t="shared" ref="BZ201:BZ207" si="226">COUNTIF(BN201:BP201,"NA")*10+(COUNTIF(BN201:BP201,"ML")*10)+(COUNTIF(BR201,"ML")*50)+(COUNTIF(BS201,"ML")*20)+(COUNTIF(BV201,"ML")*70)+(COUNTIF(BW201,"ML")*30)</f>
        <v>0</v>
      </c>
      <c r="CA201" s="94" t="str">
        <f t="shared" ref="CA201:CA206" si="227">IF(OR(B201="NSO",B201=0,B201=""),"",IF(AND(BR201="",BV201=""),"",IF(AND(BR201="",BS201=""),50-BZ201,IF(AND(BV201="",BW201=""),50-BZ201,100-BZ201))))</f>
        <v/>
      </c>
      <c r="CB201" s="94" t="str">
        <f t="shared" ref="CB201:CB207" si="228">IF(AND(OR(BN201="ab",BN201="ml"),OR(BO201="ab",BO201="ml"),OR(BR201="ab",BR201="ml")),"AB",IF(AND(OR(BN201="ab",BN201="ml"),OR(BR201="ab",BR201="ml"),OR(BV201="ab",BV201="ml")),"AB",IF(AND(OR(BO201="ab",BO201="ml"),OR(BP201="ab",BP201="ml"),OR(BR201="ab",BR201="ml")),"AB",IF(AND(OR(BO201="ab",BO201="ml"),OR(BP201="ab",BP201="ml"),OR(BV201="ab",BV201="ml")),"AB",""))))</f>
        <v/>
      </c>
      <c r="CC201" s="94" t="str">
        <f t="shared" ref="CC201:CC207" si="229">IF(OR(B201="NSO",B201="",BV201=""),"",IF(OR(CB201="AB",BV201="ab"),"AB",IF(BV201="ML","RE",IF(AND(BY201&gt;=36%*CA201,BV201&gt;=14),"P",IF(AND(BY201&gt;=34%*CA201,BV201&gt;=14),"G2",IF(AND(BY201&gt;=31%*CA201,BV201&gt;=14),"G1",IF(AND(BY201&gt;=25%*CA201,BV201&gt;=14),"S","F")))))))</f>
        <v/>
      </c>
      <c r="CD201" s="94" t="str">
        <f t="shared" ref="CD201:CD207" si="230">IF(OR(CC201="",CC201=0,CC201="S",CC201="RE",CC201="F",CC201="AB"),"",IF(BY201&gt;=75%*CA201,"D",IF(BY201&gt;=60%*CA201,"I",IF(BY201&gt;=48%*CA201,"II",IF(BY201&gt;=36%*CA201,"III","")))))</f>
        <v/>
      </c>
      <c r="CE201" s="98" t="str">
        <f t="shared" ref="CE201:CE207" si="231">IF(BY201="","",IF(OR(CC201="",CC201=0,CC201="RE",CC201="AB"),"",IF(BY201&gt;85%*CA201,"A",IF(BY201&gt;70%*CA201,"B",IF(BY201&gt;=50%*CA201,"C",IF(BY201&gt;=30%*CA201,"D","E"))))))</f>
        <v/>
      </c>
      <c r="CF201" s="246" t="str">
        <f>IF(OR(B201=0,B201=""),"",IF(AND($E$3="1st"),'Marks Entry 1st'!AN200,IF(AND($E$3="2nd"),'Marks Entry 2nd'!AN200,"")))</f>
        <v/>
      </c>
      <c r="CG201" s="246" t="str">
        <f>IF(OR(B201=0,B201=""),"",IF(AND($E$3="1st"),'Marks Entry 1st'!AO200,IF(AND($E$3="2nd"),'Marks Entry 2nd'!AO200,"")))</f>
        <v/>
      </c>
      <c r="CH201" s="114" t="str">
        <f t="shared" ref="CH201:CH207" si="232">IF(AND(CF201="",CG201=""),"",IF(AND(CF201="AB",CG201="AB"),"AB",SUM(CF201:CG201)))</f>
        <v/>
      </c>
      <c r="CI201" s="115">
        <f t="shared" ref="CI201:CI207" si="233">COUNTIF(CF201,"ML")*$CF$7+COUNTIF(CG201,"ML")*$CG$7</f>
        <v>0</v>
      </c>
      <c r="CJ201" s="115" t="str">
        <f t="shared" ref="CJ201:CJ207" si="234">IF(OR(B201="NSO",B201="",CH201="",CH201=0),"",IF(AND(CF201="",CG201=""),"",IF(AND(CF201=""),$CF$7-CI201,IF(CG201="",($CF$7+$CG$7)-CI201,$CH$7-CI201))))</f>
        <v/>
      </c>
      <c r="CK201" s="115" t="str">
        <f t="shared" ref="CK201:CK207" si="235">IF(OR(B201="NSO",B201="",CH201="",CH201=0),"",IF(OR(CF201="AB",CG201="AB"),"AB",IF(CH201&gt;=36%*CJ201,"P","S")))</f>
        <v/>
      </c>
      <c r="CL201" s="97" t="str">
        <f t="shared" ref="CL201:CL207" si="236">IF(CH201="","",IF(OR(CK201="",CK201=0,CK201="S",CK201="RE",CK201="F",CK201="AB"),"",IF(CH201&gt;90%*CJ201,"A+",IF(CH201&gt;75%*CJ201,"A",IF(CH201&gt;60%*CJ201,"B",IF(CH201&gt;40%*CJ201,"C","D"))))))</f>
        <v/>
      </c>
      <c r="CM201" s="246" t="str">
        <f>IF(OR(B201=0,B201=""),"",IF(AND($E$3="1st"),'Marks Entry 1st'!AP200,IF(AND($E$3="2nd"),'Marks Entry 2nd'!AP200,"")))</f>
        <v/>
      </c>
      <c r="CN201" s="246" t="str">
        <f>IF(OR(B201=0,B201=""),"",IF(AND($E$3="1st"),'Marks Entry 1st'!AQ200,IF(AND($E$3="2nd"),'Marks Entry 2nd'!AQ200,"")))</f>
        <v/>
      </c>
      <c r="CO201" s="114" t="str">
        <f t="shared" ref="CO201:CO207" si="237">IF(AND(CM201="",CN201=""),"",IF(AND(CM201="AB",CN201="AB"),"AB",SUM(CM201:CN201)))</f>
        <v/>
      </c>
      <c r="CP201" s="115">
        <f t="shared" ref="CP201:CP207" si="238">COUNTIF(CM201,"ML")*$CM$7+COUNTIF(CN201,"ML")*$CN$7</f>
        <v>0</v>
      </c>
      <c r="CQ201" s="115" t="str">
        <f t="shared" ref="CQ201:CQ207" si="239">IF(OR(B201="NSO",B201="",CO201="",CO201=0),"",IF(AND(CM201="",CN201=""),"",IF(AND(CM201=""),$CM$7-CP201,IF(CN201="",($CM$7+$CN$7)-CP201,$CO$7-CP201))))</f>
        <v/>
      </c>
      <c r="CR201" s="115" t="str">
        <f t="shared" ref="CR201:CR207" si="240">IF(OR(B201="NSO",B201="",CO201="",CO201=0),"",IF(OR(CM201="AB",CN201="AB"),"AB",IF(CO201&gt;=36%*CQ201,"P","S")))</f>
        <v/>
      </c>
      <c r="CS201" s="97" t="str">
        <f t="shared" ref="CS201:CS207" si="241">IF(CO201="","",IF(OR(CR201="",CR201=0,CR201="S",CR201="RE",CR201="F",CR201="AB"),"",IF(CO201&gt;90%*CQ201,"A+",IF(CO201&gt;75%*CQ201,"A",IF(CO201&gt;60%*CQ201,"B",IF(CO201&gt;40%*CQ201,"C","D"))))))</f>
        <v/>
      </c>
      <c r="CT201" s="246" t="str">
        <f>IF(OR(B201=0,B201=""),"",IF(AND($E$3="1st"),'Marks Entry 1st'!AR200,IF(AND($E$3="2nd"),'Marks Entry 2nd'!AR200,"")))</f>
        <v/>
      </c>
      <c r="CU201" s="246" t="str">
        <f>IF(OR(B201=0,B201=""),"",IF(AND($E$3="1st"),'Marks Entry 1st'!AS200,IF(AND($E$3="2nd"),'Marks Entry 2nd'!AS200,"")))</f>
        <v/>
      </c>
      <c r="CV201" s="114" t="str">
        <f t="shared" ref="CV201:CV207" si="242">IF(AND(CT201="",CU201=""),"",IF(AND(CT201="AB",CU201="AB"),"AB",SUM(CT201:CU201)))</f>
        <v/>
      </c>
      <c r="CW201" s="115">
        <f t="shared" ref="CW201:CW207" si="243">COUNTIF(CT201,"ML")*$CT$7+COUNTIF(CU201,"ML")*$CU$7</f>
        <v>0</v>
      </c>
      <c r="CX201" s="115" t="str">
        <f t="shared" ref="CX201:CX207" si="244">IF(OR(B201="NSO",B201="",CV201="",CV201=0),"",IF(AND(CT201="",CU201=""),"",IF(AND(CT201=""),$CT$7-CW201,IF(CU201="",($CT$7+$CU$7)-CW201,$CV$7-CW201))))</f>
        <v/>
      </c>
      <c r="CY201" s="115" t="str">
        <f t="shared" ref="CY201:CY207" si="245">IF(OR(B201="NSO",B201="",CV201="",CV201=0),"",IF(OR(CT201="AB",CU201="AB"),"AB",IF(CV201&gt;=36%*CX201,"P","S")))</f>
        <v/>
      </c>
      <c r="CZ201" s="97" t="str">
        <f t="shared" ref="CZ201:CZ207" si="246">IF(CV201="","",IF(OR(CY201="",CY201=0,CY201="S",CY201="RE",CY201="F",CY201="AB"),"",IF(CV201&gt;90%*CX201,"A+",IF(CV201&gt;75%*CX201,"A",IF(CV201&gt;60%*CX201,"B",IF(CV201&gt;40%*CX201,"C","D"))))))</f>
        <v/>
      </c>
      <c r="DA201" s="246" t="str">
        <f>IF(OR(B201=0,B201=""),"",IF(AND('Marks Entry 1st'!AT200="",'Marks Entry 2nd'!AT200=""),"",IF(AND($E$3="1st"),'Marks Entry 1st'!AT200,IF(AND($E$3="2nd"),'Marks Entry 2nd'!AT200,""))))</f>
        <v/>
      </c>
      <c r="DB201" s="246" t="str">
        <f>IF(OR(B201=0,B201=""),"",IF(AND('Marks Entry 1st'!AU200="",'Marks Entry 2nd'!AU200=""),"",IF(AND($E$3="1st"),'Marks Entry 1st'!AU200,IF(AND($E$3="2nd"),'Marks Entry 2nd'!AU200,""))))</f>
        <v/>
      </c>
      <c r="DC201" s="377" t="str">
        <f t="shared" ref="DC201:DC207" si="247">IF(AND(DA201="",DB201=""),"",SUM(DA201:DB201))</f>
        <v/>
      </c>
      <c r="DD201" s="98" t="str">
        <f t="shared" ref="DD201:DD207" si="248">IF(DC201="","",IF(OR(DC201="",DC201=0,DC201="RE",DC201="AB"),"",IF(DC201&gt;85%*$DC$7,"A",IF(DC201&gt;70%*$DC$7,"B",IF(DC201&gt;=50%*$DC$7,"C",IF(DC201&gt;=30%*$DC$7,"D","E"))))))</f>
        <v/>
      </c>
      <c r="DE201" s="246" t="str">
        <f>IF(OR(B201=0,B201=""),"",IF(AND('Marks Entry 1st'!AV200="",'Marks Entry 2nd'!AV200=""),"",IF(AND($E$3="1st"),'Marks Entry 1st'!AV200,IF(AND($E$3="2nd"),'Marks Entry 2nd'!AV200,""))))</f>
        <v/>
      </c>
      <c r="DF201" s="246" t="str">
        <f>IF(OR(B201=0,B201=""),"",IF(AND('Marks Entry 1st'!AW200="",'Marks Entry 2nd'!AW200=""),"",IF(AND($E$3="1st"),'Marks Entry 1st'!AW200,IF(AND($E$3="2nd"),'Marks Entry 2nd'!AW200,""))))</f>
        <v/>
      </c>
      <c r="DG201" s="377" t="str">
        <f t="shared" ref="DG201:DG207" si="249">IF(AND(DE201="",DF201=""),"",SUM(DE201:DF201))</f>
        <v/>
      </c>
      <c r="DH201" s="98" t="str">
        <f t="shared" ref="DH201:DH207" si="250">IF(DG201="","",IF(OR(DG201="",DG201=0,DG201="RE",DG201="AB"),"",IF(DG201&gt;85%*$DG$7,"A",IF(DG201&gt;70%*$DG$7,"B",IF(DG201&gt;=50%*$DG$7,"C",IF(DG201&gt;=30%*$DG$7,"D","E"))))))</f>
        <v/>
      </c>
      <c r="DI201" s="68" t="str">
        <f t="shared" si="191"/>
        <v/>
      </c>
      <c r="DJ201" s="379" t="str">
        <f t="shared" ref="DJ201:DJ207" si="251">IF(OR(DI201="",DI201=0),"",DI201*100/(Y201+AQ201+BI201))</f>
        <v/>
      </c>
      <c r="DK201" s="72" t="str">
        <f t="shared" ref="DK201:DK207" si="252">IF(OR(DJ201="",B201="NSO"),"",IF(AND(DJ201&gt;=60),"I",IF(AND(DJ201&gt;=48),"II",IF(AND(DJ201&gt;=36),"III",""))))</f>
        <v/>
      </c>
      <c r="DL201" s="73" t="str">
        <f t="shared" ref="DL201:DL206" si="253">IF(OR(DJ201="",B201="NSO",DI201=0),"",SUMPRODUCT((DJ201&lt;$DJ$8:$DJ$207)/COUNTIF($DJ$8:$DJ$207,$DJ$8:$DJ$207)))</f>
        <v/>
      </c>
      <c r="DM201" s="413" t="str">
        <f>IF(B201="NSO","NSO",IF(OR(D201="",G201="",F201="",B201="",DI201=0),"",IF('Master sheet'!$D$11="Hindi","कक्षोंन्नति","Promoted")))</f>
        <v/>
      </c>
      <c r="DN201" s="43" t="str">
        <f>IF(OR(B201=0,B201=""),"",IF(AND($E$3="1st"),'Marks Entry 1st'!AX200,IF(AND($E$3="2nd"),'Marks Entry 2nd'!AX200,"")))</f>
        <v/>
      </c>
      <c r="DO201" s="43" t="str">
        <f>IF(OR(B201=0,B201=""),"",IF(AND($E$3="1st"),'Marks Entry 1st'!AY200,IF(AND($E$3="2nd"),'Marks Entry 2nd'!AY200,"")))</f>
        <v/>
      </c>
      <c r="DP201" s="230" t="str">
        <f t="shared" ref="DP201:DP207" si="254">IF(OR(B201="",G201="",DI201="",B201="NSO"),"",IF(DI201&gt;85%*(Y201+AQ201+BI201),"A",IF(DI201&gt;70%*(Y201+AQ201+BI201),"B",IF(DI201&gt;50%*(Y201+AQ201+BI201),"C",IF(DI201&gt;30%*(Y201+AQ201+BI201),"D","E")))))</f>
        <v/>
      </c>
      <c r="DQ201" s="44"/>
      <c r="DX201" s="46">
        <f>IF(AND($E$3="1st"),'Marks Entry 1st'!I200,IF(AND($E$3="2nd"),'Marks Entry 2nd'!I200,""))</f>
        <v>0</v>
      </c>
    </row>
    <row r="202" spans="1:128" ht="18.95" customHeight="1">
      <c r="A202" s="60">
        <v>195</v>
      </c>
      <c r="B202" s="279" t="str">
        <f>IF(OR(DX202=0,DX202=""),"",IF(AND($E$3="1st"),'Marks Entry 1st'!I201,IF(AND($E$3="2nd"),'Marks Entry 2nd'!I201,"")))</f>
        <v/>
      </c>
      <c r="C202" s="61" t="str">
        <f>IF(OR(B202=0,B202=""),"",IF(AND($E$3="1st"),'Marks Entry 1st'!B201,IF(AND($E$3="2nd"),'Marks Entry 2nd'!B201,"")))</f>
        <v/>
      </c>
      <c r="D202" s="61" t="str">
        <f>IF(OR(B202=0,B202=""),"",IF(AND($E$3="1st"),'Marks Entry 1st'!C201,IF(AND($E$3="2nd"),'Marks Entry 2nd'!C201,"")))</f>
        <v/>
      </c>
      <c r="E202" s="62" t="str">
        <f>IF(OR(B202=0,B202=""),"",IF(AND($E$3="1st"),'Marks Entry 1st'!E201,IF(AND($E$3="2nd"),'Marks Entry 2nd'!E201,"")))</f>
        <v/>
      </c>
      <c r="F202" s="278" t="str">
        <f>IF(OR(B202=0,B202=""),"",IF(AND($E$3="1st"),'Marks Entry 1st'!D201,IF(AND($E$3="2nd"),'Marks Entry 2nd'!D201,"")))</f>
        <v/>
      </c>
      <c r="G202" s="56" t="str">
        <f>IF(OR(B202=0,B202=""),"",IF(AND($E$3="1st"),'Marks Entry 1st'!F201,IF(AND($E$3="2nd"),'Marks Entry 2nd'!F201,"")))</f>
        <v/>
      </c>
      <c r="H202" s="56" t="str">
        <f>IF(OR(B202=0,B202=""),"",IF(AND($E$3="1st"),'Marks Entry 1st'!G201,IF(AND($E$3="2nd"),'Marks Entry 2nd'!G201,"")))</f>
        <v/>
      </c>
      <c r="I202" s="56" t="str">
        <f>IF(OR(B202=0,B202=""),"",IF(AND($E$3="1st"),'Marks Entry 1st'!H201,IF(AND($E$3="2nd"),'Marks Entry 2nd'!H201,"")))</f>
        <v/>
      </c>
      <c r="J202" s="245" t="str">
        <f>IF(OR(B202=0,B202=""),"",IF(AND($E$3="1st"),'Marks Entry 1st'!J201,IF(AND($E$3="2nd"),'Marks Entry 2nd'!J201,"")))</f>
        <v/>
      </c>
      <c r="K202" s="245" t="str">
        <f>IF(OR(B202=0,B202=""),"",IF(AND($E$3="1st"),'Marks Entry 1st'!K201,IF(AND($E$3="2nd"),'Marks Entry 2nd'!K201,"")))</f>
        <v/>
      </c>
      <c r="L202" s="113"/>
      <c r="M202" s="113"/>
      <c r="N202" s="113"/>
      <c r="O202" s="53"/>
      <c r="P202" s="113" t="str">
        <f>IF(OR(B202=0,B202=""),"",IF(AND($E$3="1st"),'Marks Entry 1st'!O201,IF(AND($E$3="2nd"),'Marks Entry 2nd'!O201,"")))</f>
        <v/>
      </c>
      <c r="Q202" s="113" t="str">
        <f>IF(OR(B202=0,B202=""),"",IF(AND($E$3="1st"),'Marks Entry 1st'!P201,IF(AND($E$3="2nd"),'Marks Entry 2nd'!P201,"")))</f>
        <v/>
      </c>
      <c r="R202" s="57" t="str">
        <f t="shared" si="192"/>
        <v/>
      </c>
      <c r="S202" s="53">
        <f t="shared" si="193"/>
        <v>0</v>
      </c>
      <c r="T202" s="59" t="str">
        <f>IF(OR(B202=0,B202=""),"",IF(AND($E$3="1st"),'Marks Entry 1st'!Q201,IF(AND($E$3="2nd"),'Marks Entry 2nd'!Q201,"")))</f>
        <v/>
      </c>
      <c r="U202" s="59" t="str">
        <f>IF(OR(B202=0,B202=""),"",IF(AND($E$3="1st"),'Marks Entry 1st'!R201,IF(AND($E$3="2nd"),'Marks Entry 2nd'!R201,"")))</f>
        <v/>
      </c>
      <c r="V202" s="58" t="str">
        <f t="shared" si="194"/>
        <v/>
      </c>
      <c r="W202" s="53" t="str">
        <f t="shared" si="195"/>
        <v/>
      </c>
      <c r="X202" s="94">
        <f t="shared" si="196"/>
        <v>0</v>
      </c>
      <c r="Y202" s="94" t="str">
        <f t="shared" si="197"/>
        <v/>
      </c>
      <c r="Z202" s="94" t="str">
        <f t="shared" si="198"/>
        <v/>
      </c>
      <c r="AA202" s="94" t="str">
        <f t="shared" si="199"/>
        <v/>
      </c>
      <c r="AB202" s="94" t="str">
        <f t="shared" si="200"/>
        <v/>
      </c>
      <c r="AC202" s="98" t="str">
        <f t="shared" si="201"/>
        <v/>
      </c>
      <c r="AD202" s="113"/>
      <c r="AE202" s="113"/>
      <c r="AF202" s="113"/>
      <c r="AG202" s="53"/>
      <c r="AH202" s="113" t="str">
        <f>IF(OR(B202=0,B202=""),"",IF(AND($E$3="1st"),'Marks Entry 1st'!V201,IF(AND($E$3="2nd"),'Marks Entry 2nd'!V201,"")))</f>
        <v/>
      </c>
      <c r="AI202" s="113" t="str">
        <f>IF(OR(B202=0,B202=""),"",IF(AND($E$3="1st"),'Marks Entry 1st'!W201,IF(AND($E$3="2nd"),'Marks Entry 2nd'!W201,"")))</f>
        <v/>
      </c>
      <c r="AJ202" s="57" t="str">
        <f t="shared" si="202"/>
        <v/>
      </c>
      <c r="AK202" s="53">
        <f t="shared" si="203"/>
        <v>0</v>
      </c>
      <c r="AL202" s="59" t="str">
        <f>IF(OR(B202=0,B202=""),"",IF(AND($E$3="1st"),'Marks Entry 1st'!X201,IF(AND($E$3="2nd"),'Marks Entry 2nd'!X201,"")))</f>
        <v/>
      </c>
      <c r="AM202" s="59" t="str">
        <f>IF(OR(B202=0,B202=""),"",IF(AND($E$3="1st"),'Marks Entry 1st'!Y201,IF(AND($E$3="2nd"),'Marks Entry 2nd'!Y201,"")))</f>
        <v/>
      </c>
      <c r="AN202" s="58" t="str">
        <f t="shared" si="204"/>
        <v/>
      </c>
      <c r="AO202" s="53" t="str">
        <f t="shared" si="205"/>
        <v/>
      </c>
      <c r="AP202" s="94">
        <f t="shared" si="206"/>
        <v>0</v>
      </c>
      <c r="AQ202" s="94" t="str">
        <f t="shared" si="207"/>
        <v/>
      </c>
      <c r="AR202" s="94" t="str">
        <f t="shared" si="208"/>
        <v/>
      </c>
      <c r="AS202" s="94" t="str">
        <f t="shared" si="209"/>
        <v/>
      </c>
      <c r="AT202" s="94" t="str">
        <f t="shared" si="210"/>
        <v/>
      </c>
      <c r="AU202" s="98" t="str">
        <f t="shared" si="211"/>
        <v/>
      </c>
      <c r="AV202" s="113"/>
      <c r="AW202" s="113"/>
      <c r="AX202" s="113"/>
      <c r="AY202" s="53"/>
      <c r="AZ202" s="113" t="str">
        <f>IF(OR(B202=0,B202=""),"",IF(AND($E$3="1st"),'Marks Entry 1st'!AC201,IF(AND($E$3="2nd"),'Marks Entry 2nd'!AC201,"")))</f>
        <v/>
      </c>
      <c r="BA202" s="113" t="str">
        <f>IF(OR(B202=0,B202=""),"",IF(AND($E$3="1st"),'Marks Entry 1st'!AD201,IF(AND($E$3="2nd"),'Marks Entry 2nd'!AD201,"")))</f>
        <v/>
      </c>
      <c r="BB202" s="57" t="str">
        <f t="shared" si="212"/>
        <v/>
      </c>
      <c r="BC202" s="53">
        <f t="shared" si="213"/>
        <v>0</v>
      </c>
      <c r="BD202" s="59" t="str">
        <f>IF(OR(B202=0,B202=""),"",IF(AND($E$3="1st"),'Marks Entry 1st'!AE201,IF(AND($E$3="2nd"),'Marks Entry 2nd'!AE201,"")))</f>
        <v/>
      </c>
      <c r="BE202" s="59" t="str">
        <f>IF(OR(B202=0,B202=""),"",IF(AND($E$3="1st"),'Marks Entry 1st'!AF201,IF(AND($E$3="2nd"),'Marks Entry 2nd'!AF201,"")))</f>
        <v/>
      </c>
      <c r="BF202" s="58" t="str">
        <f t="shared" si="214"/>
        <v/>
      </c>
      <c r="BG202" s="53" t="str">
        <f t="shared" si="215"/>
        <v/>
      </c>
      <c r="BH202" s="94">
        <f t="shared" si="216"/>
        <v>0</v>
      </c>
      <c r="BI202" s="94" t="str">
        <f t="shared" si="217"/>
        <v/>
      </c>
      <c r="BJ202" s="94" t="str">
        <f t="shared" si="218"/>
        <v/>
      </c>
      <c r="BK202" s="94" t="str">
        <f t="shared" si="219"/>
        <v/>
      </c>
      <c r="BL202" s="94" t="str">
        <f t="shared" si="220"/>
        <v/>
      </c>
      <c r="BM202" s="98" t="str">
        <f t="shared" si="221"/>
        <v/>
      </c>
      <c r="BN202" s="113"/>
      <c r="BO202" s="113"/>
      <c r="BP202" s="113"/>
      <c r="BQ202" s="53"/>
      <c r="BR202" s="113" t="str">
        <f>IF(OR(B202=0,B202=""),"",IF(AND('Marks Entry 1st'!AJ201="",'Marks Entry 2nd'!AJ201=""),"",IF(AND($E$3="1st"),'Marks Entry 1st'!AJ201,IF(AND($E$3="2nd"),'Marks Entry 2nd'!AJ201,""))))</f>
        <v/>
      </c>
      <c r="BS202" s="113" t="str">
        <f>IF(OR(B202=0,B202=""),"",IF(AND('Marks Entry 1st'!AK201="",'Marks Entry 2nd'!AK201=""),"",IF(AND($E$3="1st"),'Marks Entry 1st'!AK201,IF(AND($E$3="2nd"),'Marks Entry 2nd'!AK201,""))))</f>
        <v/>
      </c>
      <c r="BT202" s="57" t="str">
        <f t="shared" si="222"/>
        <v/>
      </c>
      <c r="BU202" s="53">
        <f t="shared" si="223"/>
        <v>0</v>
      </c>
      <c r="BV202" s="59" t="str">
        <f>IF(OR(B202=0,B202=""),"",IF(AND('Marks Entry 1st'!AL201="",'Marks Entry 2nd'!AL201=""),"",IF(AND($E$3="1st"),'Marks Entry 1st'!AL201,IF(AND($E$3="2nd"),'Marks Entry 2nd'!AL201,""))))</f>
        <v/>
      </c>
      <c r="BW202" s="59" t="str">
        <f>IF(OR(B202=0,B202=""),"",IF(AND('Marks Entry 1st'!AM201="",'Marks Entry 2nd'!AM201=""),"",IF(AND($E$3="1st"),'Marks Entry 1st'!AM201,IF(AND($E$3="2nd"),'Marks Entry 2nd'!AM201,""))))</f>
        <v/>
      </c>
      <c r="BX202" s="58" t="str">
        <f t="shared" si="224"/>
        <v/>
      </c>
      <c r="BY202" s="53" t="str">
        <f t="shared" si="225"/>
        <v/>
      </c>
      <c r="BZ202" s="94">
        <f t="shared" si="226"/>
        <v>0</v>
      </c>
      <c r="CA202" s="94" t="str">
        <f t="shared" si="227"/>
        <v/>
      </c>
      <c r="CB202" s="94" t="str">
        <f t="shared" si="228"/>
        <v/>
      </c>
      <c r="CC202" s="94" t="str">
        <f t="shared" si="229"/>
        <v/>
      </c>
      <c r="CD202" s="94" t="str">
        <f t="shared" si="230"/>
        <v/>
      </c>
      <c r="CE202" s="98" t="str">
        <f t="shared" si="231"/>
        <v/>
      </c>
      <c r="CF202" s="246" t="str">
        <f>IF(OR(B202=0,B202=""),"",IF(AND($E$3="1st"),'Marks Entry 1st'!AN201,IF(AND($E$3="2nd"),'Marks Entry 2nd'!AN201,"")))</f>
        <v/>
      </c>
      <c r="CG202" s="246" t="str">
        <f>IF(OR(B202=0,B202=""),"",IF(AND($E$3="1st"),'Marks Entry 1st'!AO201,IF(AND($E$3="2nd"),'Marks Entry 2nd'!AO201,"")))</f>
        <v/>
      </c>
      <c r="CH202" s="114" t="str">
        <f t="shared" si="232"/>
        <v/>
      </c>
      <c r="CI202" s="115">
        <f t="shared" si="233"/>
        <v>0</v>
      </c>
      <c r="CJ202" s="115" t="str">
        <f t="shared" si="234"/>
        <v/>
      </c>
      <c r="CK202" s="115" t="str">
        <f t="shared" si="235"/>
        <v/>
      </c>
      <c r="CL202" s="97" t="str">
        <f t="shared" si="236"/>
        <v/>
      </c>
      <c r="CM202" s="246" t="str">
        <f>IF(OR(B202=0,B202=""),"",IF(AND($E$3="1st"),'Marks Entry 1st'!AP201,IF(AND($E$3="2nd"),'Marks Entry 2nd'!AP201,"")))</f>
        <v/>
      </c>
      <c r="CN202" s="246" t="str">
        <f>IF(OR(B202=0,B202=""),"",IF(AND($E$3="1st"),'Marks Entry 1st'!AQ201,IF(AND($E$3="2nd"),'Marks Entry 2nd'!AQ201,"")))</f>
        <v/>
      </c>
      <c r="CO202" s="114" t="str">
        <f t="shared" si="237"/>
        <v/>
      </c>
      <c r="CP202" s="115">
        <f t="shared" si="238"/>
        <v>0</v>
      </c>
      <c r="CQ202" s="115" t="str">
        <f t="shared" si="239"/>
        <v/>
      </c>
      <c r="CR202" s="115" t="str">
        <f t="shared" si="240"/>
        <v/>
      </c>
      <c r="CS202" s="97" t="str">
        <f t="shared" si="241"/>
        <v/>
      </c>
      <c r="CT202" s="246" t="str">
        <f>IF(OR(B202=0,B202=""),"",IF(AND($E$3="1st"),'Marks Entry 1st'!AR201,IF(AND($E$3="2nd"),'Marks Entry 2nd'!AR201,"")))</f>
        <v/>
      </c>
      <c r="CU202" s="246" t="str">
        <f>IF(OR(B202=0,B202=""),"",IF(AND($E$3="1st"),'Marks Entry 1st'!AS201,IF(AND($E$3="2nd"),'Marks Entry 2nd'!AS201,"")))</f>
        <v/>
      </c>
      <c r="CV202" s="114" t="str">
        <f t="shared" si="242"/>
        <v/>
      </c>
      <c r="CW202" s="115">
        <f t="shared" si="243"/>
        <v>0</v>
      </c>
      <c r="CX202" s="115" t="str">
        <f t="shared" si="244"/>
        <v/>
      </c>
      <c r="CY202" s="115" t="str">
        <f t="shared" si="245"/>
        <v/>
      </c>
      <c r="CZ202" s="97" t="str">
        <f t="shared" si="246"/>
        <v/>
      </c>
      <c r="DA202" s="246" t="str">
        <f>IF(OR(B202=0,B202=""),"",IF(AND('Marks Entry 1st'!AT201="",'Marks Entry 2nd'!AT201=""),"",IF(AND($E$3="1st"),'Marks Entry 1st'!AT201,IF(AND($E$3="2nd"),'Marks Entry 2nd'!AT201,""))))</f>
        <v/>
      </c>
      <c r="DB202" s="246" t="str">
        <f>IF(OR(B202=0,B202=""),"",IF(AND('Marks Entry 1st'!AU201="",'Marks Entry 2nd'!AU201=""),"",IF(AND($E$3="1st"),'Marks Entry 1st'!AU201,IF(AND($E$3="2nd"),'Marks Entry 2nd'!AU201,""))))</f>
        <v/>
      </c>
      <c r="DC202" s="377" t="str">
        <f t="shared" si="247"/>
        <v/>
      </c>
      <c r="DD202" s="98" t="str">
        <f t="shared" si="248"/>
        <v/>
      </c>
      <c r="DE202" s="246" t="str">
        <f>IF(OR(B202=0,B202=""),"",IF(AND('Marks Entry 1st'!AV201="",'Marks Entry 2nd'!AV201=""),"",IF(AND($E$3="1st"),'Marks Entry 1st'!AV201,IF(AND($E$3="2nd"),'Marks Entry 2nd'!AV201,""))))</f>
        <v/>
      </c>
      <c r="DF202" s="246" t="str">
        <f>IF(OR(B202=0,B202=""),"",IF(AND('Marks Entry 1st'!AW201="",'Marks Entry 2nd'!AW201=""),"",IF(AND($E$3="1st"),'Marks Entry 1st'!AW201,IF(AND($E$3="2nd"),'Marks Entry 2nd'!AW201,""))))</f>
        <v/>
      </c>
      <c r="DG202" s="377" t="str">
        <f t="shared" si="249"/>
        <v/>
      </c>
      <c r="DH202" s="98" t="str">
        <f t="shared" si="250"/>
        <v/>
      </c>
      <c r="DI202" s="68" t="str">
        <f t="shared" ref="DI202:DI207" si="255">IF($E$3="","",IF(OR(B202="",G202="",C202=""),"",SUM(W202,AO202,BG202)))</f>
        <v/>
      </c>
      <c r="DJ202" s="379" t="str">
        <f t="shared" si="251"/>
        <v/>
      </c>
      <c r="DK202" s="72" t="str">
        <f t="shared" si="252"/>
        <v/>
      </c>
      <c r="DL202" s="73" t="str">
        <f t="shared" si="253"/>
        <v/>
      </c>
      <c r="DM202" s="413" t="str">
        <f>IF(B202="NSO","NSO",IF(OR(D202="",G202="",F202="",B202="",DI202=0),"",IF('Master sheet'!$D$11="Hindi","कक्षोंन्नति","Promoted")))</f>
        <v/>
      </c>
      <c r="DN202" s="43" t="str">
        <f>IF(OR(B202=0,B202=""),"",IF(AND($E$3="1st"),'Marks Entry 1st'!AX201,IF(AND($E$3="2nd"),'Marks Entry 2nd'!AX201,"")))</f>
        <v/>
      </c>
      <c r="DO202" s="43" t="str">
        <f>IF(OR(B202=0,B202=""),"",IF(AND($E$3="1st"),'Marks Entry 1st'!AY201,IF(AND($E$3="2nd"),'Marks Entry 2nd'!AY201,"")))</f>
        <v/>
      </c>
      <c r="DP202" s="230" t="str">
        <f t="shared" si="254"/>
        <v/>
      </c>
      <c r="DQ202" s="44"/>
      <c r="DX202" s="46">
        <f>IF(AND($E$3="1st"),'Marks Entry 1st'!I201,IF(AND($E$3="2nd"),'Marks Entry 2nd'!I201,""))</f>
        <v>0</v>
      </c>
    </row>
    <row r="203" spans="1:128" ht="18.95" customHeight="1">
      <c r="A203" s="60">
        <v>196</v>
      </c>
      <c r="B203" s="279" t="str">
        <f>IF(OR(DX203=0,DX203=""),"",IF(AND($E$3="1st"),'Marks Entry 1st'!I202,IF(AND($E$3="2nd"),'Marks Entry 2nd'!I202,"")))</f>
        <v/>
      </c>
      <c r="C203" s="61" t="str">
        <f>IF(OR(B203=0,B203=""),"",IF(AND($E$3="1st"),'Marks Entry 1st'!B202,IF(AND($E$3="2nd"),'Marks Entry 2nd'!B202,"")))</f>
        <v/>
      </c>
      <c r="D203" s="61" t="str">
        <f>IF(OR(B203=0,B203=""),"",IF(AND($E$3="1st"),'Marks Entry 1st'!C202,IF(AND($E$3="2nd"),'Marks Entry 2nd'!C202,"")))</f>
        <v/>
      </c>
      <c r="E203" s="62" t="str">
        <f>IF(OR(B203=0,B203=""),"",IF(AND($E$3="1st"),'Marks Entry 1st'!E202,IF(AND($E$3="2nd"),'Marks Entry 2nd'!E202,"")))</f>
        <v/>
      </c>
      <c r="F203" s="278" t="str">
        <f>IF(OR(B203=0,B203=""),"",IF(AND($E$3="1st"),'Marks Entry 1st'!D202,IF(AND($E$3="2nd"),'Marks Entry 2nd'!D202,"")))</f>
        <v/>
      </c>
      <c r="G203" s="56" t="str">
        <f>IF(OR(B203=0,B203=""),"",IF(AND($E$3="1st"),'Marks Entry 1st'!F202,IF(AND($E$3="2nd"),'Marks Entry 2nd'!F202,"")))</f>
        <v/>
      </c>
      <c r="H203" s="56" t="str">
        <f>IF(OR(B203=0,B203=""),"",IF(AND($E$3="1st"),'Marks Entry 1st'!G202,IF(AND($E$3="2nd"),'Marks Entry 2nd'!G202,"")))</f>
        <v/>
      </c>
      <c r="I203" s="56" t="str">
        <f>IF(OR(B203=0,B203=""),"",IF(AND($E$3="1st"),'Marks Entry 1st'!H202,IF(AND($E$3="2nd"),'Marks Entry 2nd'!H202,"")))</f>
        <v/>
      </c>
      <c r="J203" s="245" t="str">
        <f>IF(OR(B203=0,B203=""),"",IF(AND($E$3="1st"),'Marks Entry 1st'!J202,IF(AND($E$3="2nd"),'Marks Entry 2nd'!J202,"")))</f>
        <v/>
      </c>
      <c r="K203" s="245" t="str">
        <f>IF(OR(B203=0,B203=""),"",IF(AND($E$3="1st"),'Marks Entry 1st'!K202,IF(AND($E$3="2nd"),'Marks Entry 2nd'!K202,"")))</f>
        <v/>
      </c>
      <c r="L203" s="113"/>
      <c r="M203" s="113"/>
      <c r="N203" s="113"/>
      <c r="O203" s="53"/>
      <c r="P203" s="113" t="str">
        <f>IF(OR(B203=0,B203=""),"",IF(AND($E$3="1st"),'Marks Entry 1st'!O202,IF(AND($E$3="2nd"),'Marks Entry 2nd'!O202,"")))</f>
        <v/>
      </c>
      <c r="Q203" s="113" t="str">
        <f>IF(OR(B203=0,B203=""),"",IF(AND($E$3="1st"),'Marks Entry 1st'!P202,IF(AND($E$3="2nd"),'Marks Entry 2nd'!P202,"")))</f>
        <v/>
      </c>
      <c r="R203" s="57" t="str">
        <f t="shared" si="192"/>
        <v/>
      </c>
      <c r="S203" s="53">
        <f t="shared" si="193"/>
        <v>0</v>
      </c>
      <c r="T203" s="59" t="str">
        <f>IF(OR(B203=0,B203=""),"",IF(AND($E$3="1st"),'Marks Entry 1st'!Q202,IF(AND($E$3="2nd"),'Marks Entry 2nd'!Q202,"")))</f>
        <v/>
      </c>
      <c r="U203" s="59" t="str">
        <f>IF(OR(B203=0,B203=""),"",IF(AND($E$3="1st"),'Marks Entry 1st'!R202,IF(AND($E$3="2nd"),'Marks Entry 2nd'!R202,"")))</f>
        <v/>
      </c>
      <c r="V203" s="58" t="str">
        <f t="shared" si="194"/>
        <v/>
      </c>
      <c r="W203" s="53" t="str">
        <f t="shared" si="195"/>
        <v/>
      </c>
      <c r="X203" s="94">
        <f t="shared" si="196"/>
        <v>0</v>
      </c>
      <c r="Y203" s="94" t="str">
        <f t="shared" si="197"/>
        <v/>
      </c>
      <c r="Z203" s="94" t="str">
        <f t="shared" si="198"/>
        <v/>
      </c>
      <c r="AA203" s="94" t="str">
        <f t="shared" si="199"/>
        <v/>
      </c>
      <c r="AB203" s="94" t="str">
        <f t="shared" si="200"/>
        <v/>
      </c>
      <c r="AC203" s="98" t="str">
        <f t="shared" si="201"/>
        <v/>
      </c>
      <c r="AD203" s="113"/>
      <c r="AE203" s="113"/>
      <c r="AF203" s="113"/>
      <c r="AG203" s="53"/>
      <c r="AH203" s="113" t="str">
        <f>IF(OR(B203=0,B203=""),"",IF(AND($E$3="1st"),'Marks Entry 1st'!V202,IF(AND($E$3="2nd"),'Marks Entry 2nd'!V202,"")))</f>
        <v/>
      </c>
      <c r="AI203" s="113" t="str">
        <f>IF(OR(B203=0,B203=""),"",IF(AND($E$3="1st"),'Marks Entry 1st'!W202,IF(AND($E$3="2nd"),'Marks Entry 2nd'!W202,"")))</f>
        <v/>
      </c>
      <c r="AJ203" s="57" t="str">
        <f t="shared" si="202"/>
        <v/>
      </c>
      <c r="AK203" s="53">
        <f t="shared" si="203"/>
        <v>0</v>
      </c>
      <c r="AL203" s="59" t="str">
        <f>IF(OR(B203=0,B203=""),"",IF(AND($E$3="1st"),'Marks Entry 1st'!X202,IF(AND($E$3="2nd"),'Marks Entry 2nd'!X202,"")))</f>
        <v/>
      </c>
      <c r="AM203" s="59" t="str">
        <f>IF(OR(B203=0,B203=""),"",IF(AND($E$3="1st"),'Marks Entry 1st'!Y202,IF(AND($E$3="2nd"),'Marks Entry 2nd'!Y202,"")))</f>
        <v/>
      </c>
      <c r="AN203" s="58" t="str">
        <f t="shared" si="204"/>
        <v/>
      </c>
      <c r="AO203" s="53" t="str">
        <f t="shared" si="205"/>
        <v/>
      </c>
      <c r="AP203" s="94">
        <f t="shared" si="206"/>
        <v>0</v>
      </c>
      <c r="AQ203" s="94" t="str">
        <f t="shared" si="207"/>
        <v/>
      </c>
      <c r="AR203" s="94" t="str">
        <f t="shared" si="208"/>
        <v/>
      </c>
      <c r="AS203" s="94" t="str">
        <f t="shared" si="209"/>
        <v/>
      </c>
      <c r="AT203" s="94" t="str">
        <f t="shared" si="210"/>
        <v/>
      </c>
      <c r="AU203" s="98" t="str">
        <f t="shared" si="211"/>
        <v/>
      </c>
      <c r="AV203" s="113"/>
      <c r="AW203" s="113"/>
      <c r="AX203" s="113"/>
      <c r="AY203" s="53"/>
      <c r="AZ203" s="113" t="str">
        <f>IF(OR(B203=0,B203=""),"",IF(AND($E$3="1st"),'Marks Entry 1st'!AC202,IF(AND($E$3="2nd"),'Marks Entry 2nd'!AC202,"")))</f>
        <v/>
      </c>
      <c r="BA203" s="113" t="str">
        <f>IF(OR(B203=0,B203=""),"",IF(AND($E$3="1st"),'Marks Entry 1st'!AD202,IF(AND($E$3="2nd"),'Marks Entry 2nd'!AD202,"")))</f>
        <v/>
      </c>
      <c r="BB203" s="57" t="str">
        <f t="shared" si="212"/>
        <v/>
      </c>
      <c r="BC203" s="53">
        <f t="shared" si="213"/>
        <v>0</v>
      </c>
      <c r="BD203" s="59" t="str">
        <f>IF(OR(B203=0,B203=""),"",IF(AND($E$3="1st"),'Marks Entry 1st'!AE202,IF(AND($E$3="2nd"),'Marks Entry 2nd'!AE202,"")))</f>
        <v/>
      </c>
      <c r="BE203" s="59" t="str">
        <f>IF(OR(B203=0,B203=""),"",IF(AND($E$3="1st"),'Marks Entry 1st'!AF202,IF(AND($E$3="2nd"),'Marks Entry 2nd'!AF202,"")))</f>
        <v/>
      </c>
      <c r="BF203" s="58" t="str">
        <f t="shared" si="214"/>
        <v/>
      </c>
      <c r="BG203" s="53" t="str">
        <f t="shared" si="215"/>
        <v/>
      </c>
      <c r="BH203" s="94">
        <f t="shared" si="216"/>
        <v>0</v>
      </c>
      <c r="BI203" s="94" t="str">
        <f t="shared" si="217"/>
        <v/>
      </c>
      <c r="BJ203" s="94" t="str">
        <f t="shared" si="218"/>
        <v/>
      </c>
      <c r="BK203" s="94" t="str">
        <f t="shared" si="219"/>
        <v/>
      </c>
      <c r="BL203" s="94" t="str">
        <f t="shared" si="220"/>
        <v/>
      </c>
      <c r="BM203" s="98" t="str">
        <f t="shared" si="221"/>
        <v/>
      </c>
      <c r="BN203" s="113"/>
      <c r="BO203" s="113"/>
      <c r="BP203" s="113"/>
      <c r="BQ203" s="53"/>
      <c r="BR203" s="113" t="str">
        <f>IF(OR(B203=0,B203=""),"",IF(AND('Marks Entry 1st'!AJ202="",'Marks Entry 2nd'!AJ202=""),"",IF(AND($E$3="1st"),'Marks Entry 1st'!AJ202,IF(AND($E$3="2nd"),'Marks Entry 2nd'!AJ202,""))))</f>
        <v/>
      </c>
      <c r="BS203" s="113" t="str">
        <f>IF(OR(B203=0,B203=""),"",IF(AND('Marks Entry 1st'!AK202="",'Marks Entry 2nd'!AK202=""),"",IF(AND($E$3="1st"),'Marks Entry 1st'!AK202,IF(AND($E$3="2nd"),'Marks Entry 2nd'!AK202,""))))</f>
        <v/>
      </c>
      <c r="BT203" s="57" t="str">
        <f t="shared" si="222"/>
        <v/>
      </c>
      <c r="BU203" s="53">
        <f t="shared" si="223"/>
        <v>0</v>
      </c>
      <c r="BV203" s="59" t="str">
        <f>IF(OR(B203=0,B203=""),"",IF(AND('Marks Entry 1st'!AL202="",'Marks Entry 2nd'!AL202=""),"",IF(AND($E$3="1st"),'Marks Entry 1st'!AL202,IF(AND($E$3="2nd"),'Marks Entry 2nd'!AL202,""))))</f>
        <v/>
      </c>
      <c r="BW203" s="59" t="str">
        <f>IF(OR(B203=0,B203=""),"",IF(AND('Marks Entry 1st'!AM202="",'Marks Entry 2nd'!AM202=""),"",IF(AND($E$3="1st"),'Marks Entry 1st'!AM202,IF(AND($E$3="2nd"),'Marks Entry 2nd'!AM202,""))))</f>
        <v/>
      </c>
      <c r="BX203" s="58" t="str">
        <f t="shared" si="224"/>
        <v/>
      </c>
      <c r="BY203" s="53" t="str">
        <f t="shared" si="225"/>
        <v/>
      </c>
      <c r="BZ203" s="94">
        <f t="shared" si="226"/>
        <v>0</v>
      </c>
      <c r="CA203" s="94" t="str">
        <f t="shared" si="227"/>
        <v/>
      </c>
      <c r="CB203" s="94" t="str">
        <f t="shared" si="228"/>
        <v/>
      </c>
      <c r="CC203" s="94" t="str">
        <f t="shared" si="229"/>
        <v/>
      </c>
      <c r="CD203" s="94" t="str">
        <f t="shared" si="230"/>
        <v/>
      </c>
      <c r="CE203" s="98" t="str">
        <f t="shared" si="231"/>
        <v/>
      </c>
      <c r="CF203" s="246" t="str">
        <f>IF(OR(B203=0,B203=""),"",IF(AND($E$3="1st"),'Marks Entry 1st'!AN202,IF(AND($E$3="2nd"),'Marks Entry 2nd'!AN202,"")))</f>
        <v/>
      </c>
      <c r="CG203" s="246" t="str">
        <f>IF(OR(B203=0,B203=""),"",IF(AND($E$3="1st"),'Marks Entry 1st'!AO202,IF(AND($E$3="2nd"),'Marks Entry 2nd'!AO202,"")))</f>
        <v/>
      </c>
      <c r="CH203" s="114" t="str">
        <f t="shared" si="232"/>
        <v/>
      </c>
      <c r="CI203" s="115">
        <f t="shared" si="233"/>
        <v>0</v>
      </c>
      <c r="CJ203" s="115" t="str">
        <f t="shared" si="234"/>
        <v/>
      </c>
      <c r="CK203" s="115" t="str">
        <f t="shared" si="235"/>
        <v/>
      </c>
      <c r="CL203" s="97" t="str">
        <f t="shared" si="236"/>
        <v/>
      </c>
      <c r="CM203" s="246" t="str">
        <f>IF(OR(B203=0,B203=""),"",IF(AND($E$3="1st"),'Marks Entry 1st'!AP202,IF(AND($E$3="2nd"),'Marks Entry 2nd'!AP202,"")))</f>
        <v/>
      </c>
      <c r="CN203" s="246" t="str">
        <f>IF(OR(B203=0,B203=""),"",IF(AND($E$3="1st"),'Marks Entry 1st'!AQ202,IF(AND($E$3="2nd"),'Marks Entry 2nd'!AQ202,"")))</f>
        <v/>
      </c>
      <c r="CO203" s="114" t="str">
        <f t="shared" si="237"/>
        <v/>
      </c>
      <c r="CP203" s="115">
        <f t="shared" si="238"/>
        <v>0</v>
      </c>
      <c r="CQ203" s="115" t="str">
        <f t="shared" si="239"/>
        <v/>
      </c>
      <c r="CR203" s="115" t="str">
        <f t="shared" si="240"/>
        <v/>
      </c>
      <c r="CS203" s="97" t="str">
        <f t="shared" si="241"/>
        <v/>
      </c>
      <c r="CT203" s="246" t="str">
        <f>IF(OR(B203=0,B203=""),"",IF(AND($E$3="1st"),'Marks Entry 1st'!AR202,IF(AND($E$3="2nd"),'Marks Entry 2nd'!AR202,"")))</f>
        <v/>
      </c>
      <c r="CU203" s="246" t="str">
        <f>IF(OR(B203=0,B203=""),"",IF(AND($E$3="1st"),'Marks Entry 1st'!AS202,IF(AND($E$3="2nd"),'Marks Entry 2nd'!AS202,"")))</f>
        <v/>
      </c>
      <c r="CV203" s="114" t="str">
        <f t="shared" si="242"/>
        <v/>
      </c>
      <c r="CW203" s="115">
        <f t="shared" si="243"/>
        <v>0</v>
      </c>
      <c r="CX203" s="115" t="str">
        <f t="shared" si="244"/>
        <v/>
      </c>
      <c r="CY203" s="115" t="str">
        <f t="shared" si="245"/>
        <v/>
      </c>
      <c r="CZ203" s="97" t="str">
        <f t="shared" si="246"/>
        <v/>
      </c>
      <c r="DA203" s="246" t="str">
        <f>IF(OR(B203=0,B203=""),"",IF(AND('Marks Entry 1st'!AT202="",'Marks Entry 2nd'!AT202=""),"",IF(AND($E$3="1st"),'Marks Entry 1st'!AT202,IF(AND($E$3="2nd"),'Marks Entry 2nd'!AT202,""))))</f>
        <v/>
      </c>
      <c r="DB203" s="246" t="str">
        <f>IF(OR(B203=0,B203=""),"",IF(AND('Marks Entry 1st'!AU202="",'Marks Entry 2nd'!AU202=""),"",IF(AND($E$3="1st"),'Marks Entry 1st'!AU202,IF(AND($E$3="2nd"),'Marks Entry 2nd'!AU202,""))))</f>
        <v/>
      </c>
      <c r="DC203" s="377" t="str">
        <f t="shared" si="247"/>
        <v/>
      </c>
      <c r="DD203" s="98" t="str">
        <f t="shared" si="248"/>
        <v/>
      </c>
      <c r="DE203" s="246" t="str">
        <f>IF(OR(B203=0,B203=""),"",IF(AND('Marks Entry 1st'!AV202="",'Marks Entry 2nd'!AV202=""),"",IF(AND($E$3="1st"),'Marks Entry 1st'!AV202,IF(AND($E$3="2nd"),'Marks Entry 2nd'!AV202,""))))</f>
        <v/>
      </c>
      <c r="DF203" s="246" t="str">
        <f>IF(OR(B203=0,B203=""),"",IF(AND('Marks Entry 1st'!AW202="",'Marks Entry 2nd'!AW202=""),"",IF(AND($E$3="1st"),'Marks Entry 1st'!AW202,IF(AND($E$3="2nd"),'Marks Entry 2nd'!AW202,""))))</f>
        <v/>
      </c>
      <c r="DG203" s="377" t="str">
        <f t="shared" si="249"/>
        <v/>
      </c>
      <c r="DH203" s="98" t="str">
        <f t="shared" si="250"/>
        <v/>
      </c>
      <c r="DI203" s="68" t="str">
        <f t="shared" si="255"/>
        <v/>
      </c>
      <c r="DJ203" s="379" t="str">
        <f t="shared" si="251"/>
        <v/>
      </c>
      <c r="DK203" s="72" t="str">
        <f t="shared" si="252"/>
        <v/>
      </c>
      <c r="DL203" s="73" t="str">
        <f t="shared" si="253"/>
        <v/>
      </c>
      <c r="DM203" s="413" t="str">
        <f>IF(B203="NSO","NSO",IF(OR(D203="",G203="",F203="",B203="",DI203=0),"",IF('Master sheet'!$D$11="Hindi","कक्षोंन्नति","Promoted")))</f>
        <v/>
      </c>
      <c r="DN203" s="43" t="str">
        <f>IF(OR(B203=0,B203=""),"",IF(AND($E$3="1st"),'Marks Entry 1st'!AX202,IF(AND($E$3="2nd"),'Marks Entry 2nd'!AX202,"")))</f>
        <v/>
      </c>
      <c r="DO203" s="43" t="str">
        <f>IF(OR(B203=0,B203=""),"",IF(AND($E$3="1st"),'Marks Entry 1st'!AY202,IF(AND($E$3="2nd"),'Marks Entry 2nd'!AY202,"")))</f>
        <v/>
      </c>
      <c r="DP203" s="230" t="str">
        <f t="shared" si="254"/>
        <v/>
      </c>
      <c r="DQ203" s="44"/>
      <c r="DX203" s="46">
        <f>IF(AND($E$3="1st"),'Marks Entry 1st'!I202,IF(AND($E$3="2nd"),'Marks Entry 2nd'!I202,""))</f>
        <v>0</v>
      </c>
    </row>
    <row r="204" spans="1:128" ht="18.95" customHeight="1">
      <c r="A204" s="60">
        <v>197</v>
      </c>
      <c r="B204" s="279" t="str">
        <f>IF(OR(DX204=0,DX204=""),"",IF(AND($E$3="1st"),'Marks Entry 1st'!I203,IF(AND($E$3="2nd"),'Marks Entry 2nd'!I203,"")))</f>
        <v/>
      </c>
      <c r="C204" s="61" t="str">
        <f>IF(OR(B204=0,B204=""),"",IF(AND($E$3="1st"),'Marks Entry 1st'!B203,IF(AND($E$3="2nd"),'Marks Entry 2nd'!B203,"")))</f>
        <v/>
      </c>
      <c r="D204" s="61" t="str">
        <f>IF(OR(B204=0,B204=""),"",IF(AND($E$3="1st"),'Marks Entry 1st'!C203,IF(AND($E$3="2nd"),'Marks Entry 2nd'!C203,"")))</f>
        <v/>
      </c>
      <c r="E204" s="62" t="str">
        <f>IF(OR(B204=0,B204=""),"",IF(AND($E$3="1st"),'Marks Entry 1st'!E203,IF(AND($E$3="2nd"),'Marks Entry 2nd'!E203,"")))</f>
        <v/>
      </c>
      <c r="F204" s="278" t="str">
        <f>IF(OR(B204=0,B204=""),"",IF(AND($E$3="1st"),'Marks Entry 1st'!D203,IF(AND($E$3="2nd"),'Marks Entry 2nd'!D203,"")))</f>
        <v/>
      </c>
      <c r="G204" s="56" t="str">
        <f>IF(OR(B204=0,B204=""),"",IF(AND($E$3="1st"),'Marks Entry 1st'!F203,IF(AND($E$3="2nd"),'Marks Entry 2nd'!F203,"")))</f>
        <v/>
      </c>
      <c r="H204" s="56" t="str">
        <f>IF(OR(B204=0,B204=""),"",IF(AND($E$3="1st"),'Marks Entry 1st'!G203,IF(AND($E$3="2nd"),'Marks Entry 2nd'!G203,"")))</f>
        <v/>
      </c>
      <c r="I204" s="56" t="str">
        <f>IF(OR(B204=0,B204=""),"",IF(AND($E$3="1st"),'Marks Entry 1st'!H203,IF(AND($E$3="2nd"),'Marks Entry 2nd'!H203,"")))</f>
        <v/>
      </c>
      <c r="J204" s="245" t="str">
        <f>IF(OR(B204=0,B204=""),"",IF(AND($E$3="1st"),'Marks Entry 1st'!J203,IF(AND($E$3="2nd"),'Marks Entry 2nd'!J203,"")))</f>
        <v/>
      </c>
      <c r="K204" s="245" t="str">
        <f>IF(OR(B204=0,B204=""),"",IF(AND($E$3="1st"),'Marks Entry 1st'!K203,IF(AND($E$3="2nd"),'Marks Entry 2nd'!K203,"")))</f>
        <v/>
      </c>
      <c r="L204" s="113"/>
      <c r="M204" s="113"/>
      <c r="N204" s="113"/>
      <c r="O204" s="53"/>
      <c r="P204" s="113" t="str">
        <f>IF(OR(B204=0,B204=""),"",IF(AND($E$3="1st"),'Marks Entry 1st'!O203,IF(AND($E$3="2nd"),'Marks Entry 2nd'!O203,"")))</f>
        <v/>
      </c>
      <c r="Q204" s="113" t="str">
        <f>IF(OR(B204=0,B204=""),"",IF(AND($E$3="1st"),'Marks Entry 1st'!P203,IF(AND($E$3="2nd"),'Marks Entry 2nd'!P203,"")))</f>
        <v/>
      </c>
      <c r="R204" s="57" t="str">
        <f t="shared" si="192"/>
        <v/>
      </c>
      <c r="S204" s="53">
        <f t="shared" si="193"/>
        <v>0</v>
      </c>
      <c r="T204" s="59" t="str">
        <f>IF(OR(B204=0,B204=""),"",IF(AND($E$3="1st"),'Marks Entry 1st'!Q203,IF(AND($E$3="2nd"),'Marks Entry 2nd'!Q203,"")))</f>
        <v/>
      </c>
      <c r="U204" s="59" t="str">
        <f>IF(OR(B204=0,B204=""),"",IF(AND($E$3="1st"),'Marks Entry 1st'!R203,IF(AND($E$3="2nd"),'Marks Entry 2nd'!R203,"")))</f>
        <v/>
      </c>
      <c r="V204" s="58" t="str">
        <f t="shared" si="194"/>
        <v/>
      </c>
      <c r="W204" s="53" t="str">
        <f t="shared" si="195"/>
        <v/>
      </c>
      <c r="X204" s="94">
        <f t="shared" si="196"/>
        <v>0</v>
      </c>
      <c r="Y204" s="94" t="str">
        <f t="shared" si="197"/>
        <v/>
      </c>
      <c r="Z204" s="94" t="str">
        <f t="shared" si="198"/>
        <v/>
      </c>
      <c r="AA204" s="94" t="str">
        <f t="shared" si="199"/>
        <v/>
      </c>
      <c r="AB204" s="94" t="str">
        <f t="shared" si="200"/>
        <v/>
      </c>
      <c r="AC204" s="98" t="str">
        <f t="shared" si="201"/>
        <v/>
      </c>
      <c r="AD204" s="113"/>
      <c r="AE204" s="113"/>
      <c r="AF204" s="113"/>
      <c r="AG204" s="53"/>
      <c r="AH204" s="113" t="str">
        <f>IF(OR(B204=0,B204=""),"",IF(AND($E$3="1st"),'Marks Entry 1st'!V203,IF(AND($E$3="2nd"),'Marks Entry 2nd'!V203,"")))</f>
        <v/>
      </c>
      <c r="AI204" s="113" t="str">
        <f>IF(OR(B204=0,B204=""),"",IF(AND($E$3="1st"),'Marks Entry 1st'!W203,IF(AND($E$3="2nd"),'Marks Entry 2nd'!W203,"")))</f>
        <v/>
      </c>
      <c r="AJ204" s="57" t="str">
        <f t="shared" si="202"/>
        <v/>
      </c>
      <c r="AK204" s="53">
        <f t="shared" si="203"/>
        <v>0</v>
      </c>
      <c r="AL204" s="59" t="str">
        <f>IF(OR(B204=0,B204=""),"",IF(AND($E$3="1st"),'Marks Entry 1st'!X203,IF(AND($E$3="2nd"),'Marks Entry 2nd'!X203,"")))</f>
        <v/>
      </c>
      <c r="AM204" s="59" t="str">
        <f>IF(OR(B204=0,B204=""),"",IF(AND($E$3="1st"),'Marks Entry 1st'!Y203,IF(AND($E$3="2nd"),'Marks Entry 2nd'!Y203,"")))</f>
        <v/>
      </c>
      <c r="AN204" s="58" t="str">
        <f t="shared" si="204"/>
        <v/>
      </c>
      <c r="AO204" s="53" t="str">
        <f t="shared" si="205"/>
        <v/>
      </c>
      <c r="AP204" s="94">
        <f t="shared" si="206"/>
        <v>0</v>
      </c>
      <c r="AQ204" s="94" t="str">
        <f t="shared" si="207"/>
        <v/>
      </c>
      <c r="AR204" s="94" t="str">
        <f t="shared" si="208"/>
        <v/>
      </c>
      <c r="AS204" s="94" t="str">
        <f t="shared" si="209"/>
        <v/>
      </c>
      <c r="AT204" s="94" t="str">
        <f t="shared" si="210"/>
        <v/>
      </c>
      <c r="AU204" s="98" t="str">
        <f t="shared" si="211"/>
        <v/>
      </c>
      <c r="AV204" s="113"/>
      <c r="AW204" s="113"/>
      <c r="AX204" s="113"/>
      <c r="AY204" s="53"/>
      <c r="AZ204" s="113" t="str">
        <f>IF(OR(B204=0,B204=""),"",IF(AND($E$3="1st"),'Marks Entry 1st'!AC203,IF(AND($E$3="2nd"),'Marks Entry 2nd'!AC203,"")))</f>
        <v/>
      </c>
      <c r="BA204" s="113" t="str">
        <f>IF(OR(B204=0,B204=""),"",IF(AND($E$3="1st"),'Marks Entry 1st'!AD203,IF(AND($E$3="2nd"),'Marks Entry 2nd'!AD203,"")))</f>
        <v/>
      </c>
      <c r="BB204" s="57" t="str">
        <f t="shared" si="212"/>
        <v/>
      </c>
      <c r="BC204" s="53">
        <f t="shared" si="213"/>
        <v>0</v>
      </c>
      <c r="BD204" s="59" t="str">
        <f>IF(OR(B204=0,B204=""),"",IF(AND($E$3="1st"),'Marks Entry 1st'!AE203,IF(AND($E$3="2nd"),'Marks Entry 2nd'!AE203,"")))</f>
        <v/>
      </c>
      <c r="BE204" s="59" t="str">
        <f>IF(OR(B204=0,B204=""),"",IF(AND($E$3="1st"),'Marks Entry 1st'!AF203,IF(AND($E$3="2nd"),'Marks Entry 2nd'!AF203,"")))</f>
        <v/>
      </c>
      <c r="BF204" s="58" t="str">
        <f t="shared" si="214"/>
        <v/>
      </c>
      <c r="BG204" s="53" t="str">
        <f t="shared" si="215"/>
        <v/>
      </c>
      <c r="BH204" s="94">
        <f t="shared" si="216"/>
        <v>0</v>
      </c>
      <c r="BI204" s="94" t="str">
        <f t="shared" si="217"/>
        <v/>
      </c>
      <c r="BJ204" s="94" t="str">
        <f t="shared" si="218"/>
        <v/>
      </c>
      <c r="BK204" s="94" t="str">
        <f t="shared" si="219"/>
        <v/>
      </c>
      <c r="BL204" s="94" t="str">
        <f t="shared" si="220"/>
        <v/>
      </c>
      <c r="BM204" s="98" t="str">
        <f t="shared" si="221"/>
        <v/>
      </c>
      <c r="BN204" s="113"/>
      <c r="BO204" s="113"/>
      <c r="BP204" s="113"/>
      <c r="BQ204" s="53"/>
      <c r="BR204" s="113" t="str">
        <f>IF(OR(B204=0,B204=""),"",IF(AND('Marks Entry 1st'!AJ203="",'Marks Entry 2nd'!AJ203=""),"",IF(AND($E$3="1st"),'Marks Entry 1st'!AJ203,IF(AND($E$3="2nd"),'Marks Entry 2nd'!AJ203,""))))</f>
        <v/>
      </c>
      <c r="BS204" s="113" t="str">
        <f>IF(OR(B204=0,B204=""),"",IF(AND('Marks Entry 1st'!AK203="",'Marks Entry 2nd'!AK203=""),"",IF(AND($E$3="1st"),'Marks Entry 1st'!AK203,IF(AND($E$3="2nd"),'Marks Entry 2nd'!AK203,""))))</f>
        <v/>
      </c>
      <c r="BT204" s="57" t="str">
        <f t="shared" si="222"/>
        <v/>
      </c>
      <c r="BU204" s="53">
        <f t="shared" si="223"/>
        <v>0</v>
      </c>
      <c r="BV204" s="59" t="str">
        <f>IF(OR(B204=0,B204=""),"",IF(AND('Marks Entry 1st'!AL203="",'Marks Entry 2nd'!AL203=""),"",IF(AND($E$3="1st"),'Marks Entry 1st'!AL203,IF(AND($E$3="2nd"),'Marks Entry 2nd'!AL203,""))))</f>
        <v/>
      </c>
      <c r="BW204" s="59" t="str">
        <f>IF(OR(B204=0,B204=""),"",IF(AND('Marks Entry 1st'!AM203="",'Marks Entry 2nd'!AM203=""),"",IF(AND($E$3="1st"),'Marks Entry 1st'!AM203,IF(AND($E$3="2nd"),'Marks Entry 2nd'!AM203,""))))</f>
        <v/>
      </c>
      <c r="BX204" s="58" t="str">
        <f t="shared" si="224"/>
        <v/>
      </c>
      <c r="BY204" s="53" t="str">
        <f t="shared" si="225"/>
        <v/>
      </c>
      <c r="BZ204" s="94">
        <f t="shared" si="226"/>
        <v>0</v>
      </c>
      <c r="CA204" s="94" t="str">
        <f t="shared" si="227"/>
        <v/>
      </c>
      <c r="CB204" s="94" t="str">
        <f t="shared" si="228"/>
        <v/>
      </c>
      <c r="CC204" s="94" t="str">
        <f t="shared" si="229"/>
        <v/>
      </c>
      <c r="CD204" s="94" t="str">
        <f t="shared" si="230"/>
        <v/>
      </c>
      <c r="CE204" s="98" t="str">
        <f t="shared" si="231"/>
        <v/>
      </c>
      <c r="CF204" s="246" t="str">
        <f>IF(OR(B204=0,B204=""),"",IF(AND($E$3="1st"),'Marks Entry 1st'!AN203,IF(AND($E$3="2nd"),'Marks Entry 2nd'!AN203,"")))</f>
        <v/>
      </c>
      <c r="CG204" s="246" t="str">
        <f>IF(OR(B204=0,B204=""),"",IF(AND($E$3="1st"),'Marks Entry 1st'!AO203,IF(AND($E$3="2nd"),'Marks Entry 2nd'!AO203,"")))</f>
        <v/>
      </c>
      <c r="CH204" s="114" t="str">
        <f t="shared" si="232"/>
        <v/>
      </c>
      <c r="CI204" s="115">
        <f t="shared" si="233"/>
        <v>0</v>
      </c>
      <c r="CJ204" s="115" t="str">
        <f t="shared" si="234"/>
        <v/>
      </c>
      <c r="CK204" s="115" t="str">
        <f t="shared" si="235"/>
        <v/>
      </c>
      <c r="CL204" s="97" t="str">
        <f t="shared" si="236"/>
        <v/>
      </c>
      <c r="CM204" s="246" t="str">
        <f>IF(OR(B204=0,B204=""),"",IF(AND($E$3="1st"),'Marks Entry 1st'!AP203,IF(AND($E$3="2nd"),'Marks Entry 2nd'!AP203,"")))</f>
        <v/>
      </c>
      <c r="CN204" s="246" t="str">
        <f>IF(OR(B204=0,B204=""),"",IF(AND($E$3="1st"),'Marks Entry 1st'!AQ203,IF(AND($E$3="2nd"),'Marks Entry 2nd'!AQ203,"")))</f>
        <v/>
      </c>
      <c r="CO204" s="114" t="str">
        <f t="shared" si="237"/>
        <v/>
      </c>
      <c r="CP204" s="115">
        <f t="shared" si="238"/>
        <v>0</v>
      </c>
      <c r="CQ204" s="115" t="str">
        <f t="shared" si="239"/>
        <v/>
      </c>
      <c r="CR204" s="115" t="str">
        <f t="shared" si="240"/>
        <v/>
      </c>
      <c r="CS204" s="97" t="str">
        <f t="shared" si="241"/>
        <v/>
      </c>
      <c r="CT204" s="246" t="str">
        <f>IF(OR(B204=0,B204=""),"",IF(AND($E$3="1st"),'Marks Entry 1st'!AR203,IF(AND($E$3="2nd"),'Marks Entry 2nd'!AR203,"")))</f>
        <v/>
      </c>
      <c r="CU204" s="246" t="str">
        <f>IF(OR(B204=0,B204=""),"",IF(AND($E$3="1st"),'Marks Entry 1st'!AS203,IF(AND($E$3="2nd"),'Marks Entry 2nd'!AS203,"")))</f>
        <v/>
      </c>
      <c r="CV204" s="114" t="str">
        <f t="shared" si="242"/>
        <v/>
      </c>
      <c r="CW204" s="115">
        <f t="shared" si="243"/>
        <v>0</v>
      </c>
      <c r="CX204" s="115" t="str">
        <f t="shared" si="244"/>
        <v/>
      </c>
      <c r="CY204" s="115" t="str">
        <f t="shared" si="245"/>
        <v/>
      </c>
      <c r="CZ204" s="97" t="str">
        <f t="shared" si="246"/>
        <v/>
      </c>
      <c r="DA204" s="246" t="str">
        <f>IF(OR(B204=0,B204=""),"",IF(AND('Marks Entry 1st'!AT203="",'Marks Entry 2nd'!AT203=""),"",IF(AND($E$3="1st"),'Marks Entry 1st'!AT203,IF(AND($E$3="2nd"),'Marks Entry 2nd'!AT203,""))))</f>
        <v/>
      </c>
      <c r="DB204" s="246" t="str">
        <f>IF(OR(B204=0,B204=""),"",IF(AND('Marks Entry 1st'!AU203="",'Marks Entry 2nd'!AU203=""),"",IF(AND($E$3="1st"),'Marks Entry 1st'!AU203,IF(AND($E$3="2nd"),'Marks Entry 2nd'!AU203,""))))</f>
        <v/>
      </c>
      <c r="DC204" s="377" t="str">
        <f t="shared" si="247"/>
        <v/>
      </c>
      <c r="DD204" s="98" t="str">
        <f t="shared" si="248"/>
        <v/>
      </c>
      <c r="DE204" s="246" t="str">
        <f>IF(OR(B204=0,B204=""),"",IF(AND('Marks Entry 1st'!AV203="",'Marks Entry 2nd'!AV203=""),"",IF(AND($E$3="1st"),'Marks Entry 1st'!AV203,IF(AND($E$3="2nd"),'Marks Entry 2nd'!AV203,""))))</f>
        <v/>
      </c>
      <c r="DF204" s="246" t="str">
        <f>IF(OR(B204=0,B204=""),"",IF(AND('Marks Entry 1st'!AW203="",'Marks Entry 2nd'!AW203=""),"",IF(AND($E$3="1st"),'Marks Entry 1st'!AW203,IF(AND($E$3="2nd"),'Marks Entry 2nd'!AW203,""))))</f>
        <v/>
      </c>
      <c r="DG204" s="377" t="str">
        <f t="shared" si="249"/>
        <v/>
      </c>
      <c r="DH204" s="98" t="str">
        <f t="shared" si="250"/>
        <v/>
      </c>
      <c r="DI204" s="68" t="str">
        <f t="shared" si="255"/>
        <v/>
      </c>
      <c r="DJ204" s="379" t="str">
        <f t="shared" si="251"/>
        <v/>
      </c>
      <c r="DK204" s="72" t="str">
        <f t="shared" si="252"/>
        <v/>
      </c>
      <c r="DL204" s="73" t="str">
        <f t="shared" si="253"/>
        <v/>
      </c>
      <c r="DM204" s="413" t="str">
        <f>IF(B204="NSO","NSO",IF(OR(D204="",G204="",F204="",B204="",DI204=0),"",IF('Master sheet'!$D$11="Hindi","कक्षोंन्नति","Promoted")))</f>
        <v/>
      </c>
      <c r="DN204" s="43" t="str">
        <f>IF(OR(B204=0,B204=""),"",IF(AND($E$3="1st"),'Marks Entry 1st'!AX203,IF(AND($E$3="2nd"),'Marks Entry 2nd'!AX203,"")))</f>
        <v/>
      </c>
      <c r="DO204" s="43" t="str">
        <f>IF(OR(B204=0,B204=""),"",IF(AND($E$3="1st"),'Marks Entry 1st'!AY203,IF(AND($E$3="2nd"),'Marks Entry 2nd'!AY203,"")))</f>
        <v/>
      </c>
      <c r="DP204" s="230" t="str">
        <f t="shared" si="254"/>
        <v/>
      </c>
      <c r="DQ204" s="44"/>
      <c r="DX204" s="46">
        <f>IF(AND($E$3="1st"),'Marks Entry 1st'!I203,IF(AND($E$3="2nd"),'Marks Entry 2nd'!I203,""))</f>
        <v>0</v>
      </c>
    </row>
    <row r="205" spans="1:128" ht="18.95" customHeight="1">
      <c r="A205" s="60">
        <v>198</v>
      </c>
      <c r="B205" s="279" t="str">
        <f>IF(OR(DX205=0,DX205=""),"",IF(AND($E$3="1st"),'Marks Entry 1st'!I204,IF(AND($E$3="2nd"),'Marks Entry 2nd'!I204,"")))</f>
        <v/>
      </c>
      <c r="C205" s="61" t="str">
        <f>IF(OR(B205=0,B205=""),"",IF(AND($E$3="1st"),'Marks Entry 1st'!B204,IF(AND($E$3="2nd"),'Marks Entry 2nd'!B204,"")))</f>
        <v/>
      </c>
      <c r="D205" s="61" t="str">
        <f>IF(OR(B205=0,B205=""),"",IF(AND($E$3="1st"),'Marks Entry 1st'!C204,IF(AND($E$3="2nd"),'Marks Entry 2nd'!C204,"")))</f>
        <v/>
      </c>
      <c r="E205" s="62" t="str">
        <f>IF(OR(B205=0,B205=""),"",IF(AND($E$3="1st"),'Marks Entry 1st'!E204,IF(AND($E$3="2nd"),'Marks Entry 2nd'!E204,"")))</f>
        <v/>
      </c>
      <c r="F205" s="278" t="str">
        <f>IF(OR(B205=0,B205=""),"",IF(AND($E$3="1st"),'Marks Entry 1st'!D204,IF(AND($E$3="2nd"),'Marks Entry 2nd'!D204,"")))</f>
        <v/>
      </c>
      <c r="G205" s="56" t="str">
        <f>IF(OR(B205=0,B205=""),"",IF(AND($E$3="1st"),'Marks Entry 1st'!F204,IF(AND($E$3="2nd"),'Marks Entry 2nd'!F204,"")))</f>
        <v/>
      </c>
      <c r="H205" s="56" t="str">
        <f>IF(OR(B205=0,B205=""),"",IF(AND($E$3="1st"),'Marks Entry 1st'!G204,IF(AND($E$3="2nd"),'Marks Entry 2nd'!G204,"")))</f>
        <v/>
      </c>
      <c r="I205" s="56" t="str">
        <f>IF(OR(B205=0,B205=""),"",IF(AND($E$3="1st"),'Marks Entry 1st'!H204,IF(AND($E$3="2nd"),'Marks Entry 2nd'!H204,"")))</f>
        <v/>
      </c>
      <c r="J205" s="245" t="str">
        <f>IF(OR(B205=0,B205=""),"",IF(AND($E$3="1st"),'Marks Entry 1st'!J204,IF(AND($E$3="2nd"),'Marks Entry 2nd'!J204,"")))</f>
        <v/>
      </c>
      <c r="K205" s="245" t="str">
        <f>IF(OR(B205=0,B205=""),"",IF(AND($E$3="1st"),'Marks Entry 1st'!K204,IF(AND($E$3="2nd"),'Marks Entry 2nd'!K204,"")))</f>
        <v/>
      </c>
      <c r="L205" s="113"/>
      <c r="M205" s="113"/>
      <c r="N205" s="113"/>
      <c r="O205" s="53"/>
      <c r="P205" s="113" t="str">
        <f>IF(OR(B205=0,B205=""),"",IF(AND($E$3="1st"),'Marks Entry 1st'!O204,IF(AND($E$3="2nd"),'Marks Entry 2nd'!O204,"")))</f>
        <v/>
      </c>
      <c r="Q205" s="113" t="str">
        <f>IF(OR(B205=0,B205=""),"",IF(AND($E$3="1st"),'Marks Entry 1st'!P204,IF(AND($E$3="2nd"),'Marks Entry 2nd'!P204,"")))</f>
        <v/>
      </c>
      <c r="R205" s="57" t="str">
        <f t="shared" si="192"/>
        <v/>
      </c>
      <c r="S205" s="53">
        <f t="shared" si="193"/>
        <v>0</v>
      </c>
      <c r="T205" s="59" t="str">
        <f>IF(OR(B205=0,B205=""),"",IF(AND($E$3="1st"),'Marks Entry 1st'!Q204,IF(AND($E$3="2nd"),'Marks Entry 2nd'!Q204,"")))</f>
        <v/>
      </c>
      <c r="U205" s="59" t="str">
        <f>IF(OR(B205=0,B205=""),"",IF(AND($E$3="1st"),'Marks Entry 1st'!R204,IF(AND($E$3="2nd"),'Marks Entry 2nd'!R204,"")))</f>
        <v/>
      </c>
      <c r="V205" s="58" t="str">
        <f t="shared" si="194"/>
        <v/>
      </c>
      <c r="W205" s="53" t="str">
        <f t="shared" si="195"/>
        <v/>
      </c>
      <c r="X205" s="94">
        <f t="shared" si="196"/>
        <v>0</v>
      </c>
      <c r="Y205" s="94" t="str">
        <f t="shared" si="197"/>
        <v/>
      </c>
      <c r="Z205" s="94" t="str">
        <f t="shared" si="198"/>
        <v/>
      </c>
      <c r="AA205" s="94" t="str">
        <f t="shared" si="199"/>
        <v/>
      </c>
      <c r="AB205" s="94" t="str">
        <f t="shared" si="200"/>
        <v/>
      </c>
      <c r="AC205" s="98" t="str">
        <f t="shared" si="201"/>
        <v/>
      </c>
      <c r="AD205" s="113"/>
      <c r="AE205" s="113"/>
      <c r="AF205" s="113"/>
      <c r="AG205" s="53"/>
      <c r="AH205" s="113" t="str">
        <f>IF(OR(B205=0,B205=""),"",IF(AND($E$3="1st"),'Marks Entry 1st'!V204,IF(AND($E$3="2nd"),'Marks Entry 2nd'!V204,"")))</f>
        <v/>
      </c>
      <c r="AI205" s="113" t="str">
        <f>IF(OR(B205=0,B205=""),"",IF(AND($E$3="1st"),'Marks Entry 1st'!W204,IF(AND($E$3="2nd"),'Marks Entry 2nd'!W204,"")))</f>
        <v/>
      </c>
      <c r="AJ205" s="57" t="str">
        <f t="shared" si="202"/>
        <v/>
      </c>
      <c r="AK205" s="53">
        <f t="shared" si="203"/>
        <v>0</v>
      </c>
      <c r="AL205" s="59" t="str">
        <f>IF(OR(B205=0,B205=""),"",IF(AND($E$3="1st"),'Marks Entry 1st'!X204,IF(AND($E$3="2nd"),'Marks Entry 2nd'!X204,"")))</f>
        <v/>
      </c>
      <c r="AM205" s="59" t="str">
        <f>IF(OR(B205=0,B205=""),"",IF(AND($E$3="1st"),'Marks Entry 1st'!Y204,IF(AND($E$3="2nd"),'Marks Entry 2nd'!Y204,"")))</f>
        <v/>
      </c>
      <c r="AN205" s="58" t="str">
        <f t="shared" si="204"/>
        <v/>
      </c>
      <c r="AO205" s="53" t="str">
        <f t="shared" si="205"/>
        <v/>
      </c>
      <c r="AP205" s="94">
        <f t="shared" si="206"/>
        <v>0</v>
      </c>
      <c r="AQ205" s="94" t="str">
        <f t="shared" si="207"/>
        <v/>
      </c>
      <c r="AR205" s="94" t="str">
        <f t="shared" si="208"/>
        <v/>
      </c>
      <c r="AS205" s="94" t="str">
        <f t="shared" si="209"/>
        <v/>
      </c>
      <c r="AT205" s="94" t="str">
        <f t="shared" si="210"/>
        <v/>
      </c>
      <c r="AU205" s="98" t="str">
        <f t="shared" si="211"/>
        <v/>
      </c>
      <c r="AV205" s="113"/>
      <c r="AW205" s="113"/>
      <c r="AX205" s="113"/>
      <c r="AY205" s="53"/>
      <c r="AZ205" s="113" t="str">
        <f>IF(OR(B205=0,B205=""),"",IF(AND($E$3="1st"),'Marks Entry 1st'!AC204,IF(AND($E$3="2nd"),'Marks Entry 2nd'!AC204,"")))</f>
        <v/>
      </c>
      <c r="BA205" s="113" t="str">
        <f>IF(OR(B205=0,B205=""),"",IF(AND($E$3="1st"),'Marks Entry 1st'!AD204,IF(AND($E$3="2nd"),'Marks Entry 2nd'!AD204,"")))</f>
        <v/>
      </c>
      <c r="BB205" s="57" t="str">
        <f t="shared" si="212"/>
        <v/>
      </c>
      <c r="BC205" s="53">
        <f t="shared" si="213"/>
        <v>0</v>
      </c>
      <c r="BD205" s="59" t="str">
        <f>IF(OR(B205=0,B205=""),"",IF(AND($E$3="1st"),'Marks Entry 1st'!AE204,IF(AND($E$3="2nd"),'Marks Entry 2nd'!AE204,"")))</f>
        <v/>
      </c>
      <c r="BE205" s="59" t="str">
        <f>IF(OR(B205=0,B205=""),"",IF(AND($E$3="1st"),'Marks Entry 1st'!AF204,IF(AND($E$3="2nd"),'Marks Entry 2nd'!AF204,"")))</f>
        <v/>
      </c>
      <c r="BF205" s="58" t="str">
        <f t="shared" si="214"/>
        <v/>
      </c>
      <c r="BG205" s="53" t="str">
        <f t="shared" si="215"/>
        <v/>
      </c>
      <c r="BH205" s="94">
        <f t="shared" si="216"/>
        <v>0</v>
      </c>
      <c r="BI205" s="94" t="str">
        <f t="shared" si="217"/>
        <v/>
      </c>
      <c r="BJ205" s="94" t="str">
        <f t="shared" si="218"/>
        <v/>
      </c>
      <c r="BK205" s="94" t="str">
        <f t="shared" si="219"/>
        <v/>
      </c>
      <c r="BL205" s="94" t="str">
        <f t="shared" si="220"/>
        <v/>
      </c>
      <c r="BM205" s="98" t="str">
        <f t="shared" si="221"/>
        <v/>
      </c>
      <c r="BN205" s="113"/>
      <c r="BO205" s="113"/>
      <c r="BP205" s="113"/>
      <c r="BQ205" s="53"/>
      <c r="BR205" s="113" t="str">
        <f>IF(OR(B205=0,B205=""),"",IF(AND('Marks Entry 1st'!AJ204="",'Marks Entry 2nd'!AJ204=""),"",IF(AND($E$3="1st"),'Marks Entry 1st'!AJ204,IF(AND($E$3="2nd"),'Marks Entry 2nd'!AJ204,""))))</f>
        <v/>
      </c>
      <c r="BS205" s="113" t="str">
        <f>IF(OR(B205=0,B205=""),"",IF(AND('Marks Entry 1st'!AK204="",'Marks Entry 2nd'!AK204=""),"",IF(AND($E$3="1st"),'Marks Entry 1st'!AK204,IF(AND($E$3="2nd"),'Marks Entry 2nd'!AK204,""))))</f>
        <v/>
      </c>
      <c r="BT205" s="57" t="str">
        <f t="shared" si="222"/>
        <v/>
      </c>
      <c r="BU205" s="53">
        <f t="shared" si="223"/>
        <v>0</v>
      </c>
      <c r="BV205" s="59" t="str">
        <f>IF(OR(B205=0,B205=""),"",IF(AND('Marks Entry 1st'!AL204="",'Marks Entry 2nd'!AL204=""),"",IF(AND($E$3="1st"),'Marks Entry 1st'!AL204,IF(AND($E$3="2nd"),'Marks Entry 2nd'!AL204,""))))</f>
        <v/>
      </c>
      <c r="BW205" s="59" t="str">
        <f>IF(OR(B205=0,B205=""),"",IF(AND('Marks Entry 1st'!AM204="",'Marks Entry 2nd'!AM204=""),"",IF(AND($E$3="1st"),'Marks Entry 1st'!AM204,IF(AND($E$3="2nd"),'Marks Entry 2nd'!AM204,""))))</f>
        <v/>
      </c>
      <c r="BX205" s="58" t="str">
        <f t="shared" si="224"/>
        <v/>
      </c>
      <c r="BY205" s="53" t="str">
        <f t="shared" si="225"/>
        <v/>
      </c>
      <c r="BZ205" s="94">
        <f t="shared" si="226"/>
        <v>0</v>
      </c>
      <c r="CA205" s="94" t="str">
        <f t="shared" si="227"/>
        <v/>
      </c>
      <c r="CB205" s="94" t="str">
        <f t="shared" si="228"/>
        <v/>
      </c>
      <c r="CC205" s="94" t="str">
        <f t="shared" si="229"/>
        <v/>
      </c>
      <c r="CD205" s="94" t="str">
        <f t="shared" si="230"/>
        <v/>
      </c>
      <c r="CE205" s="98" t="str">
        <f t="shared" si="231"/>
        <v/>
      </c>
      <c r="CF205" s="246" t="str">
        <f>IF(OR(B205=0,B205=""),"",IF(AND($E$3="1st"),'Marks Entry 1st'!AN204,IF(AND($E$3="2nd"),'Marks Entry 2nd'!AN204,"")))</f>
        <v/>
      </c>
      <c r="CG205" s="246" t="str">
        <f>IF(OR(B205=0,B205=""),"",IF(AND($E$3="1st"),'Marks Entry 1st'!AO204,IF(AND($E$3="2nd"),'Marks Entry 2nd'!AO204,"")))</f>
        <v/>
      </c>
      <c r="CH205" s="114" t="str">
        <f t="shared" si="232"/>
        <v/>
      </c>
      <c r="CI205" s="115">
        <f t="shared" si="233"/>
        <v>0</v>
      </c>
      <c r="CJ205" s="115" t="str">
        <f t="shared" si="234"/>
        <v/>
      </c>
      <c r="CK205" s="115" t="str">
        <f t="shared" si="235"/>
        <v/>
      </c>
      <c r="CL205" s="97" t="str">
        <f t="shared" si="236"/>
        <v/>
      </c>
      <c r="CM205" s="246" t="str">
        <f>IF(OR(B205=0,B205=""),"",IF(AND($E$3="1st"),'Marks Entry 1st'!AP204,IF(AND($E$3="2nd"),'Marks Entry 2nd'!AP204,"")))</f>
        <v/>
      </c>
      <c r="CN205" s="246" t="str">
        <f>IF(OR(B205=0,B205=""),"",IF(AND($E$3="1st"),'Marks Entry 1st'!AQ204,IF(AND($E$3="2nd"),'Marks Entry 2nd'!AQ204,"")))</f>
        <v/>
      </c>
      <c r="CO205" s="114" t="str">
        <f t="shared" si="237"/>
        <v/>
      </c>
      <c r="CP205" s="115">
        <f t="shared" si="238"/>
        <v>0</v>
      </c>
      <c r="CQ205" s="115" t="str">
        <f t="shared" si="239"/>
        <v/>
      </c>
      <c r="CR205" s="115" t="str">
        <f t="shared" si="240"/>
        <v/>
      </c>
      <c r="CS205" s="97" t="str">
        <f t="shared" si="241"/>
        <v/>
      </c>
      <c r="CT205" s="246" t="str">
        <f>IF(OR(B205=0,B205=""),"",IF(AND($E$3="1st"),'Marks Entry 1st'!AR204,IF(AND($E$3="2nd"),'Marks Entry 2nd'!AR204,"")))</f>
        <v/>
      </c>
      <c r="CU205" s="246" t="str">
        <f>IF(OR(B205=0,B205=""),"",IF(AND($E$3="1st"),'Marks Entry 1st'!AS204,IF(AND($E$3="2nd"),'Marks Entry 2nd'!AS204,"")))</f>
        <v/>
      </c>
      <c r="CV205" s="114" t="str">
        <f t="shared" si="242"/>
        <v/>
      </c>
      <c r="CW205" s="115">
        <f t="shared" si="243"/>
        <v>0</v>
      </c>
      <c r="CX205" s="115" t="str">
        <f t="shared" si="244"/>
        <v/>
      </c>
      <c r="CY205" s="115" t="str">
        <f t="shared" si="245"/>
        <v/>
      </c>
      <c r="CZ205" s="97" t="str">
        <f t="shared" si="246"/>
        <v/>
      </c>
      <c r="DA205" s="246" t="str">
        <f>IF(OR(B205=0,B205=""),"",IF(AND('Marks Entry 1st'!AT204="",'Marks Entry 2nd'!AT204=""),"",IF(AND($E$3="1st"),'Marks Entry 1st'!AT204,IF(AND($E$3="2nd"),'Marks Entry 2nd'!AT204,""))))</f>
        <v/>
      </c>
      <c r="DB205" s="246" t="str">
        <f>IF(OR(B205=0,B205=""),"",IF(AND('Marks Entry 1st'!AU204="",'Marks Entry 2nd'!AU204=""),"",IF(AND($E$3="1st"),'Marks Entry 1st'!AU204,IF(AND($E$3="2nd"),'Marks Entry 2nd'!AU204,""))))</f>
        <v/>
      </c>
      <c r="DC205" s="377" t="str">
        <f t="shared" si="247"/>
        <v/>
      </c>
      <c r="DD205" s="98" t="str">
        <f t="shared" si="248"/>
        <v/>
      </c>
      <c r="DE205" s="246" t="str">
        <f>IF(OR(B205=0,B205=""),"",IF(AND('Marks Entry 1st'!AV204="",'Marks Entry 2nd'!AV204=""),"",IF(AND($E$3="1st"),'Marks Entry 1st'!AV204,IF(AND($E$3="2nd"),'Marks Entry 2nd'!AV204,""))))</f>
        <v/>
      </c>
      <c r="DF205" s="246" t="str">
        <f>IF(OR(B205=0,B205=""),"",IF(AND('Marks Entry 1st'!AW204="",'Marks Entry 2nd'!AW204=""),"",IF(AND($E$3="1st"),'Marks Entry 1st'!AW204,IF(AND($E$3="2nd"),'Marks Entry 2nd'!AW204,""))))</f>
        <v/>
      </c>
      <c r="DG205" s="377" t="str">
        <f t="shared" si="249"/>
        <v/>
      </c>
      <c r="DH205" s="98" t="str">
        <f t="shared" si="250"/>
        <v/>
      </c>
      <c r="DI205" s="68" t="str">
        <f t="shared" si="255"/>
        <v/>
      </c>
      <c r="DJ205" s="379" t="str">
        <f t="shared" si="251"/>
        <v/>
      </c>
      <c r="DK205" s="72" t="str">
        <f t="shared" si="252"/>
        <v/>
      </c>
      <c r="DL205" s="73" t="str">
        <f t="shared" si="253"/>
        <v/>
      </c>
      <c r="DM205" s="413" t="str">
        <f>IF(B205="NSO","NSO",IF(OR(D205="",G205="",F205="",B205="",DI205=0),"",IF('Master sheet'!$D$11="Hindi","कक्षोंन्नति","Promoted")))</f>
        <v/>
      </c>
      <c r="DN205" s="43" t="str">
        <f>IF(OR(B205=0,B205=""),"",IF(AND($E$3="1st"),'Marks Entry 1st'!AX204,IF(AND($E$3="2nd"),'Marks Entry 2nd'!AX204,"")))</f>
        <v/>
      </c>
      <c r="DO205" s="43" t="str">
        <f>IF(OR(B205=0,B205=""),"",IF(AND($E$3="1st"),'Marks Entry 1st'!AY204,IF(AND($E$3="2nd"),'Marks Entry 2nd'!AY204,"")))</f>
        <v/>
      </c>
      <c r="DP205" s="230" t="str">
        <f t="shared" si="254"/>
        <v/>
      </c>
      <c r="DQ205" s="44"/>
      <c r="DX205" s="46">
        <f>IF(AND($E$3="1st"),'Marks Entry 1st'!I204,IF(AND($E$3="2nd"),'Marks Entry 2nd'!I204,""))</f>
        <v>0</v>
      </c>
    </row>
    <row r="206" spans="1:128" ht="18.95" customHeight="1">
      <c r="A206" s="60">
        <v>199</v>
      </c>
      <c r="B206" s="279" t="str">
        <f>IF(OR(DX206=0,DX206=""),"",IF(AND($E$3="1st"),'Marks Entry 1st'!I205,IF(AND($E$3="2nd"),'Marks Entry 2nd'!I205,"")))</f>
        <v/>
      </c>
      <c r="C206" s="61" t="str">
        <f>IF(OR(B206=0,B206=""),"",IF(AND($E$3="1st"),'Marks Entry 1st'!B205,IF(AND($E$3="2nd"),'Marks Entry 2nd'!B205,"")))</f>
        <v/>
      </c>
      <c r="D206" s="61" t="str">
        <f>IF(OR(B206=0,B206=""),"",IF(AND($E$3="1st"),'Marks Entry 1st'!C205,IF(AND($E$3="2nd"),'Marks Entry 2nd'!C205,"")))</f>
        <v/>
      </c>
      <c r="E206" s="62" t="str">
        <f>IF(OR(B206=0,B206=""),"",IF(AND($E$3="1st"),'Marks Entry 1st'!E205,IF(AND($E$3="2nd"),'Marks Entry 2nd'!E205,"")))</f>
        <v/>
      </c>
      <c r="F206" s="278" t="str">
        <f>IF(OR(B206=0,B206=""),"",IF(AND($E$3="1st"),'Marks Entry 1st'!D205,IF(AND($E$3="2nd"),'Marks Entry 2nd'!D205,"")))</f>
        <v/>
      </c>
      <c r="G206" s="56" t="str">
        <f>IF(OR(B206=0,B206=""),"",IF(AND($E$3="1st"),'Marks Entry 1st'!F205,IF(AND($E$3="2nd"),'Marks Entry 2nd'!F205,"")))</f>
        <v/>
      </c>
      <c r="H206" s="56" t="str">
        <f>IF(OR(B206=0,B206=""),"",IF(AND($E$3="1st"),'Marks Entry 1st'!G205,IF(AND($E$3="2nd"),'Marks Entry 2nd'!G205,"")))</f>
        <v/>
      </c>
      <c r="I206" s="56" t="str">
        <f>IF(OR(B206=0,B206=""),"",IF(AND($E$3="1st"),'Marks Entry 1st'!H205,IF(AND($E$3="2nd"),'Marks Entry 2nd'!H205,"")))</f>
        <v/>
      </c>
      <c r="J206" s="245" t="str">
        <f>IF(OR(B206=0,B206=""),"",IF(AND($E$3="1st"),'Marks Entry 1st'!J205,IF(AND($E$3="2nd"),'Marks Entry 2nd'!J205,"")))</f>
        <v/>
      </c>
      <c r="K206" s="245" t="str">
        <f>IF(OR(B206=0,B206=""),"",IF(AND($E$3="1st"),'Marks Entry 1st'!K205,IF(AND($E$3="2nd"),'Marks Entry 2nd'!K205,"")))</f>
        <v/>
      </c>
      <c r="L206" s="113"/>
      <c r="M206" s="113"/>
      <c r="N206" s="113"/>
      <c r="O206" s="53"/>
      <c r="P206" s="113" t="str">
        <f>IF(OR(B206=0,B206=""),"",IF(AND($E$3="1st"),'Marks Entry 1st'!O205,IF(AND($E$3="2nd"),'Marks Entry 2nd'!O205,"")))</f>
        <v/>
      </c>
      <c r="Q206" s="113" t="str">
        <f>IF(OR(B206=0,B206=""),"",IF(AND($E$3="1st"),'Marks Entry 1st'!P205,IF(AND($E$3="2nd"),'Marks Entry 2nd'!P205,"")))</f>
        <v/>
      </c>
      <c r="R206" s="57" t="str">
        <f t="shared" si="192"/>
        <v/>
      </c>
      <c r="S206" s="53">
        <f t="shared" si="193"/>
        <v>0</v>
      </c>
      <c r="T206" s="59" t="str">
        <f>IF(OR(B206=0,B206=""),"",IF(AND($E$3="1st"),'Marks Entry 1st'!Q205,IF(AND($E$3="2nd"),'Marks Entry 2nd'!Q205,"")))</f>
        <v/>
      </c>
      <c r="U206" s="59" t="str">
        <f>IF(OR(B206=0,B206=""),"",IF(AND($E$3="1st"),'Marks Entry 1st'!R205,IF(AND($E$3="2nd"),'Marks Entry 2nd'!R205,"")))</f>
        <v/>
      </c>
      <c r="V206" s="58" t="str">
        <f t="shared" si="194"/>
        <v/>
      </c>
      <c r="W206" s="53" t="str">
        <f t="shared" si="195"/>
        <v/>
      </c>
      <c r="X206" s="94">
        <f t="shared" si="196"/>
        <v>0</v>
      </c>
      <c r="Y206" s="94" t="str">
        <f t="shared" si="197"/>
        <v/>
      </c>
      <c r="Z206" s="94" t="str">
        <f t="shared" si="198"/>
        <v/>
      </c>
      <c r="AA206" s="94" t="str">
        <f t="shared" si="199"/>
        <v/>
      </c>
      <c r="AB206" s="94" t="str">
        <f t="shared" si="200"/>
        <v/>
      </c>
      <c r="AC206" s="98" t="str">
        <f t="shared" si="201"/>
        <v/>
      </c>
      <c r="AD206" s="113"/>
      <c r="AE206" s="113"/>
      <c r="AF206" s="113"/>
      <c r="AG206" s="53"/>
      <c r="AH206" s="113" t="str">
        <f>IF(OR(B206=0,B206=""),"",IF(AND($E$3="1st"),'Marks Entry 1st'!V205,IF(AND($E$3="2nd"),'Marks Entry 2nd'!V205,"")))</f>
        <v/>
      </c>
      <c r="AI206" s="113" t="str">
        <f>IF(OR(B206=0,B206=""),"",IF(AND($E$3="1st"),'Marks Entry 1st'!W205,IF(AND($E$3="2nd"),'Marks Entry 2nd'!W205,"")))</f>
        <v/>
      </c>
      <c r="AJ206" s="57" t="str">
        <f t="shared" si="202"/>
        <v/>
      </c>
      <c r="AK206" s="53">
        <f t="shared" si="203"/>
        <v>0</v>
      </c>
      <c r="AL206" s="59" t="str">
        <f>IF(OR(B206=0,B206=""),"",IF(AND($E$3="1st"),'Marks Entry 1st'!X205,IF(AND($E$3="2nd"),'Marks Entry 2nd'!X205,"")))</f>
        <v/>
      </c>
      <c r="AM206" s="59" t="str">
        <f>IF(OR(B206=0,B206=""),"",IF(AND($E$3="1st"),'Marks Entry 1st'!Y205,IF(AND($E$3="2nd"),'Marks Entry 2nd'!Y205,"")))</f>
        <v/>
      </c>
      <c r="AN206" s="58" t="str">
        <f t="shared" si="204"/>
        <v/>
      </c>
      <c r="AO206" s="53" t="str">
        <f t="shared" si="205"/>
        <v/>
      </c>
      <c r="AP206" s="94">
        <f t="shared" si="206"/>
        <v>0</v>
      </c>
      <c r="AQ206" s="94" t="str">
        <f t="shared" si="207"/>
        <v/>
      </c>
      <c r="AR206" s="94" t="str">
        <f t="shared" si="208"/>
        <v/>
      </c>
      <c r="AS206" s="94" t="str">
        <f t="shared" si="209"/>
        <v/>
      </c>
      <c r="AT206" s="94" t="str">
        <f t="shared" si="210"/>
        <v/>
      </c>
      <c r="AU206" s="98" t="str">
        <f t="shared" si="211"/>
        <v/>
      </c>
      <c r="AV206" s="113"/>
      <c r="AW206" s="113"/>
      <c r="AX206" s="113"/>
      <c r="AY206" s="53"/>
      <c r="AZ206" s="113" t="str">
        <f>IF(OR(B206=0,B206=""),"",IF(AND($E$3="1st"),'Marks Entry 1st'!AC205,IF(AND($E$3="2nd"),'Marks Entry 2nd'!AC205,"")))</f>
        <v/>
      </c>
      <c r="BA206" s="113" t="str">
        <f>IF(OR(B206=0,B206=""),"",IF(AND($E$3="1st"),'Marks Entry 1st'!AD205,IF(AND($E$3="2nd"),'Marks Entry 2nd'!AD205,"")))</f>
        <v/>
      </c>
      <c r="BB206" s="57" t="str">
        <f t="shared" si="212"/>
        <v/>
      </c>
      <c r="BC206" s="53">
        <f t="shared" si="213"/>
        <v>0</v>
      </c>
      <c r="BD206" s="59" t="str">
        <f>IF(OR(B206=0,B206=""),"",IF(AND($E$3="1st"),'Marks Entry 1st'!AE205,IF(AND($E$3="2nd"),'Marks Entry 2nd'!AE205,"")))</f>
        <v/>
      </c>
      <c r="BE206" s="59" t="str">
        <f>IF(OR(B206=0,B206=""),"",IF(AND($E$3="1st"),'Marks Entry 1st'!AF205,IF(AND($E$3="2nd"),'Marks Entry 2nd'!AF205,"")))</f>
        <v/>
      </c>
      <c r="BF206" s="58" t="str">
        <f t="shared" si="214"/>
        <v/>
      </c>
      <c r="BG206" s="53" t="str">
        <f t="shared" si="215"/>
        <v/>
      </c>
      <c r="BH206" s="94">
        <f t="shared" si="216"/>
        <v>0</v>
      </c>
      <c r="BI206" s="94" t="str">
        <f t="shared" si="217"/>
        <v/>
      </c>
      <c r="BJ206" s="94" t="str">
        <f t="shared" si="218"/>
        <v/>
      </c>
      <c r="BK206" s="94" t="str">
        <f t="shared" si="219"/>
        <v/>
      </c>
      <c r="BL206" s="94" t="str">
        <f t="shared" si="220"/>
        <v/>
      </c>
      <c r="BM206" s="98" t="str">
        <f t="shared" si="221"/>
        <v/>
      </c>
      <c r="BN206" s="113"/>
      <c r="BO206" s="113"/>
      <c r="BP206" s="113"/>
      <c r="BQ206" s="53"/>
      <c r="BR206" s="113" t="str">
        <f>IF(OR(B206=0,B206=""),"",IF(AND('Marks Entry 1st'!AJ205="",'Marks Entry 2nd'!AJ205=""),"",IF(AND($E$3="1st"),'Marks Entry 1st'!AJ205,IF(AND($E$3="2nd"),'Marks Entry 2nd'!AJ205,""))))</f>
        <v/>
      </c>
      <c r="BS206" s="113" t="str">
        <f>IF(OR(B206=0,B206=""),"",IF(AND('Marks Entry 1st'!AK205="",'Marks Entry 2nd'!AK205=""),"",IF(AND($E$3="1st"),'Marks Entry 1st'!AK205,IF(AND($E$3="2nd"),'Marks Entry 2nd'!AK205,""))))</f>
        <v/>
      </c>
      <c r="BT206" s="57" t="str">
        <f t="shared" si="222"/>
        <v/>
      </c>
      <c r="BU206" s="53">
        <f t="shared" si="223"/>
        <v>0</v>
      </c>
      <c r="BV206" s="59" t="str">
        <f>IF(OR(B206=0,B206=""),"",IF(AND('Marks Entry 1st'!AL205="",'Marks Entry 2nd'!AL205=""),"",IF(AND($E$3="1st"),'Marks Entry 1st'!AL205,IF(AND($E$3="2nd"),'Marks Entry 2nd'!AL205,""))))</f>
        <v/>
      </c>
      <c r="BW206" s="59" t="str">
        <f>IF(OR(B206=0,B206=""),"",IF(AND('Marks Entry 1st'!AM205="",'Marks Entry 2nd'!AM205=""),"",IF(AND($E$3="1st"),'Marks Entry 1st'!AM205,IF(AND($E$3="2nd"),'Marks Entry 2nd'!AM205,""))))</f>
        <v/>
      </c>
      <c r="BX206" s="58" t="str">
        <f t="shared" si="224"/>
        <v/>
      </c>
      <c r="BY206" s="53" t="str">
        <f t="shared" si="225"/>
        <v/>
      </c>
      <c r="BZ206" s="94">
        <f t="shared" si="226"/>
        <v>0</v>
      </c>
      <c r="CA206" s="94" t="str">
        <f t="shared" si="227"/>
        <v/>
      </c>
      <c r="CB206" s="94" t="str">
        <f t="shared" si="228"/>
        <v/>
      </c>
      <c r="CC206" s="94" t="str">
        <f t="shared" si="229"/>
        <v/>
      </c>
      <c r="CD206" s="94" t="str">
        <f t="shared" si="230"/>
        <v/>
      </c>
      <c r="CE206" s="98" t="str">
        <f t="shared" si="231"/>
        <v/>
      </c>
      <c r="CF206" s="246" t="str">
        <f>IF(OR(B206=0,B206=""),"",IF(AND($E$3="1st"),'Marks Entry 1st'!AN205,IF(AND($E$3="2nd"),'Marks Entry 2nd'!AN205,"")))</f>
        <v/>
      </c>
      <c r="CG206" s="246" t="str">
        <f>IF(OR(B206=0,B206=""),"",IF(AND($E$3="1st"),'Marks Entry 1st'!AO205,IF(AND($E$3="2nd"),'Marks Entry 2nd'!AO205,"")))</f>
        <v/>
      </c>
      <c r="CH206" s="114" t="str">
        <f t="shared" si="232"/>
        <v/>
      </c>
      <c r="CI206" s="115">
        <f t="shared" si="233"/>
        <v>0</v>
      </c>
      <c r="CJ206" s="115" t="str">
        <f t="shared" si="234"/>
        <v/>
      </c>
      <c r="CK206" s="115" t="str">
        <f t="shared" si="235"/>
        <v/>
      </c>
      <c r="CL206" s="97" t="str">
        <f t="shared" si="236"/>
        <v/>
      </c>
      <c r="CM206" s="246" t="str">
        <f>IF(OR(B206=0,B206=""),"",IF(AND($E$3="1st"),'Marks Entry 1st'!AP205,IF(AND($E$3="2nd"),'Marks Entry 2nd'!AP205,"")))</f>
        <v/>
      </c>
      <c r="CN206" s="246" t="str">
        <f>IF(OR(B206=0,B206=""),"",IF(AND($E$3="1st"),'Marks Entry 1st'!AQ205,IF(AND($E$3="2nd"),'Marks Entry 2nd'!AQ205,"")))</f>
        <v/>
      </c>
      <c r="CO206" s="114" t="str">
        <f t="shared" si="237"/>
        <v/>
      </c>
      <c r="CP206" s="115">
        <f t="shared" si="238"/>
        <v>0</v>
      </c>
      <c r="CQ206" s="115" t="str">
        <f t="shared" si="239"/>
        <v/>
      </c>
      <c r="CR206" s="115" t="str">
        <f t="shared" si="240"/>
        <v/>
      </c>
      <c r="CS206" s="97" t="str">
        <f t="shared" si="241"/>
        <v/>
      </c>
      <c r="CT206" s="246" t="str">
        <f>IF(OR(B206=0,B206=""),"",IF(AND($E$3="1st"),'Marks Entry 1st'!AR205,IF(AND($E$3="2nd"),'Marks Entry 2nd'!AR205,"")))</f>
        <v/>
      </c>
      <c r="CU206" s="246" t="str">
        <f>IF(OR(B206=0,B206=""),"",IF(AND($E$3="1st"),'Marks Entry 1st'!AS205,IF(AND($E$3="2nd"),'Marks Entry 2nd'!AS205,"")))</f>
        <v/>
      </c>
      <c r="CV206" s="114" t="str">
        <f t="shared" si="242"/>
        <v/>
      </c>
      <c r="CW206" s="115">
        <f t="shared" si="243"/>
        <v>0</v>
      </c>
      <c r="CX206" s="115" t="str">
        <f t="shared" si="244"/>
        <v/>
      </c>
      <c r="CY206" s="115" t="str">
        <f t="shared" si="245"/>
        <v/>
      </c>
      <c r="CZ206" s="97" t="str">
        <f t="shared" si="246"/>
        <v/>
      </c>
      <c r="DA206" s="246" t="str">
        <f>IF(OR(B206=0,B206=""),"",IF(AND('Marks Entry 1st'!AT205="",'Marks Entry 2nd'!AT205=""),"",IF(AND($E$3="1st"),'Marks Entry 1st'!AT205,IF(AND($E$3="2nd"),'Marks Entry 2nd'!AT205,""))))</f>
        <v/>
      </c>
      <c r="DB206" s="246" t="str">
        <f>IF(OR(B206=0,B206=""),"",IF(AND('Marks Entry 1st'!AU205="",'Marks Entry 2nd'!AU205=""),"",IF(AND($E$3="1st"),'Marks Entry 1st'!AU205,IF(AND($E$3="2nd"),'Marks Entry 2nd'!AU205,""))))</f>
        <v/>
      </c>
      <c r="DC206" s="377" t="str">
        <f t="shared" si="247"/>
        <v/>
      </c>
      <c r="DD206" s="98" t="str">
        <f t="shared" si="248"/>
        <v/>
      </c>
      <c r="DE206" s="246" t="str">
        <f>IF(OR(B206=0,B206=""),"",IF(AND('Marks Entry 1st'!AV205="",'Marks Entry 2nd'!AV205=""),"",IF(AND($E$3="1st"),'Marks Entry 1st'!AV205,IF(AND($E$3="2nd"),'Marks Entry 2nd'!AV205,""))))</f>
        <v/>
      </c>
      <c r="DF206" s="246" t="str">
        <f>IF(OR(B206=0,B206=""),"",IF(AND('Marks Entry 1st'!AW205="",'Marks Entry 2nd'!AW205=""),"",IF(AND($E$3="1st"),'Marks Entry 1st'!AW205,IF(AND($E$3="2nd"),'Marks Entry 2nd'!AW205,""))))</f>
        <v/>
      </c>
      <c r="DG206" s="377" t="str">
        <f t="shared" si="249"/>
        <v/>
      </c>
      <c r="DH206" s="98" t="str">
        <f t="shared" si="250"/>
        <v/>
      </c>
      <c r="DI206" s="68" t="str">
        <f t="shared" si="255"/>
        <v/>
      </c>
      <c r="DJ206" s="379" t="str">
        <f t="shared" si="251"/>
        <v/>
      </c>
      <c r="DK206" s="72" t="str">
        <f t="shared" si="252"/>
        <v/>
      </c>
      <c r="DL206" s="73" t="str">
        <f t="shared" si="253"/>
        <v/>
      </c>
      <c r="DM206" s="413" t="str">
        <f>IF(B206="NSO","NSO",IF(OR(D206="",G206="",F206="",B206="",DI206=0),"",IF('Master sheet'!$D$11="Hindi","कक्षोंन्नति","Promoted")))</f>
        <v/>
      </c>
      <c r="DN206" s="43" t="str">
        <f>IF(OR(B206=0,B206=""),"",IF(AND($E$3="1st"),'Marks Entry 1st'!AX205,IF(AND($E$3="2nd"),'Marks Entry 2nd'!AX205,"")))</f>
        <v/>
      </c>
      <c r="DO206" s="43" t="str">
        <f>IF(OR(B206=0,B206=""),"",IF(AND($E$3="1st"),'Marks Entry 1st'!AY205,IF(AND($E$3="2nd"),'Marks Entry 2nd'!AY205,"")))</f>
        <v/>
      </c>
      <c r="DP206" s="230" t="str">
        <f t="shared" si="254"/>
        <v/>
      </c>
      <c r="DQ206" s="44"/>
      <c r="DX206" s="46">
        <f>IF(AND($E$3="1st"),'Marks Entry 1st'!I205,IF(AND($E$3="2nd"),'Marks Entry 2nd'!I205,""))</f>
        <v>0</v>
      </c>
    </row>
    <row r="207" spans="1:128" ht="18.95" customHeight="1">
      <c r="A207" s="60">
        <v>200</v>
      </c>
      <c r="B207" s="279" t="str">
        <f>IF(OR(DX207=0,DX207=""),"",IF(AND($E$3="1st"),'Marks Entry 1st'!I206,IF(AND($E$3="2nd"),'Marks Entry 2nd'!I206,"")))</f>
        <v/>
      </c>
      <c r="C207" s="61" t="str">
        <f>IF(OR(B207=0,B207=""),"",IF(AND($E$3="1st"),'Marks Entry 1st'!B206,IF(AND($E$3="2nd"),'Marks Entry 2nd'!B206,"")))</f>
        <v/>
      </c>
      <c r="D207" s="61" t="str">
        <f>IF(OR(B207=0,B207=""),"",IF(AND($E$3="1st"),'Marks Entry 1st'!C206,IF(AND($E$3="2nd"),'Marks Entry 2nd'!C206,"")))</f>
        <v/>
      </c>
      <c r="E207" s="62" t="str">
        <f>IF(OR(B207=0,B207=""),"",IF(AND($E$3="1st"),'Marks Entry 1st'!E206,IF(AND($E$3="2nd"),'Marks Entry 2nd'!E206,"")))</f>
        <v/>
      </c>
      <c r="F207" s="278" t="str">
        <f>IF(OR(B207=0,B207=""),"",IF(AND($E$3="1st"),'Marks Entry 1st'!D206,IF(AND($E$3="2nd"),'Marks Entry 2nd'!D206,"")))</f>
        <v/>
      </c>
      <c r="G207" s="56" t="str">
        <f>IF(OR(B207=0,B207=""),"",IF(AND($E$3="1st"),'Marks Entry 1st'!F206,IF(AND($E$3="2nd"),'Marks Entry 2nd'!F206,"")))</f>
        <v/>
      </c>
      <c r="H207" s="56" t="str">
        <f>IF(OR(B207=0,B207=""),"",IF(AND($E$3="1st"),'Marks Entry 1st'!G206,IF(AND($E$3="2nd"),'Marks Entry 2nd'!G206,"")))</f>
        <v/>
      </c>
      <c r="I207" s="56" t="str">
        <f>IF(OR(B207=0,B207=""),"",IF(AND($E$3="1st"),'Marks Entry 1st'!H206,IF(AND($E$3="2nd"),'Marks Entry 2nd'!H206,"")))</f>
        <v/>
      </c>
      <c r="J207" s="245" t="str">
        <f>IF(OR(B207=0,B207=""),"",IF(AND($E$3="1st"),'Marks Entry 1st'!J206,IF(AND($E$3="2nd"),'Marks Entry 2nd'!J206,"")))</f>
        <v/>
      </c>
      <c r="K207" s="245" t="str">
        <f>IF(OR(B207=0,B207=""),"",IF(AND($E$3="1st"),'Marks Entry 1st'!K206,IF(AND($E$3="2nd"),'Marks Entry 2nd'!K206,"")))</f>
        <v/>
      </c>
      <c r="L207" s="113"/>
      <c r="M207" s="113"/>
      <c r="N207" s="113"/>
      <c r="O207" s="53"/>
      <c r="P207" s="113" t="str">
        <f>IF(OR(B207=0,B207=""),"",IF(AND($E$3="1st"),'Marks Entry 1st'!O206,IF(AND($E$3="2nd"),'Marks Entry 2nd'!O206,"")))</f>
        <v/>
      </c>
      <c r="Q207" s="113" t="str">
        <f>IF(OR(B207=0,B207=""),"",IF(AND($E$3="1st"),'Marks Entry 1st'!P206,IF(AND($E$3="2nd"),'Marks Entry 2nd'!P206,"")))</f>
        <v/>
      </c>
      <c r="R207" s="57" t="str">
        <f t="shared" si="192"/>
        <v/>
      </c>
      <c r="S207" s="53">
        <f t="shared" si="193"/>
        <v>0</v>
      </c>
      <c r="T207" s="59" t="str">
        <f>IF(OR(B207=0,B207=""),"",IF(AND($E$3="1st"),'Marks Entry 1st'!Q206,IF(AND($E$3="2nd"),'Marks Entry 2nd'!Q206,"")))</f>
        <v/>
      </c>
      <c r="U207" s="59" t="str">
        <f>IF(OR(B207=0,B207=""),"",IF(AND($E$3="1st"),'Marks Entry 1st'!R206,IF(AND($E$3="2nd"),'Marks Entry 2nd'!R206,"")))</f>
        <v/>
      </c>
      <c r="V207" s="58" t="str">
        <f t="shared" si="194"/>
        <v/>
      </c>
      <c r="W207" s="53" t="str">
        <f t="shared" si="195"/>
        <v/>
      </c>
      <c r="X207" s="94">
        <f t="shared" si="196"/>
        <v>0</v>
      </c>
      <c r="Y207" s="94" t="str">
        <f t="shared" si="197"/>
        <v/>
      </c>
      <c r="Z207" s="94" t="str">
        <f t="shared" si="198"/>
        <v/>
      </c>
      <c r="AA207" s="94" t="str">
        <f t="shared" si="199"/>
        <v/>
      </c>
      <c r="AB207" s="94" t="str">
        <f t="shared" si="200"/>
        <v/>
      </c>
      <c r="AC207" s="98" t="str">
        <f t="shared" si="201"/>
        <v/>
      </c>
      <c r="AD207" s="113"/>
      <c r="AE207" s="113"/>
      <c r="AF207" s="113"/>
      <c r="AG207" s="53"/>
      <c r="AH207" s="113" t="str">
        <f>IF(OR(B207=0,B207=""),"",IF(AND($E$3="1st"),'Marks Entry 1st'!V206,IF(AND($E$3="2nd"),'Marks Entry 2nd'!V206,"")))</f>
        <v/>
      </c>
      <c r="AI207" s="113" t="str">
        <f>IF(OR(B207=0,B207=""),"",IF(AND($E$3="1st"),'Marks Entry 1st'!W206,IF(AND($E$3="2nd"),'Marks Entry 2nd'!W206,"")))</f>
        <v/>
      </c>
      <c r="AJ207" s="57" t="str">
        <f t="shared" si="202"/>
        <v/>
      </c>
      <c r="AK207" s="53">
        <f t="shared" si="203"/>
        <v>0</v>
      </c>
      <c r="AL207" s="59" t="str">
        <f>IF(OR(B207=0,B207=""),"",IF(AND($E$3="1st"),'Marks Entry 1st'!X206,IF(AND($E$3="2nd"),'Marks Entry 2nd'!X206,"")))</f>
        <v/>
      </c>
      <c r="AM207" s="59" t="str">
        <f>IF(OR(B207=0,B207=""),"",IF(AND($E$3="1st"),'Marks Entry 1st'!Y206,IF(AND($E$3="2nd"),'Marks Entry 2nd'!Y206,"")))</f>
        <v/>
      </c>
      <c r="AN207" s="58" t="str">
        <f t="shared" si="204"/>
        <v/>
      </c>
      <c r="AO207" s="53" t="str">
        <f t="shared" si="205"/>
        <v/>
      </c>
      <c r="AP207" s="94">
        <f t="shared" si="206"/>
        <v>0</v>
      </c>
      <c r="AQ207" s="94" t="str">
        <f t="shared" si="207"/>
        <v/>
      </c>
      <c r="AR207" s="94" t="str">
        <f t="shared" si="208"/>
        <v/>
      </c>
      <c r="AS207" s="94" t="str">
        <f t="shared" si="209"/>
        <v/>
      </c>
      <c r="AT207" s="94" t="str">
        <f t="shared" si="210"/>
        <v/>
      </c>
      <c r="AU207" s="98" t="str">
        <f t="shared" si="211"/>
        <v/>
      </c>
      <c r="AV207" s="113"/>
      <c r="AW207" s="113"/>
      <c r="AX207" s="113"/>
      <c r="AY207" s="53"/>
      <c r="AZ207" s="113" t="str">
        <f>IF(OR(B207=0,B207=""),"",IF(AND($E$3="1st"),'Marks Entry 1st'!AC206,IF(AND($E$3="2nd"),'Marks Entry 2nd'!AC206,"")))</f>
        <v/>
      </c>
      <c r="BA207" s="113" t="str">
        <f>IF(OR(B207=0,B207=""),"",IF(AND($E$3="1st"),'Marks Entry 1st'!AD206,IF(AND($E$3="2nd"),'Marks Entry 2nd'!AD206,"")))</f>
        <v/>
      </c>
      <c r="BB207" s="57" t="str">
        <f t="shared" si="212"/>
        <v/>
      </c>
      <c r="BC207" s="53">
        <f t="shared" si="213"/>
        <v>0</v>
      </c>
      <c r="BD207" s="59" t="str">
        <f>IF(OR(B207=0,B207=""),"",IF(AND($E$3="1st"),'Marks Entry 1st'!AE206,IF(AND($E$3="2nd"),'Marks Entry 2nd'!AE206,"")))</f>
        <v/>
      </c>
      <c r="BE207" s="59" t="str">
        <f>IF(OR(B207=0,B207=""),"",IF(AND($E$3="1st"),'Marks Entry 1st'!AF206,IF(AND($E$3="2nd"),'Marks Entry 2nd'!AF206,"")))</f>
        <v/>
      </c>
      <c r="BF207" s="58" t="str">
        <f t="shared" si="214"/>
        <v/>
      </c>
      <c r="BG207" s="53" t="str">
        <f t="shared" si="215"/>
        <v/>
      </c>
      <c r="BH207" s="94">
        <f t="shared" si="216"/>
        <v>0</v>
      </c>
      <c r="BI207" s="94" t="str">
        <f t="shared" si="217"/>
        <v/>
      </c>
      <c r="BJ207" s="94" t="str">
        <f t="shared" si="218"/>
        <v/>
      </c>
      <c r="BK207" s="94" t="str">
        <f t="shared" si="219"/>
        <v/>
      </c>
      <c r="BL207" s="94" t="str">
        <f t="shared" si="220"/>
        <v/>
      </c>
      <c r="BM207" s="98" t="str">
        <f t="shared" si="221"/>
        <v/>
      </c>
      <c r="BN207" s="113"/>
      <c r="BO207" s="113"/>
      <c r="BP207" s="113"/>
      <c r="BQ207" s="53"/>
      <c r="BR207" s="113" t="str">
        <f>IF(OR(B207=0,B207=""),"",IF(AND('Marks Entry 1st'!AJ206="",'Marks Entry 2nd'!AJ206=""),"",IF(AND($E$3="1st"),'Marks Entry 1st'!AJ206,IF(AND($E$3="2nd"),'Marks Entry 2nd'!AJ206,""))))</f>
        <v/>
      </c>
      <c r="BS207" s="113" t="str">
        <f>IF(OR(B207=0,B207=""),"",IF(AND('Marks Entry 1st'!AK206="",'Marks Entry 2nd'!AK206=""),"",IF(AND($E$3="1st"),'Marks Entry 1st'!AK206,IF(AND($E$3="2nd"),'Marks Entry 2nd'!AK206,""))))</f>
        <v/>
      </c>
      <c r="BT207" s="57" t="str">
        <f t="shared" si="222"/>
        <v/>
      </c>
      <c r="BU207" s="53">
        <f t="shared" si="223"/>
        <v>0</v>
      </c>
      <c r="BV207" s="59" t="str">
        <f>IF(OR(B207=0,B207=""),"",IF(AND('Marks Entry 1st'!AL206="",'Marks Entry 2nd'!AL206=""),"",IF(AND($E$3="1st"),'Marks Entry 1st'!AL206,IF(AND($E$3="2nd"),'Marks Entry 2nd'!AL206,""))))</f>
        <v/>
      </c>
      <c r="BW207" s="59" t="str">
        <f>IF(OR(B207=0,B207=""),"",IF(AND('Marks Entry 1st'!AM206="",'Marks Entry 2nd'!AM206=""),"",IF(AND($E$3="1st"),'Marks Entry 1st'!AM206,IF(AND($E$3="2nd"),'Marks Entry 2nd'!AM206,""))))</f>
        <v/>
      </c>
      <c r="BX207" s="58" t="str">
        <f t="shared" si="224"/>
        <v/>
      </c>
      <c r="BY207" s="53" t="str">
        <f t="shared" si="225"/>
        <v/>
      </c>
      <c r="BZ207" s="94">
        <f t="shared" si="226"/>
        <v>0</v>
      </c>
      <c r="CA207" s="94" t="str">
        <f>IF(OR(B207="NSO",B207=0,B207=""),"",IF(AND(BR207="",BV207=""),"",IF(AND(BR207="",BS207=""),50-BZ207,IF(AND(BV207="",BW207=""),50-BZ207,100-BZ207))))</f>
        <v/>
      </c>
      <c r="CB207" s="94" t="str">
        <f t="shared" si="228"/>
        <v/>
      </c>
      <c r="CC207" s="94" t="str">
        <f t="shared" si="229"/>
        <v/>
      </c>
      <c r="CD207" s="94" t="str">
        <f t="shared" si="230"/>
        <v/>
      </c>
      <c r="CE207" s="98" t="str">
        <f t="shared" si="231"/>
        <v/>
      </c>
      <c r="CF207" s="246" t="str">
        <f>IF(OR(B207=0,B207=""),"",IF(AND($E$3="1st"),'Marks Entry 1st'!AN206,IF(AND($E$3="2nd"),'Marks Entry 2nd'!AN206,"")))</f>
        <v/>
      </c>
      <c r="CG207" s="246" t="str">
        <f>IF(OR(B207=0,B207=""),"",IF(AND($E$3="1st"),'Marks Entry 1st'!AO206,IF(AND($E$3="2nd"),'Marks Entry 2nd'!AO206,"")))</f>
        <v/>
      </c>
      <c r="CH207" s="114" t="str">
        <f t="shared" si="232"/>
        <v/>
      </c>
      <c r="CI207" s="115">
        <f t="shared" si="233"/>
        <v>0</v>
      </c>
      <c r="CJ207" s="115" t="str">
        <f t="shared" si="234"/>
        <v/>
      </c>
      <c r="CK207" s="115" t="str">
        <f t="shared" si="235"/>
        <v/>
      </c>
      <c r="CL207" s="97" t="str">
        <f t="shared" si="236"/>
        <v/>
      </c>
      <c r="CM207" s="246" t="str">
        <f>IF(OR(B207=0,B207=""),"",IF(AND($E$3="1st"),'Marks Entry 1st'!AP206,IF(AND($E$3="2nd"),'Marks Entry 2nd'!AP206,"")))</f>
        <v/>
      </c>
      <c r="CN207" s="246" t="str">
        <f>IF(OR(B207=0,B207=""),"",IF(AND($E$3="1st"),'Marks Entry 1st'!AQ206,IF(AND($E$3="2nd"),'Marks Entry 2nd'!AQ206,"")))</f>
        <v/>
      </c>
      <c r="CO207" s="114" t="str">
        <f t="shared" si="237"/>
        <v/>
      </c>
      <c r="CP207" s="115">
        <f t="shared" si="238"/>
        <v>0</v>
      </c>
      <c r="CQ207" s="115" t="str">
        <f t="shared" si="239"/>
        <v/>
      </c>
      <c r="CR207" s="115" t="str">
        <f t="shared" si="240"/>
        <v/>
      </c>
      <c r="CS207" s="97" t="str">
        <f t="shared" si="241"/>
        <v/>
      </c>
      <c r="CT207" s="246" t="str">
        <f>IF(OR(B207=0,B207=""),"",IF(AND($E$3="1st"),'Marks Entry 1st'!AR206,IF(AND($E$3="2nd"),'Marks Entry 2nd'!AR206,"")))</f>
        <v/>
      </c>
      <c r="CU207" s="246" t="str">
        <f>IF(OR(B207=0,B207=""),"",IF(AND($E$3="1st"),'Marks Entry 1st'!AS206,IF(AND($E$3="2nd"),'Marks Entry 2nd'!AS206,"")))</f>
        <v/>
      </c>
      <c r="CV207" s="114" t="str">
        <f t="shared" si="242"/>
        <v/>
      </c>
      <c r="CW207" s="115">
        <f t="shared" si="243"/>
        <v>0</v>
      </c>
      <c r="CX207" s="115" t="str">
        <f t="shared" si="244"/>
        <v/>
      </c>
      <c r="CY207" s="115" t="str">
        <f t="shared" si="245"/>
        <v/>
      </c>
      <c r="CZ207" s="97" t="str">
        <f t="shared" si="246"/>
        <v/>
      </c>
      <c r="DA207" s="246" t="str">
        <f>IF(OR(B207=0,B207=""),"",IF(AND('Marks Entry 1st'!AT206="",'Marks Entry 2nd'!AT206=""),"",IF(AND($E$3="1st"),'Marks Entry 1st'!AT206,IF(AND($E$3="2nd"),'Marks Entry 2nd'!AT206,""))))</f>
        <v/>
      </c>
      <c r="DB207" s="246" t="str">
        <f>IF(OR(B207=0,B207=""),"",IF(AND('Marks Entry 1st'!AU206="",'Marks Entry 2nd'!AU206=""),"",IF(AND($E$3="1st"),'Marks Entry 1st'!AU206,IF(AND($E$3="2nd"),'Marks Entry 2nd'!AU206,""))))</f>
        <v/>
      </c>
      <c r="DC207" s="377" t="str">
        <f t="shared" si="247"/>
        <v/>
      </c>
      <c r="DD207" s="98" t="str">
        <f t="shared" si="248"/>
        <v/>
      </c>
      <c r="DE207" s="246" t="str">
        <f>IF(OR(B207=0,B207=""),"",IF(AND('Marks Entry 1st'!AV206="",'Marks Entry 2nd'!AV206=""),"",IF(AND($E$3="1st"),'Marks Entry 1st'!AV206,IF(AND($E$3="2nd"),'Marks Entry 2nd'!AV206,""))))</f>
        <v/>
      </c>
      <c r="DF207" s="246" t="str">
        <f>IF(OR(B207=0,B207=""),"",IF(AND('Marks Entry 1st'!AW206="",'Marks Entry 2nd'!AW206=""),"",IF(AND($E$3="1st"),'Marks Entry 1st'!AW206,IF(AND($E$3="2nd"),'Marks Entry 2nd'!AW206,""))))</f>
        <v/>
      </c>
      <c r="DG207" s="377" t="str">
        <f t="shared" si="249"/>
        <v/>
      </c>
      <c r="DH207" s="98" t="str">
        <f t="shared" si="250"/>
        <v/>
      </c>
      <c r="DI207" s="68" t="str">
        <f t="shared" si="255"/>
        <v/>
      </c>
      <c r="DJ207" s="379" t="str">
        <f t="shared" si="251"/>
        <v/>
      </c>
      <c r="DK207" s="72" t="str">
        <f t="shared" si="252"/>
        <v/>
      </c>
      <c r="DL207" s="73" t="str">
        <f>IF(OR(DJ207="",B207="NSO",DI207=0),"",SUMPRODUCT((DJ207&lt;$DJ$8:$DJ$207)/COUNTIF($DJ$8:$DJ$207,$DJ$8:$DJ$207)))</f>
        <v/>
      </c>
      <c r="DM207" s="413" t="str">
        <f>IF(B207="NSO","NSO",IF(OR(D207="",G207="",F207="",B207="",DI207=0),"",IF('Master sheet'!$D$11="Hindi","कक्षोंन्नति","Promoted")))</f>
        <v/>
      </c>
      <c r="DN207" s="43" t="str">
        <f>IF(OR(B207=0,B207=""),"",IF(AND($E$3="1st"),'Marks Entry 1st'!AX206,IF(AND($E$3="2nd"),'Marks Entry 2nd'!AX206,"")))</f>
        <v/>
      </c>
      <c r="DO207" s="43" t="str">
        <f>IF(OR(B207=0,B207=""),"",IF(AND($E$3="1st"),'Marks Entry 1st'!AY206,IF(AND($E$3="2nd"),'Marks Entry 2nd'!AY206,"")))</f>
        <v/>
      </c>
      <c r="DP207" s="230" t="str">
        <f t="shared" si="254"/>
        <v/>
      </c>
      <c r="DQ207" s="44"/>
      <c r="DX207" s="46">
        <f>IF(AND($E$3="1st"),'Marks Entry 1st'!I206,IF(AND($E$3="2nd"),'Marks Entry 2nd'!I206,""))</f>
        <v>0</v>
      </c>
    </row>
    <row r="208" spans="1:128" s="106" customFormat="1" ht="24.75" customHeight="1">
      <c r="A208" s="658" t="str">
        <f>IF('Master sheet'!D11="Hindi","विषयवार सांख्यिकी सूचना","Subject-Wise Result Statistics")</f>
        <v>विषयवार सांख्यिकी सूचना</v>
      </c>
      <c r="B208" s="658"/>
      <c r="C208" s="658"/>
      <c r="D208" s="658"/>
      <c r="E208" s="658"/>
      <c r="F208" s="658"/>
      <c r="G208" s="658"/>
      <c r="H208" s="660" t="str">
        <f>IF('Master sheet'!D11="Hindi","विषय का नाम :","Subject Name :")</f>
        <v>विषय का नाम :</v>
      </c>
      <c r="I208" s="660"/>
      <c r="J208" s="116" t="s">
        <v>106</v>
      </c>
      <c r="K208" s="600" t="str">
        <f>IF('Master sheet'!$D$11="Hindi","हिंदी","Hindi")</f>
        <v>हिंदी</v>
      </c>
      <c r="L208" s="600"/>
      <c r="M208" s="600"/>
      <c r="N208" s="600"/>
      <c r="O208" s="600"/>
      <c r="P208" s="600"/>
      <c r="Q208" s="600"/>
      <c r="R208" s="600"/>
      <c r="S208" s="600"/>
      <c r="T208" s="600"/>
      <c r="U208" s="600"/>
      <c r="V208" s="600"/>
      <c r="W208" s="600"/>
      <c r="AC208" s="117"/>
      <c r="AD208" s="600" t="str">
        <f>IF('Master sheet'!$D$11="Hindi","अंग्रेजी","English")</f>
        <v>अंग्रेजी</v>
      </c>
      <c r="AE208" s="600"/>
      <c r="AF208" s="600"/>
      <c r="AG208" s="600"/>
      <c r="AH208" s="600"/>
      <c r="AI208" s="600"/>
      <c r="AJ208" s="600"/>
      <c r="AK208" s="600"/>
      <c r="AL208" s="600"/>
      <c r="AM208" s="600"/>
      <c r="AN208" s="600"/>
      <c r="AO208" s="600"/>
      <c r="AP208" s="600"/>
      <c r="AQ208" s="600"/>
      <c r="AU208" s="117"/>
      <c r="AV208" s="600" t="str">
        <f>IF('Master sheet'!$D$11="Hindi","गणित","Maths")</f>
        <v>गणित</v>
      </c>
      <c r="AW208" s="600"/>
      <c r="AX208" s="600"/>
      <c r="AY208" s="600"/>
      <c r="AZ208" s="600"/>
      <c r="BA208" s="600"/>
      <c r="BB208" s="600"/>
      <c r="BC208" s="600"/>
      <c r="BD208" s="600"/>
      <c r="BE208" s="600"/>
      <c r="BF208" s="600"/>
      <c r="BG208" s="600"/>
      <c r="BH208" s="600"/>
      <c r="BI208" s="600"/>
      <c r="BM208" s="117"/>
      <c r="BN208" s="600" t="str">
        <f>IF('Master sheet'!$D$11="Hindi","पर्यावरण अध्ययन","EVS")</f>
        <v>पर्यावरण अध्ययन</v>
      </c>
      <c r="BO208" s="600"/>
      <c r="BP208" s="600"/>
      <c r="BQ208" s="600"/>
      <c r="BR208" s="600"/>
      <c r="BS208" s="600"/>
      <c r="BT208" s="600"/>
      <c r="BU208" s="600"/>
      <c r="BV208" s="600"/>
      <c r="BW208" s="600"/>
      <c r="BX208" s="600"/>
      <c r="BY208" s="600"/>
      <c r="BZ208" s="600"/>
      <c r="CA208" s="600"/>
      <c r="CE208" s="117"/>
      <c r="CF208" s="587" t="str">
        <f>IF('Master sheet'!$D$11="Hindi","कार्यानुभव","WORK EXP.")</f>
        <v>कार्यानुभव</v>
      </c>
      <c r="CG208" s="587"/>
      <c r="CH208" s="587"/>
      <c r="CI208" s="587"/>
      <c r="CJ208" s="587"/>
      <c r="CK208" s="587"/>
      <c r="CL208" s="587"/>
      <c r="CM208" s="587" t="str">
        <f>IF('Master sheet'!$D$11="Hindi","कला शिक्षा","ART EDU.")</f>
        <v>कला शिक्षा</v>
      </c>
      <c r="CN208" s="587"/>
      <c r="CO208" s="587"/>
      <c r="CP208" s="587"/>
      <c r="CQ208" s="587"/>
      <c r="CR208" s="587"/>
      <c r="CS208" s="587"/>
      <c r="CT208" s="587" t="str">
        <f>IF('Master sheet'!$D$11="Hindi","स्वा. एवं शा. शिक्षा","HE.&amp;PH. EDU.")</f>
        <v>स्वा. एवं शा. शिक्षा</v>
      </c>
      <c r="CU208" s="587"/>
      <c r="CV208" s="587"/>
      <c r="CW208" s="587"/>
      <c r="CX208" s="587"/>
      <c r="CY208" s="587"/>
      <c r="CZ208" s="587"/>
      <c r="DA208" s="587" t="str">
        <f>IF(AND($E$3="1st"),UPPER('Marks Entry 1st'!AT3),IF(AND($E$3="2nd"),UPPER('Marks Entry 2nd'!AT3),""))</f>
        <v/>
      </c>
      <c r="DB208" s="587"/>
      <c r="DC208" s="587"/>
      <c r="DD208" s="587"/>
      <c r="DE208" s="587" t="str">
        <f>IF(AND($E$3="1st"),UPPER('Marks Entry 1st'!AV3),IF(AND($E$3="2nd"),UPPER('Marks Entry 2nd'!AV3),""))</f>
        <v/>
      </c>
      <c r="DF208" s="587"/>
      <c r="DG208" s="587"/>
      <c r="DH208" s="587"/>
      <c r="DI208" s="678" t="str">
        <f>IF('Master sheet'!$D$11="Hindi","कुल प्रविष्ट","Total appeared")</f>
        <v>कुल प्रविष्ट</v>
      </c>
      <c r="DJ208" s="679"/>
      <c r="DK208" s="680">
        <f>COUNTA(DK8:DK207)-COUNTIF(DK8:DK207,"0")-COUNTIF(DK8:DK207,"blank")-COUNTIF(DK8:DK207,"")</f>
        <v>30</v>
      </c>
      <c r="DL208" s="680"/>
      <c r="DM208" s="684" t="str">
        <f>IF('Master sheet'!$D$11="Hindi","परिणाम घोषित दिनांक","Date of result declaration")</f>
        <v>परिणाम घोषित दिनांक</v>
      </c>
      <c r="DN208" s="684"/>
      <c r="DO208" s="683">
        <f>IF('Master sheet'!D10="","",'Master sheet'!D10)</f>
        <v>45048</v>
      </c>
      <c r="DP208" s="683"/>
      <c r="DQ208" s="683"/>
    </row>
    <row r="209" spans="1:121" ht="21" customHeight="1">
      <c r="A209" s="658"/>
      <c r="B209" s="658"/>
      <c r="C209" s="658"/>
      <c r="D209" s="658"/>
      <c r="E209" s="658"/>
      <c r="F209" s="658"/>
      <c r="G209" s="658"/>
      <c r="H209" s="660" t="str">
        <f>IF('Master sheet'!D11="Hindi","विषयाध्यापक का नाम :","Name Of Subject Teacher :")</f>
        <v>विषयाध्यापक का नाम :</v>
      </c>
      <c r="I209" s="660"/>
      <c r="J209" s="116" t="s">
        <v>106</v>
      </c>
      <c r="K209" s="600" t="str">
        <f>IF(AND($E$3="1st"),UPPER('Marks Entry 1st'!P3),IF(AND($E$3="2nd"),UPPER('Marks Entry 2nd'!P3),""))</f>
        <v>MANOJ KUMAR PACHORI</v>
      </c>
      <c r="L209" s="600"/>
      <c r="M209" s="600"/>
      <c r="N209" s="600"/>
      <c r="O209" s="600"/>
      <c r="P209" s="600"/>
      <c r="Q209" s="600"/>
      <c r="R209" s="600"/>
      <c r="S209" s="600"/>
      <c r="T209" s="600"/>
      <c r="U209" s="600"/>
      <c r="V209" s="600"/>
      <c r="W209" s="600"/>
      <c r="AC209" s="118"/>
      <c r="AD209" s="600" t="str">
        <f>IF(AND($E$3="1st"),UPPER('Marks Entry 1st'!W3),IF(AND($E$3="2nd"),UPPER('Marks Entry 2nd'!W3),""))</f>
        <v>SAMPAT RAJ</v>
      </c>
      <c r="AE209" s="600"/>
      <c r="AF209" s="600"/>
      <c r="AG209" s="600"/>
      <c r="AH209" s="600"/>
      <c r="AI209" s="600"/>
      <c r="AJ209" s="600"/>
      <c r="AK209" s="600"/>
      <c r="AL209" s="600"/>
      <c r="AM209" s="600"/>
      <c r="AN209" s="600"/>
      <c r="AO209" s="600"/>
      <c r="AP209" s="600"/>
      <c r="AQ209" s="600"/>
      <c r="AU209" s="118"/>
      <c r="AV209" s="600" t="str">
        <f>IF(AND($E$3="1st"),UPPER('Marks Entry 1st'!AD3),IF(AND($E$3="2nd"),UPPER('Marks Entry 2nd'!AD3),""))</f>
        <v>PRADIP SINGH</v>
      </c>
      <c r="AW209" s="600"/>
      <c r="AX209" s="600"/>
      <c r="AY209" s="600"/>
      <c r="AZ209" s="600"/>
      <c r="BA209" s="600"/>
      <c r="BB209" s="600"/>
      <c r="BC209" s="600"/>
      <c r="BD209" s="600"/>
      <c r="BE209" s="600"/>
      <c r="BF209" s="600"/>
      <c r="BG209" s="600"/>
      <c r="BH209" s="600"/>
      <c r="BI209" s="600"/>
      <c r="BM209" s="118"/>
      <c r="BN209" s="600" t="str">
        <f>IF(AND($E$3="1st"),UPPER('Marks Entry 1st'!AK3),IF(AND($E$3="2nd"),UPPER('Marks Entry 2nd'!AK3),""))</f>
        <v>PUSHPENDRA JAWRA</v>
      </c>
      <c r="BO209" s="600"/>
      <c r="BP209" s="600"/>
      <c r="BQ209" s="600"/>
      <c r="BR209" s="600"/>
      <c r="BS209" s="600"/>
      <c r="BT209" s="600"/>
      <c r="BU209" s="600"/>
      <c r="BV209" s="600"/>
      <c r="BW209" s="600"/>
      <c r="BX209" s="600"/>
      <c r="BY209" s="600"/>
      <c r="BZ209" s="600"/>
      <c r="CA209" s="600"/>
      <c r="CE209" s="118"/>
      <c r="CF209" s="663" t="str">
        <f>IF(AND($E$3="1st"),UPPER('Marks Entry 1st'!AN4),IF(AND($E$3="2nd"),UPPER('Marks Entry 2nd'!AN4),""))</f>
        <v>MANOJ KUMAR</v>
      </c>
      <c r="CG209" s="664"/>
      <c r="CH209" s="664"/>
      <c r="CI209" s="664"/>
      <c r="CJ209" s="664"/>
      <c r="CK209" s="664"/>
      <c r="CL209" s="665"/>
      <c r="CM209" s="663" t="str">
        <f>IF(AND($E$3="1st"),UPPER('Marks Entry 1st'!AP4),IF(AND($E$3="2nd"),UPPER('Marks Entry 2nd'!AP4),""))</f>
        <v>PRADIP SINGH</v>
      </c>
      <c r="CN209" s="664"/>
      <c r="CO209" s="664"/>
      <c r="CP209" s="664"/>
      <c r="CQ209" s="664"/>
      <c r="CR209" s="664"/>
      <c r="CS209" s="665"/>
      <c r="CT209" s="663" t="str">
        <f>IF(AND($E$3="1st"),UPPER('Marks Entry 1st'!AR4),IF(AND($E$3="2nd"),UPPER('Marks Entry 2nd'!AR4),""))</f>
        <v>SAMPAT RAJ</v>
      </c>
      <c r="CU209" s="664"/>
      <c r="CV209" s="664"/>
      <c r="CW209" s="664"/>
      <c r="CX209" s="664"/>
      <c r="CY209" s="664"/>
      <c r="CZ209" s="665"/>
      <c r="DA209" s="588" t="str">
        <f>IF(AND($E$3="1st"),UPPER('Marks Entry 1st'!AT4),IF(AND($E$3="2nd"),UPPER('Marks Entry 2nd'!AT4),""))</f>
        <v/>
      </c>
      <c r="DB209" s="588"/>
      <c r="DC209" s="588"/>
      <c r="DD209" s="588"/>
      <c r="DE209" s="588" t="str">
        <f>IF(AND($E$3="1st"),UPPER('Marks Entry 1st'!AV4),IF(AND($E$3="2nd"),UPPER('Marks Entry 2nd'!AV4),""))</f>
        <v/>
      </c>
      <c r="DF209" s="588"/>
      <c r="DG209" s="588"/>
      <c r="DH209" s="588"/>
      <c r="DI209" s="668" t="str">
        <f>IF('Master sheet'!$D$11="Hindi","प्रथम श्रेणी","1st Div.")</f>
        <v>प्रथम श्रेणी</v>
      </c>
      <c r="DJ209" s="669"/>
      <c r="DK209" s="681">
        <f>COUNTIF(DK8:DK207,"I")</f>
        <v>30</v>
      </c>
      <c r="DL209" s="681"/>
      <c r="DM209" s="685" t="str">
        <f>IF('Master sheet'!$D$11="Hindi","परिणाम तैयारकर्ता","Signature of the maker")</f>
        <v>परिणाम तैयारकर्ता</v>
      </c>
      <c r="DN209" s="685"/>
      <c r="DO209" s="672" t="str">
        <f>CONCATENATE("( ",UPPER('Master sheet'!D16)," )")</f>
        <v>( YOGESH )</v>
      </c>
      <c r="DP209" s="673"/>
      <c r="DQ209" s="674"/>
    </row>
    <row r="210" spans="1:121" ht="21" customHeight="1">
      <c r="A210" s="658"/>
      <c r="B210" s="658"/>
      <c r="C210" s="658"/>
      <c r="D210" s="658"/>
      <c r="E210" s="658"/>
      <c r="F210" s="658"/>
      <c r="G210" s="658"/>
      <c r="H210" s="660" t="str">
        <f>IF('Master sheet'!D11="Hindi","परीक्षा में बैठने वाले विद्यार्थियों की संख्या :","No. of students appeared :")</f>
        <v>परीक्षा में बैठने वाले विद्यार्थियों की संख्या :</v>
      </c>
      <c r="I210" s="660"/>
      <c r="J210" s="116" t="s">
        <v>106</v>
      </c>
      <c r="K210" s="659">
        <f>IF(AND(K208="",K209=""),"",COUNTA(AA8:AA207)-COUNTIF(B8:B207,"NSO")-COUNTIF(AA8:AA207,"AB")-COUNTIF(AA8:AA207,""))</f>
        <v>30</v>
      </c>
      <c r="L210" s="659"/>
      <c r="M210" s="659"/>
      <c r="N210" s="659"/>
      <c r="O210" s="659"/>
      <c r="P210" s="659"/>
      <c r="Q210" s="659"/>
      <c r="R210" s="659"/>
      <c r="S210" s="659"/>
      <c r="T210" s="659"/>
      <c r="U210" s="659"/>
      <c r="V210" s="659"/>
      <c r="W210" s="659"/>
      <c r="AC210" s="118"/>
      <c r="AD210" s="659">
        <f>IF(AND(AD208="",AD209=""),"",COUNTA(AS8:AS207)-COUNTIF(B8:B207,"NSO")-COUNTIF(AS8:AS207,"AB")-COUNTIF(AS8:AS207,""))</f>
        <v>30</v>
      </c>
      <c r="AE210" s="659"/>
      <c r="AF210" s="659"/>
      <c r="AG210" s="659"/>
      <c r="AH210" s="659"/>
      <c r="AI210" s="659"/>
      <c r="AJ210" s="659"/>
      <c r="AK210" s="659"/>
      <c r="AL210" s="659"/>
      <c r="AM210" s="659"/>
      <c r="AN210" s="659"/>
      <c r="AO210" s="659"/>
      <c r="AP210" s="659"/>
      <c r="AQ210" s="659"/>
      <c r="AU210" s="118"/>
      <c r="AV210" s="659">
        <f>IF(AND(AV208="",AV209=""),"",COUNTA(BK8:BK207)-COUNTIF(B8:B207,"NSO")-COUNTIF(BK8:BK207,"AB")-COUNTIF(BK8:BK207,""))</f>
        <v>30</v>
      </c>
      <c r="AW210" s="659"/>
      <c r="AX210" s="659"/>
      <c r="AY210" s="659"/>
      <c r="AZ210" s="659"/>
      <c r="BA210" s="659"/>
      <c r="BB210" s="659"/>
      <c r="BC210" s="659"/>
      <c r="BD210" s="659"/>
      <c r="BE210" s="659"/>
      <c r="BF210" s="659"/>
      <c r="BG210" s="659"/>
      <c r="BH210" s="659"/>
      <c r="BI210" s="659"/>
      <c r="BM210" s="118"/>
      <c r="BN210" s="659">
        <f>IF(AND(BN208="",BN209=""),"",COUNTA(CC8:CC207)-COUNTIF(B8:B207,"NSO")-COUNTIF(CC8:CC207,"AB")-COUNTIF(CC8:CC207,""))</f>
        <v>30</v>
      </c>
      <c r="BO210" s="659"/>
      <c r="BP210" s="659"/>
      <c r="BQ210" s="659"/>
      <c r="BR210" s="659"/>
      <c r="BS210" s="659"/>
      <c r="BT210" s="659"/>
      <c r="BU210" s="659"/>
      <c r="BV210" s="659"/>
      <c r="BW210" s="659"/>
      <c r="BX210" s="659"/>
      <c r="BY210" s="659"/>
      <c r="BZ210" s="659"/>
      <c r="CA210" s="659"/>
      <c r="CE210" s="118"/>
      <c r="CF210" s="663">
        <f>IF(AND(CF208="",CF209=""),"",COUNTA(CK8:CK207)-COUNTIF(B8:B207,"NSO")-COUNTIF(CK8:CK207,"AB")-COUNTIF(CK8:CK207,""))</f>
        <v>11</v>
      </c>
      <c r="CG210" s="664"/>
      <c r="CH210" s="664"/>
      <c r="CI210" s="664"/>
      <c r="CJ210" s="664"/>
      <c r="CK210" s="664"/>
      <c r="CL210" s="665"/>
      <c r="CM210" s="663">
        <f>IF(AND(CM208="",CM209=""),"",COUNTA(CR8:CR207)-COUNTIF(B8:B207,"NSO")-COUNTIF(CR8:CR207,"AB")-COUNTIF(CR8:CR207,""))</f>
        <v>16</v>
      </c>
      <c r="CN210" s="664"/>
      <c r="CO210" s="664"/>
      <c r="CP210" s="664"/>
      <c r="CQ210" s="664"/>
      <c r="CR210" s="664"/>
      <c r="CS210" s="665"/>
      <c r="CT210" s="663">
        <f>IF(AND(CT208="",CT209=""),"",COUNTA(CY8:CY207)-COUNTIF(B8:B207,"NSO")-COUNTIF(CY8:CY207,"AB")-COUNTIF(CY8:CY207,""))</f>
        <v>19</v>
      </c>
      <c r="CU210" s="664"/>
      <c r="CV210" s="664"/>
      <c r="CW210" s="664"/>
      <c r="CX210" s="664"/>
      <c r="CY210" s="664"/>
      <c r="CZ210" s="665"/>
      <c r="DA210" s="588" t="str">
        <f>IF(AND(DA208="",DA209=""),"",COUNTA(DD8:DD207)-COUNTIF(B8:B207,"NSO")-COUNTIF(DD8:DD207,"AB")-COUNTIF(DD8:DD207,""))</f>
        <v/>
      </c>
      <c r="DB210" s="588"/>
      <c r="DC210" s="588"/>
      <c r="DD210" s="588"/>
      <c r="DE210" s="588" t="str">
        <f>IF(AND(DE208="",DE209=""),"",COUNTA(DH8:DH207)-COUNTIF(B8:B207,"NSO")-COUNTIF(DH8:DH207,"AB")-COUNTIF(DH8:DH207,""))</f>
        <v/>
      </c>
      <c r="DF210" s="588"/>
      <c r="DG210" s="588"/>
      <c r="DH210" s="588"/>
      <c r="DI210" s="668" t="str">
        <f>IF('Master sheet'!$D$11="Hindi","द्वितीय श्रेणी","2nd Div.")</f>
        <v>द्वितीय श्रेणी</v>
      </c>
      <c r="DJ210" s="669"/>
      <c r="DK210" s="681">
        <f>COUNTIF(DK8:DK207,"II")</f>
        <v>0</v>
      </c>
      <c r="DL210" s="681"/>
      <c r="DM210" s="685"/>
      <c r="DN210" s="685"/>
      <c r="DO210" s="675"/>
      <c r="DP210" s="676"/>
      <c r="DQ210" s="677"/>
    </row>
    <row r="211" spans="1:121" ht="21" customHeight="1">
      <c r="A211" s="658"/>
      <c r="B211" s="658"/>
      <c r="C211" s="658"/>
      <c r="D211" s="658"/>
      <c r="E211" s="658"/>
      <c r="F211" s="658"/>
      <c r="G211" s="658"/>
      <c r="H211" s="661" t="str">
        <f>IF('Master sheet'!$D$11="Hindi","ग्रेड :","Grade :")</f>
        <v>ग्रेड :</v>
      </c>
      <c r="I211" s="661"/>
      <c r="J211" s="116" t="s">
        <v>106</v>
      </c>
      <c r="K211" s="653" t="s">
        <v>6</v>
      </c>
      <c r="L211" s="653"/>
      <c r="M211" s="653"/>
      <c r="N211" s="653"/>
      <c r="O211" s="653" t="s">
        <v>108</v>
      </c>
      <c r="P211" s="653"/>
      <c r="Q211" s="354" t="s">
        <v>109</v>
      </c>
      <c r="R211" s="354" t="s">
        <v>110</v>
      </c>
      <c r="S211" s="653" t="s">
        <v>225</v>
      </c>
      <c r="T211" s="653"/>
      <c r="U211" s="654" t="s">
        <v>107</v>
      </c>
      <c r="V211" s="655"/>
      <c r="W211" s="656"/>
      <c r="AC211" s="118"/>
      <c r="AD211" s="653" t="s">
        <v>6</v>
      </c>
      <c r="AE211" s="653"/>
      <c r="AF211" s="653" t="s">
        <v>108</v>
      </c>
      <c r="AG211" s="653"/>
      <c r="AH211" s="354" t="s">
        <v>6</v>
      </c>
      <c r="AI211" s="354" t="s">
        <v>108</v>
      </c>
      <c r="AJ211" s="354" t="s">
        <v>109</v>
      </c>
      <c r="AK211" s="354" t="s">
        <v>110</v>
      </c>
      <c r="AL211" s="354" t="s">
        <v>225</v>
      </c>
      <c r="AM211" s="354"/>
      <c r="AN211" s="654" t="s">
        <v>107</v>
      </c>
      <c r="AO211" s="655"/>
      <c r="AP211" s="656"/>
      <c r="AQ211" s="119"/>
      <c r="AU211" s="118"/>
      <c r="AV211" s="653" t="s">
        <v>6</v>
      </c>
      <c r="AW211" s="653"/>
      <c r="AX211" s="653" t="s">
        <v>108</v>
      </c>
      <c r="AY211" s="653"/>
      <c r="AZ211" s="354" t="s">
        <v>6</v>
      </c>
      <c r="BA211" s="354" t="s">
        <v>108</v>
      </c>
      <c r="BB211" s="354" t="s">
        <v>109</v>
      </c>
      <c r="BC211" s="354" t="s">
        <v>110</v>
      </c>
      <c r="BD211" s="354" t="s">
        <v>225</v>
      </c>
      <c r="BE211" s="354"/>
      <c r="BF211" s="654" t="s">
        <v>107</v>
      </c>
      <c r="BG211" s="655"/>
      <c r="BH211" s="656"/>
      <c r="BI211" s="119"/>
      <c r="BM211" s="118"/>
      <c r="BN211" s="653" t="s">
        <v>6</v>
      </c>
      <c r="BO211" s="653"/>
      <c r="BP211" s="653" t="s">
        <v>108</v>
      </c>
      <c r="BQ211" s="653"/>
      <c r="BR211" s="354" t="s">
        <v>6</v>
      </c>
      <c r="BS211" s="354" t="s">
        <v>108</v>
      </c>
      <c r="BT211" s="354" t="s">
        <v>109</v>
      </c>
      <c r="BU211" s="354" t="s">
        <v>110</v>
      </c>
      <c r="BV211" s="354" t="s">
        <v>225</v>
      </c>
      <c r="BW211" s="354"/>
      <c r="BX211" s="654" t="s">
        <v>107</v>
      </c>
      <c r="BY211" s="655"/>
      <c r="BZ211" s="656"/>
      <c r="CA211" s="119"/>
      <c r="CE211" s="118"/>
      <c r="CF211" s="229" t="s">
        <v>137</v>
      </c>
      <c r="CG211" s="229" t="s">
        <v>6</v>
      </c>
      <c r="CH211" s="229" t="s">
        <v>108</v>
      </c>
      <c r="CI211" s="120" t="s">
        <v>109</v>
      </c>
      <c r="CJ211" s="120" t="s">
        <v>110</v>
      </c>
      <c r="CK211" s="120" t="s">
        <v>225</v>
      </c>
      <c r="CL211" s="120" t="s">
        <v>107</v>
      </c>
      <c r="CM211" s="229" t="s">
        <v>137</v>
      </c>
      <c r="CN211" s="229" t="s">
        <v>6</v>
      </c>
      <c r="CO211" s="229" t="s">
        <v>108</v>
      </c>
      <c r="CP211" s="120" t="s">
        <v>109</v>
      </c>
      <c r="CQ211" s="120" t="s">
        <v>110</v>
      </c>
      <c r="CR211" s="120" t="s">
        <v>225</v>
      </c>
      <c r="CS211" s="120" t="s">
        <v>107</v>
      </c>
      <c r="CT211" s="229" t="s">
        <v>137</v>
      </c>
      <c r="CU211" s="229" t="s">
        <v>6</v>
      </c>
      <c r="CV211" s="229" t="s">
        <v>108</v>
      </c>
      <c r="CW211" s="120" t="s">
        <v>109</v>
      </c>
      <c r="CX211" s="120" t="s">
        <v>110</v>
      </c>
      <c r="CY211" s="120" t="s">
        <v>225</v>
      </c>
      <c r="CZ211" s="120" t="s">
        <v>107</v>
      </c>
      <c r="DA211" s="229" t="s">
        <v>6</v>
      </c>
      <c r="DB211" s="229" t="s">
        <v>108</v>
      </c>
      <c r="DC211" s="120" t="s">
        <v>109</v>
      </c>
      <c r="DD211" s="120" t="s">
        <v>110</v>
      </c>
      <c r="DE211" s="229" t="s">
        <v>6</v>
      </c>
      <c r="DF211" s="229" t="s">
        <v>108</v>
      </c>
      <c r="DG211" s="120" t="s">
        <v>109</v>
      </c>
      <c r="DH211" s="120" t="s">
        <v>110</v>
      </c>
      <c r="DI211" s="668" t="str">
        <f>IF('Master sheet'!$D$11="Hindi","तृतीय श्रेणी","3rd Div.")</f>
        <v>तृतीय श्रेणी</v>
      </c>
      <c r="DJ211" s="669"/>
      <c r="DK211" s="681">
        <f>COUNTIF(DK8:DK207,"III")</f>
        <v>0</v>
      </c>
      <c r="DL211" s="681"/>
      <c r="DM211" s="685" t="str">
        <f>IF('Master sheet'!$D$11="Hindi","हस्ताक्षर कक्षाध्यापक","Signature of the class teacher")</f>
        <v>हस्ताक्षर कक्षाध्यापक</v>
      </c>
      <c r="DN211" s="685"/>
      <c r="DO211" s="672" t="str">
        <f>IF(AND($E$3="1st"),CONCATENATE("( ",UPPER('Master sheet'!H10)," )"),IF(AND($E$3="2nd"),CONCATENATE("( ",UPPER('Master sheet'!H18)," )"),""))</f>
        <v>( PRADIP SINGH RAJAWAT )</v>
      </c>
      <c r="DP211" s="673"/>
      <c r="DQ211" s="674"/>
    </row>
    <row r="212" spans="1:121" ht="21" customHeight="1">
      <c r="A212" s="658"/>
      <c r="B212" s="658"/>
      <c r="C212" s="658"/>
      <c r="D212" s="658"/>
      <c r="E212" s="658"/>
      <c r="F212" s="658"/>
      <c r="G212" s="658"/>
      <c r="H212" s="660" t="str">
        <f>IF('Master sheet'!$D$11="Hindi","ग्रेडवार उत्तीर्ण विद्यार्थी :","Total Passed Grade wise :")</f>
        <v>ग्रेडवार उत्तीर्ण विद्यार्थी :</v>
      </c>
      <c r="I212" s="660"/>
      <c r="J212" s="116" t="s">
        <v>106</v>
      </c>
      <c r="K212" s="649">
        <f>IF(AND(K208="",K209=""),"",COUNTIF(AC8:AC207,"A"))</f>
        <v>0</v>
      </c>
      <c r="L212" s="649"/>
      <c r="M212" s="649"/>
      <c r="N212" s="649"/>
      <c r="O212" s="649">
        <f>IF(AND(K208="",K209=""),"",COUNTIF(AC8:AC207,"B"))</f>
        <v>16</v>
      </c>
      <c r="P212" s="649"/>
      <c r="Q212" s="353">
        <f>IF(AND(K208="",K209=""),"",COUNTIF(AC8:AC207,"C"))</f>
        <v>14</v>
      </c>
      <c r="R212" s="353">
        <f>IF(AND(K208="",K209=""),"",COUNTIF(AC8:AC207,"D"))</f>
        <v>0</v>
      </c>
      <c r="S212" s="649">
        <f>IF(AND(K208="",K209=""),"",COUNTIF(AC8:AC207,"E"))</f>
        <v>0</v>
      </c>
      <c r="T212" s="649"/>
      <c r="U212" s="650">
        <f>IF(AND(K208="",K209=""),"",SUM(K212,O212,R212,Q212,S212))</f>
        <v>30</v>
      </c>
      <c r="V212" s="651"/>
      <c r="W212" s="652"/>
      <c r="AC212" s="118"/>
      <c r="AD212" s="649">
        <f>IF(AND(AD208="",AD209=""),"",COUNTIF(AU8:AU207,"A"))</f>
        <v>25</v>
      </c>
      <c r="AE212" s="649"/>
      <c r="AF212" s="649">
        <f>IF(AND(AD208="",AD209=""),"",COUNTIF(AU8:AU207,"B"))</f>
        <v>5</v>
      </c>
      <c r="AG212" s="649"/>
      <c r="AH212" s="353">
        <f>IF(AND(AD208="",AD209=""),"",COUNTIF(AU8:AU207,"A"))</f>
        <v>25</v>
      </c>
      <c r="AI212" s="353">
        <f>IF(AND(AD208="",AD209=""),"",COUNTIF(AU8:AU207,"B"))</f>
        <v>5</v>
      </c>
      <c r="AJ212" s="353">
        <f>IF(AND(AD208="",AD209=""),"",COUNTIF(AU8:AU207,"C"))</f>
        <v>0</v>
      </c>
      <c r="AK212" s="353">
        <f>IF(AND(AD208="",AD209=""),"",COUNTIF(AU8:AU207,"D"))</f>
        <v>0</v>
      </c>
      <c r="AL212" s="353">
        <f>IF(AND(AD208="",AD209=""),"",COUNTIF(AU8:AU207,"E"))</f>
        <v>0</v>
      </c>
      <c r="AM212" s="353"/>
      <c r="AN212" s="650">
        <f>IF(AND(AD208="",AD209=""),"",SUM(AH212,AI212,AJ212,AK212,AL212))</f>
        <v>30</v>
      </c>
      <c r="AO212" s="651"/>
      <c r="AP212" s="652"/>
      <c r="AQ212" s="121"/>
      <c r="AU212" s="118"/>
      <c r="AV212" s="649">
        <f>IF(AND(AV208="",AV209=""),"",COUNTIF(BM8:BM207,"A"))</f>
        <v>21</v>
      </c>
      <c r="AW212" s="649"/>
      <c r="AX212" s="649">
        <f>IF(AND(AV208="",AV209=""),"",COUNTIF(BM8:BM207,"B"))</f>
        <v>9</v>
      </c>
      <c r="AY212" s="649"/>
      <c r="AZ212" s="353">
        <f>IF(AND(AV208="",AV209=""),"",COUNTIF(BM8:BM207,"A"))</f>
        <v>21</v>
      </c>
      <c r="BA212" s="353">
        <f>IF(AND(AV208="",AV209=""),"",COUNTIF(BM8:BM207,"B"))</f>
        <v>9</v>
      </c>
      <c r="BB212" s="353">
        <f>IF(AND(AV208="",AV209=""),"",COUNTIF(BM8:BM207,"C"))</f>
        <v>0</v>
      </c>
      <c r="BC212" s="353">
        <f>IF(AND(AV208="",AV209=""),"",COUNTIF(BM8:BM207,"D"))</f>
        <v>0</v>
      </c>
      <c r="BD212" s="353">
        <f>IF(AND(AV208="",AV209=""),"",COUNTIF(BM8:BM207,"E"))</f>
        <v>0</v>
      </c>
      <c r="BE212" s="353"/>
      <c r="BF212" s="650">
        <f>IF(AND(AV208="",AV209=""),"",SUM(AZ212,BA212,BB212,BC212,BD212))</f>
        <v>30</v>
      </c>
      <c r="BG212" s="651"/>
      <c r="BH212" s="652"/>
      <c r="BI212" s="121"/>
      <c r="BM212" s="118"/>
      <c r="BN212" s="649">
        <f>IF(AND(BN208="",BN209=""),"",COUNTIF(CE8:CE207,"A"))</f>
        <v>23</v>
      </c>
      <c r="BO212" s="649"/>
      <c r="BP212" s="649">
        <f>IF(AND(BN208="",BN209=""),"",COUNTIF(CE8:CE207,"B"))</f>
        <v>6</v>
      </c>
      <c r="BQ212" s="649"/>
      <c r="BR212" s="353">
        <f>IF(AND(BN208="",BN209=""),"",COUNTIF(CE8:CE207,"A"))</f>
        <v>23</v>
      </c>
      <c r="BS212" s="353">
        <f>IF(AND(BN208="",BN209=""),"",COUNTIF(CE8:CE207,"B"))</f>
        <v>6</v>
      </c>
      <c r="BT212" s="353">
        <f>IF(AND(BN208="",BN209=""),"",COUNTIF(CE8:CE207,"C"))</f>
        <v>1</v>
      </c>
      <c r="BU212" s="353">
        <f>IF(AND(BN208="",BN209=""),"",COUNTIF(CE8:CE207,"D"))</f>
        <v>0</v>
      </c>
      <c r="BV212" s="353">
        <f>IF(AND(BN208="",BN209=""),"",COUNTIF(CE8:CE207,"E"))</f>
        <v>0</v>
      </c>
      <c r="BW212" s="353"/>
      <c r="BX212" s="650">
        <f>IF(AND(BN208="",BN209=""),"",SUM(BR212,BS212,BT212,BU212,BV212))</f>
        <v>30</v>
      </c>
      <c r="BY212" s="651"/>
      <c r="BZ212" s="652"/>
      <c r="CA212" s="121"/>
      <c r="CE212" s="118"/>
      <c r="CF212" s="122">
        <f>IF(AND(CF208="",CF209=""),"",COUNTIF(CL8:CL207,"A+"))</f>
        <v>3</v>
      </c>
      <c r="CG212" s="122">
        <f>IF(AND(CF208="",CF209=""),"",COUNTIF(CL8:CL207,"A"))</f>
        <v>7</v>
      </c>
      <c r="CH212" s="122">
        <f>IF(AND(CF208="",CF209=""),"",COUNTIF(CL8:CL207,"B"))</f>
        <v>0</v>
      </c>
      <c r="CI212" s="122">
        <f>IF(AND(CF208="",CF209=""),"",COUNTIF(CL8:CL207,"C"))</f>
        <v>1</v>
      </c>
      <c r="CJ212" s="122">
        <f>IF(AND(CF208="",CF209=""),"",COUNTIF(CL8:CL207,"D"))</f>
        <v>0</v>
      </c>
      <c r="CK212" s="122">
        <f>IF(AND(CF208="",CF209=""),"",COUNTIF(CL8:CL207,"E"))</f>
        <v>0</v>
      </c>
      <c r="CL212" s="123">
        <f>IF(AND(CF208="",CF209=""),"",SUM(CF212,CG212,CJ212,CH212,CI212,CK212))</f>
        <v>11</v>
      </c>
      <c r="CM212" s="122">
        <f>IF(AND(CM208="",CM209=""),"",COUNTIF(CS8:CS207,"A+"))</f>
        <v>0</v>
      </c>
      <c r="CN212" s="122">
        <f>IF(AND(CM208="",CM209=""),"",COUNTIF(CS8:CS207,"A"))</f>
        <v>1</v>
      </c>
      <c r="CO212" s="122">
        <f>IF(AND(CM208="",CM209=""),"",COUNTIF(CS8:CS207,"B"))</f>
        <v>12</v>
      </c>
      <c r="CP212" s="122">
        <f>IF(AND(CM208="",CM209=""),"",COUNTIF(CS8:CS207,"C"))</f>
        <v>2</v>
      </c>
      <c r="CQ212" s="122">
        <f>IF(AND(CM208="",CM209=""),"",COUNTIF(CS8:CS207,"D"))</f>
        <v>1</v>
      </c>
      <c r="CR212" s="122">
        <f>IF(AND(CM208="",CM209=""),"",COUNTIF(CS8:CS207,"E"))</f>
        <v>0</v>
      </c>
      <c r="CS212" s="123">
        <f>IF(AND(CM208="",CM209=""),"",SUM(CM212,CN212,CO212,CP212,CQ212,CR212))</f>
        <v>16</v>
      </c>
      <c r="CT212" s="122">
        <f>IF(AND(CT208="",CT209=""),"",COUNTIF(CZ8:CZ207,"A+"))</f>
        <v>0</v>
      </c>
      <c r="CU212" s="122">
        <f>IF(AND(CT208="",CT209=""),"",COUNTIF(CZ8:CZ207,"A"))</f>
        <v>9</v>
      </c>
      <c r="CV212" s="122">
        <f>IF(AND(CT208="",CT209=""),"",COUNTIF(CZ8:CZ207,"B"))</f>
        <v>3</v>
      </c>
      <c r="CW212" s="122">
        <f>IF(AND(CT208="",CT209=""),"",COUNTIF(CZ8:CZ207,"C"))</f>
        <v>5</v>
      </c>
      <c r="CX212" s="122">
        <f>IF(AND(CT208="",CT209=""),"",COUNTIF(CZ8:CZ207,"D"))</f>
        <v>1</v>
      </c>
      <c r="CY212" s="122">
        <f>IF(AND(CT208="",CT209=""),"",COUNTIF(CZ8:CZ207,"E"))</f>
        <v>0</v>
      </c>
      <c r="CZ212" s="123">
        <f>IF(AND(CT208="",CT209=""),"",SUM(CT212,CU212,CV212,CW212,CX212,CY212))</f>
        <v>18</v>
      </c>
      <c r="DA212" s="355" t="str">
        <f>IF(AND(DA208="",DA209=""),"",COUNTIF(DD8:DD207,"A"))</f>
        <v/>
      </c>
      <c r="DB212" s="355" t="str">
        <f>IF(AND(DA208="",DA209=""),"",COUNTIF(DD8:DD207,"B"))</f>
        <v/>
      </c>
      <c r="DC212" s="355" t="str">
        <f>IF(AND(DA208="",DA209=""),"",COUNTIF(DD8:DD207,"C"))</f>
        <v/>
      </c>
      <c r="DD212" s="355" t="str">
        <f>IF(AND(DA208="",DA209=""),"",COUNTIF(DD8:DD207,"D"))</f>
        <v/>
      </c>
      <c r="DE212" s="355" t="str">
        <f>IF(AND(DE208="",DE209=""),"",COUNTIF(DH8:DH207,"A"))</f>
        <v/>
      </c>
      <c r="DF212" s="355" t="str">
        <f>IF(AND(DE208="",DE209=""),"",COUNTIF(DH8:DH207,"B"))</f>
        <v/>
      </c>
      <c r="DG212" s="355" t="str">
        <f>IF(AND(DE208="",DE209=""),"",COUNTIF(DH8:DH207,"C"))</f>
        <v/>
      </c>
      <c r="DH212" s="355" t="str">
        <f>IF(AND(DE208="",DE209=""),"",COUNTIF(DH8:DH207,"D"))</f>
        <v/>
      </c>
      <c r="DI212" s="668" t="str">
        <f>IF('Master sheet'!$D$11="Hindi","कुल उत्तीर्ण","Total Pass")</f>
        <v>कुल उत्तीर्ण</v>
      </c>
      <c r="DJ212" s="669"/>
      <c r="DK212" s="682">
        <f>SUM(DK209:DL211)</f>
        <v>30</v>
      </c>
      <c r="DL212" s="682"/>
      <c r="DM212" s="685"/>
      <c r="DN212" s="685"/>
      <c r="DO212" s="675"/>
      <c r="DP212" s="676"/>
      <c r="DQ212" s="677"/>
    </row>
    <row r="213" spans="1:121" ht="21" customHeight="1">
      <c r="A213" s="658"/>
      <c r="B213" s="658"/>
      <c r="C213" s="658"/>
      <c r="D213" s="658"/>
      <c r="E213" s="658"/>
      <c r="F213" s="658"/>
      <c r="G213" s="658"/>
      <c r="H213" s="660" t="str">
        <f>IF('Master sheet'!$D$11="Hindi","कुल उत्तीर्ण प्रतिशत में  :","Total Pass  %  :")</f>
        <v>कुल उत्तीर्ण प्रतिशत में  :</v>
      </c>
      <c r="I213" s="660"/>
      <c r="J213" s="116" t="s">
        <v>106</v>
      </c>
      <c r="K213" s="657">
        <f>IF(AND(K208="",K209=""),"",IF(K210=0,0,U212/K210*100))</f>
        <v>100</v>
      </c>
      <c r="L213" s="657"/>
      <c r="M213" s="657"/>
      <c r="N213" s="657"/>
      <c r="O213" s="657"/>
      <c r="P213" s="657"/>
      <c r="Q213" s="657"/>
      <c r="R213" s="657"/>
      <c r="S213" s="657"/>
      <c r="T213" s="657"/>
      <c r="U213" s="657"/>
      <c r="V213" s="657"/>
      <c r="W213" s="657"/>
      <c r="AC213" s="118"/>
      <c r="AD213" s="657">
        <f>IF(AND(AD208="",AD209=""),"",IF(AD210=0,0,AN212/AD210*100))</f>
        <v>100</v>
      </c>
      <c r="AE213" s="657"/>
      <c r="AF213" s="657"/>
      <c r="AG213" s="657"/>
      <c r="AH213" s="657"/>
      <c r="AI213" s="657"/>
      <c r="AJ213" s="657"/>
      <c r="AK213" s="657"/>
      <c r="AL213" s="657"/>
      <c r="AM213" s="657"/>
      <c r="AN213" s="657"/>
      <c r="AO213" s="657"/>
      <c r="AP213" s="657"/>
      <c r="AQ213" s="657"/>
      <c r="AU213" s="118"/>
      <c r="AV213" s="657">
        <f>IF(AND(AV208="",AV209=""),"",IF(AV210=0,0,BF212/AV210*100))</f>
        <v>100</v>
      </c>
      <c r="AW213" s="657"/>
      <c r="AX213" s="657"/>
      <c r="AY213" s="657"/>
      <c r="AZ213" s="657"/>
      <c r="BA213" s="657"/>
      <c r="BB213" s="657"/>
      <c r="BC213" s="657"/>
      <c r="BD213" s="657"/>
      <c r="BE213" s="657"/>
      <c r="BF213" s="657"/>
      <c r="BG213" s="657"/>
      <c r="BH213" s="657"/>
      <c r="BI213" s="657"/>
      <c r="BM213" s="118"/>
      <c r="BN213" s="657">
        <f>IF(AND(BN208="",BN209=""),"",IF(BN210=0,0,BX212/BN210*100))</f>
        <v>100</v>
      </c>
      <c r="BO213" s="657"/>
      <c r="BP213" s="657"/>
      <c r="BQ213" s="657"/>
      <c r="BR213" s="657"/>
      <c r="BS213" s="657"/>
      <c r="BT213" s="657"/>
      <c r="BU213" s="657"/>
      <c r="BV213" s="657"/>
      <c r="BW213" s="657"/>
      <c r="BX213" s="657"/>
      <c r="BY213" s="657"/>
      <c r="BZ213" s="657"/>
      <c r="CA213" s="657"/>
      <c r="CE213" s="118"/>
      <c r="CF213" s="583">
        <f>IF(AND(CF208="",CF209=""),"",IF(CL212=0,0,CL212/CF210*100))</f>
        <v>100</v>
      </c>
      <c r="CG213" s="584"/>
      <c r="CH213" s="584"/>
      <c r="CI213" s="584"/>
      <c r="CJ213" s="584"/>
      <c r="CK213" s="584"/>
      <c r="CL213" s="585"/>
      <c r="CM213" s="583">
        <f>IF(AND(CM208="",CM209=""),"",IF(CS212=0,0,CS212/CM210*100))</f>
        <v>100</v>
      </c>
      <c r="CN213" s="584"/>
      <c r="CO213" s="584"/>
      <c r="CP213" s="584"/>
      <c r="CQ213" s="584"/>
      <c r="CR213" s="584"/>
      <c r="CS213" s="585"/>
      <c r="CT213" s="583">
        <f>IF(AND(CT208="",CT209=""),"",IF(CZ212=0,0,CZ212/CT210*100))</f>
        <v>94.73684210526315</v>
      </c>
      <c r="CU213" s="584"/>
      <c r="CV213" s="584"/>
      <c r="CW213" s="584"/>
      <c r="CX213" s="584"/>
      <c r="CY213" s="584"/>
      <c r="CZ213" s="585"/>
      <c r="DA213" s="583" t="str">
        <f>IF(AND(DA209="",DA210=""),"",SUM(DA212:DD212)/DA210*100)</f>
        <v/>
      </c>
      <c r="DB213" s="584"/>
      <c r="DC213" s="584"/>
      <c r="DD213" s="584"/>
      <c r="DE213" s="583" t="str">
        <f>IF(AND(DE209="",DE210=""),"",SUM(DE212:DH212)/DE210*100)</f>
        <v/>
      </c>
      <c r="DF213" s="584"/>
      <c r="DG213" s="584"/>
      <c r="DH213" s="584"/>
      <c r="DI213" s="668" t="str">
        <f>IF('Master sheet'!$D$11="Hindi","पूरक","Supp.")</f>
        <v>पूरक</v>
      </c>
      <c r="DJ213" s="669"/>
      <c r="DK213" s="686">
        <f>COUNTIF(DK8:DK207,"Supplementary")</f>
        <v>0</v>
      </c>
      <c r="DL213" s="686"/>
      <c r="DM213" s="685" t="str">
        <f>IF('Master sheet'!$D$11="Hindi","हस्ताक्षर जांचकर्ता","Signature of the checker")</f>
        <v>हस्ताक्षर जांचकर्ता</v>
      </c>
      <c r="DN213" s="685"/>
      <c r="DO213" s="672" t="str">
        <f>CONCATENATE("( ",UPPER('Master sheet'!D15)," )")</f>
        <v>( RAKESH KUMAR )</v>
      </c>
      <c r="DP213" s="673"/>
      <c r="DQ213" s="674"/>
    </row>
    <row r="214" spans="1:121" ht="21" customHeight="1">
      <c r="A214" s="658"/>
      <c r="B214" s="658"/>
      <c r="C214" s="658"/>
      <c r="D214" s="658"/>
      <c r="E214" s="658"/>
      <c r="F214" s="658"/>
      <c r="G214" s="658"/>
      <c r="H214" s="660" t="str">
        <f>IF('Master sheet'!$D$11="Hindi","पूरक परीक्षा  :","Supplementary  %  :")</f>
        <v>पूरक परीक्षा  :</v>
      </c>
      <c r="I214" s="660"/>
      <c r="J214" s="116" t="s">
        <v>106</v>
      </c>
      <c r="K214" s="648">
        <f>IF(AND(K208="",K209=""),"",COUNTIF(AA8:AA207,"S"))</f>
        <v>0</v>
      </c>
      <c r="L214" s="648"/>
      <c r="M214" s="648"/>
      <c r="N214" s="648"/>
      <c r="O214" s="648"/>
      <c r="P214" s="648"/>
      <c r="Q214" s="648"/>
      <c r="R214" s="648"/>
      <c r="S214" s="648"/>
      <c r="T214" s="648"/>
      <c r="U214" s="648"/>
      <c r="V214" s="648"/>
      <c r="W214" s="648"/>
      <c r="AC214" s="118"/>
      <c r="AD214" s="648">
        <f>IF(AND(AD208="",AD209=""),"",COUNTIF(AS8:AS207,"S"))</f>
        <v>0</v>
      </c>
      <c r="AE214" s="648"/>
      <c r="AF214" s="648"/>
      <c r="AG214" s="648"/>
      <c r="AH214" s="648"/>
      <c r="AI214" s="648"/>
      <c r="AJ214" s="648"/>
      <c r="AK214" s="648"/>
      <c r="AL214" s="648"/>
      <c r="AM214" s="648"/>
      <c r="AN214" s="648"/>
      <c r="AO214" s="648"/>
      <c r="AP214" s="648"/>
      <c r="AQ214" s="648"/>
      <c r="AU214" s="118"/>
      <c r="AV214" s="648">
        <f>IF(AND(AV208="",AV209=""),"",COUNTIF(BK8:BK207,"S"))</f>
        <v>0</v>
      </c>
      <c r="AW214" s="648"/>
      <c r="AX214" s="648"/>
      <c r="AY214" s="648"/>
      <c r="AZ214" s="648"/>
      <c r="BA214" s="648"/>
      <c r="BB214" s="648"/>
      <c r="BC214" s="648"/>
      <c r="BD214" s="648"/>
      <c r="BE214" s="648"/>
      <c r="BF214" s="648"/>
      <c r="BG214" s="648"/>
      <c r="BH214" s="648"/>
      <c r="BI214" s="648"/>
      <c r="BM214" s="118"/>
      <c r="BN214" s="648">
        <f>IF(AND(BN208="",BN209=""),"",COUNTIF(CC8:CC207,"S"))</f>
        <v>0</v>
      </c>
      <c r="BO214" s="648"/>
      <c r="BP214" s="648"/>
      <c r="BQ214" s="648"/>
      <c r="BR214" s="648"/>
      <c r="BS214" s="648"/>
      <c r="BT214" s="648"/>
      <c r="BU214" s="648"/>
      <c r="BV214" s="648"/>
      <c r="BW214" s="648"/>
      <c r="BX214" s="648"/>
      <c r="BY214" s="648"/>
      <c r="BZ214" s="648"/>
      <c r="CA214" s="648"/>
      <c r="CE214" s="118"/>
      <c r="CF214" s="588">
        <f>IF(AND(CF208="",CF209=""),"",COUNTIF(CK8:CK207,"S"))</f>
        <v>0</v>
      </c>
      <c r="CG214" s="588"/>
      <c r="CH214" s="588"/>
      <c r="CI214" s="588"/>
      <c r="CJ214" s="588"/>
      <c r="CK214" s="588"/>
      <c r="CL214" s="588"/>
      <c r="CM214" s="588">
        <f>IF(AND(CM208="",CM209=""),"",COUNTIF(CR8:CR207,"S"))</f>
        <v>0</v>
      </c>
      <c r="CN214" s="588"/>
      <c r="CO214" s="588"/>
      <c r="CP214" s="588"/>
      <c r="CQ214" s="588"/>
      <c r="CR214" s="588"/>
      <c r="CS214" s="588"/>
      <c r="CT214" s="588">
        <f>IF(AND(CT208="",CT209=""),"",COUNTIF(CY8:CY207,"S"))</f>
        <v>1</v>
      </c>
      <c r="CU214" s="588"/>
      <c r="CV214" s="588"/>
      <c r="CW214" s="588"/>
      <c r="CX214" s="588"/>
      <c r="CY214" s="588"/>
      <c r="CZ214" s="588"/>
      <c r="DA214" s="582"/>
      <c r="DB214" s="582"/>
      <c r="DC214" s="582"/>
      <c r="DD214" s="582"/>
      <c r="DE214" s="583"/>
      <c r="DF214" s="584"/>
      <c r="DG214" s="584"/>
      <c r="DH214" s="585"/>
      <c r="DI214" s="668" t="str">
        <f>IF('Master sheet'!$D$11="Hindi","अनुतीर्ण","Failed")</f>
        <v>अनुतीर्ण</v>
      </c>
      <c r="DJ214" s="669"/>
      <c r="DK214" s="680">
        <f>COUNTIF(DK8:DK207,"Fail")</f>
        <v>0</v>
      </c>
      <c r="DL214" s="680"/>
      <c r="DM214" s="685"/>
      <c r="DN214" s="685"/>
      <c r="DO214" s="675"/>
      <c r="DP214" s="676"/>
      <c r="DQ214" s="677"/>
    </row>
    <row r="215" spans="1:121" ht="21" customHeight="1">
      <c r="A215" s="658"/>
      <c r="B215" s="658"/>
      <c r="C215" s="658"/>
      <c r="D215" s="658"/>
      <c r="E215" s="658"/>
      <c r="F215" s="658"/>
      <c r="G215" s="658"/>
      <c r="H215" s="662" t="str">
        <f>IF('Master sheet'!$D$11="Hindi","अनुतीर्ण  :","Failed  %  :")</f>
        <v>अनुतीर्ण  :</v>
      </c>
      <c r="I215" s="662"/>
      <c r="J215" s="116" t="s">
        <v>106</v>
      </c>
      <c r="K215" s="648">
        <f>IF(AND(K208="",K209=""),"",COUNTIF(AA8:AA207,"F"))</f>
        <v>0</v>
      </c>
      <c r="L215" s="648"/>
      <c r="M215" s="648"/>
      <c r="N215" s="648"/>
      <c r="O215" s="648"/>
      <c r="P215" s="648"/>
      <c r="Q215" s="648"/>
      <c r="R215" s="648"/>
      <c r="S215" s="648"/>
      <c r="T215" s="648"/>
      <c r="U215" s="648"/>
      <c r="V215" s="648"/>
      <c r="W215" s="648"/>
      <c r="AC215" s="118"/>
      <c r="AD215" s="648">
        <f>IF(AND(AD208="",AD209=""),"",COUNTIF(AS8:AS207,"F"))</f>
        <v>0</v>
      </c>
      <c r="AE215" s="648"/>
      <c r="AF215" s="648"/>
      <c r="AG215" s="648"/>
      <c r="AH215" s="648"/>
      <c r="AI215" s="648"/>
      <c r="AJ215" s="648"/>
      <c r="AK215" s="648"/>
      <c r="AL215" s="648"/>
      <c r="AM215" s="648"/>
      <c r="AN215" s="648"/>
      <c r="AO215" s="648"/>
      <c r="AP215" s="648"/>
      <c r="AQ215" s="648"/>
      <c r="AU215" s="118"/>
      <c r="AV215" s="648">
        <f>IF(AND(AV208="",AV209=""),"",COUNTIF(BK8:BK207,"F"))</f>
        <v>0</v>
      </c>
      <c r="AW215" s="648"/>
      <c r="AX215" s="648"/>
      <c r="AY215" s="648"/>
      <c r="AZ215" s="648"/>
      <c r="BA215" s="648"/>
      <c r="BB215" s="648"/>
      <c r="BC215" s="648"/>
      <c r="BD215" s="648"/>
      <c r="BE215" s="648"/>
      <c r="BF215" s="648"/>
      <c r="BG215" s="648"/>
      <c r="BH215" s="648"/>
      <c r="BI215" s="648"/>
      <c r="BM215" s="118"/>
      <c r="BN215" s="648">
        <f>IF(AND(BN208="",BN209=""),"",COUNTIF(CC8:CC207,"F"))</f>
        <v>0</v>
      </c>
      <c r="BO215" s="648"/>
      <c r="BP215" s="648"/>
      <c r="BQ215" s="648"/>
      <c r="BR215" s="648"/>
      <c r="BS215" s="648"/>
      <c r="BT215" s="648"/>
      <c r="BU215" s="648"/>
      <c r="BV215" s="648"/>
      <c r="BW215" s="648"/>
      <c r="BX215" s="648"/>
      <c r="BY215" s="648"/>
      <c r="BZ215" s="648"/>
      <c r="CA215" s="648"/>
      <c r="CE215" s="118"/>
      <c r="CF215" s="588">
        <f>IF(AND(CF208="",CF209=""),"",COUNTIF(CK8:CK207,"F"))</f>
        <v>0</v>
      </c>
      <c r="CG215" s="588"/>
      <c r="CH215" s="588"/>
      <c r="CI215" s="588"/>
      <c r="CJ215" s="588"/>
      <c r="CK215" s="588"/>
      <c r="CL215" s="588"/>
      <c r="CM215" s="588">
        <f>IF(AND(CM208="",CM209=""),"",COUNTIF(CR8:CR207,"F"))</f>
        <v>0</v>
      </c>
      <c r="CN215" s="588"/>
      <c r="CO215" s="588"/>
      <c r="CP215" s="588"/>
      <c r="CQ215" s="588"/>
      <c r="CR215" s="588"/>
      <c r="CS215" s="588"/>
      <c r="CT215" s="588">
        <f>IF(AND(CT208="",CT209=""),"",COUNTIF(CY8:CY207,"AB"))</f>
        <v>0</v>
      </c>
      <c r="CU215" s="588"/>
      <c r="CV215" s="588"/>
      <c r="CW215" s="588"/>
      <c r="CX215" s="588"/>
      <c r="CY215" s="588"/>
      <c r="CZ215" s="588"/>
      <c r="DA215" s="582"/>
      <c r="DB215" s="582"/>
      <c r="DC215" s="582"/>
      <c r="DD215" s="582"/>
      <c r="DE215" s="583"/>
      <c r="DF215" s="584"/>
      <c r="DG215" s="584"/>
      <c r="DH215" s="585"/>
      <c r="DI215" s="668" t="str">
        <f>IF('Master sheet'!$D$11="Hindi","उत्तीर्ण %","Pass %")</f>
        <v>उत्तीर्ण %</v>
      </c>
      <c r="DJ215" s="669"/>
      <c r="DK215" s="666">
        <f>IF(DK208=0,0,DK212/DK208*100)</f>
        <v>100</v>
      </c>
      <c r="DL215" s="666"/>
      <c r="DM215" s="685" t="str">
        <f>IF('Master sheet'!$D$11="Hindi","हस्ताक्षर परीक्षा प्रभारी","Signature of the exam. Incharge")</f>
        <v>हस्ताक्षर परीक्षा प्रभारी</v>
      </c>
      <c r="DN215" s="685"/>
      <c r="DO215" s="672" t="str">
        <f>CONCATENATE("( ",UPPER('Master sheet'!D14)," )")</f>
        <v>( SURESH KUMAR )</v>
      </c>
      <c r="DP215" s="673"/>
      <c r="DQ215" s="674"/>
    </row>
    <row r="216" spans="1:121" ht="21" customHeight="1">
      <c r="A216" s="658"/>
      <c r="B216" s="658"/>
      <c r="C216" s="658"/>
      <c r="D216" s="658"/>
      <c r="E216" s="658"/>
      <c r="F216" s="658"/>
      <c r="G216" s="658"/>
      <c r="H216" s="662" t="str">
        <f>IF('Master sheet'!$D$11="Hindi","पुनः परीक्षा तक परिणाम रोका गया  :","Result with held until re-exam  %  :")</f>
        <v>पुनः परीक्षा तक परिणाम रोका गया  :</v>
      </c>
      <c r="I216" s="662"/>
      <c r="J216" s="116" t="s">
        <v>106</v>
      </c>
      <c r="K216" s="648">
        <f>IF(AND(K208="",K209=""),"",COUNTIF(AA8:AA207,"RW"))</f>
        <v>0</v>
      </c>
      <c r="L216" s="648"/>
      <c r="M216" s="648"/>
      <c r="N216" s="648"/>
      <c r="O216" s="648"/>
      <c r="P216" s="648"/>
      <c r="Q216" s="648"/>
      <c r="R216" s="648"/>
      <c r="S216" s="648"/>
      <c r="T216" s="648"/>
      <c r="U216" s="648"/>
      <c r="V216" s="648"/>
      <c r="W216" s="648"/>
      <c r="AC216" s="118"/>
      <c r="AD216" s="648">
        <f>IF(AND(AD208="",AD209=""),"",COUNTIF(AS8:AS207,"RW"))</f>
        <v>0</v>
      </c>
      <c r="AE216" s="648"/>
      <c r="AF216" s="648"/>
      <c r="AG216" s="648"/>
      <c r="AH216" s="648"/>
      <c r="AI216" s="648"/>
      <c r="AJ216" s="648"/>
      <c r="AK216" s="648"/>
      <c r="AL216" s="648"/>
      <c r="AM216" s="648"/>
      <c r="AN216" s="648"/>
      <c r="AO216" s="648"/>
      <c r="AP216" s="648"/>
      <c r="AQ216" s="648"/>
      <c r="AU216" s="118"/>
      <c r="AV216" s="648">
        <f>IF(AND(AV208="",AV209=""),"",COUNTIF(BK8:BK207,"RW"))</f>
        <v>0</v>
      </c>
      <c r="AW216" s="648"/>
      <c r="AX216" s="648"/>
      <c r="AY216" s="648"/>
      <c r="AZ216" s="648"/>
      <c r="BA216" s="648"/>
      <c r="BB216" s="648"/>
      <c r="BC216" s="648"/>
      <c r="BD216" s="648"/>
      <c r="BE216" s="648"/>
      <c r="BF216" s="648"/>
      <c r="BG216" s="648"/>
      <c r="BH216" s="648"/>
      <c r="BI216" s="648"/>
      <c r="BM216" s="118"/>
      <c r="BN216" s="648">
        <f>IF(AND(BN208="",BN209=""),"",COUNTIF(CC8:CC207,"RW"))</f>
        <v>0</v>
      </c>
      <c r="BO216" s="648"/>
      <c r="BP216" s="648"/>
      <c r="BQ216" s="648"/>
      <c r="BR216" s="648"/>
      <c r="BS216" s="648"/>
      <c r="BT216" s="648"/>
      <c r="BU216" s="648"/>
      <c r="BV216" s="648"/>
      <c r="BW216" s="648"/>
      <c r="BX216" s="648"/>
      <c r="BY216" s="648"/>
      <c r="BZ216" s="648"/>
      <c r="CA216" s="648"/>
      <c r="CE216" s="118"/>
      <c r="CF216" s="588">
        <f>IF(AND(CF208="",CF209=""),"",COUNTIF(CK8:CK207,"RW"))</f>
        <v>0</v>
      </c>
      <c r="CG216" s="588"/>
      <c r="CH216" s="588"/>
      <c r="CI216" s="588"/>
      <c r="CJ216" s="588"/>
      <c r="CK216" s="588"/>
      <c r="CL216" s="588"/>
      <c r="CM216" s="588">
        <f>IF(AND(CM208="",CM209=""),"",COUNTIF(CR8:CR207,"RW"))</f>
        <v>0</v>
      </c>
      <c r="CN216" s="588"/>
      <c r="CO216" s="588"/>
      <c r="CP216" s="588"/>
      <c r="CQ216" s="588"/>
      <c r="CR216" s="588"/>
      <c r="CS216" s="588"/>
      <c r="CT216" s="588">
        <f>IF(AND(CT208="",CT209=""),"",COUNTIF(CY8:CY207,"RW"))</f>
        <v>0</v>
      </c>
      <c r="CU216" s="588"/>
      <c r="CV216" s="588"/>
      <c r="CW216" s="588"/>
      <c r="CX216" s="588"/>
      <c r="CY216" s="588"/>
      <c r="CZ216" s="588"/>
      <c r="DA216" s="582"/>
      <c r="DB216" s="582"/>
      <c r="DC216" s="582"/>
      <c r="DD216" s="582"/>
      <c r="DE216" s="583"/>
      <c r="DF216" s="584"/>
      <c r="DG216" s="584"/>
      <c r="DH216" s="585"/>
      <c r="DI216" s="668" t="str">
        <f>IF('Master sheet'!$D$11="Hindi","पुनः परीक्षा","Re-Exam")</f>
        <v>पुनः परीक्षा</v>
      </c>
      <c r="DJ216" s="669"/>
      <c r="DK216" s="667">
        <f>COUNTIF(DM8:DM207,"Re-Exam")</f>
        <v>0</v>
      </c>
      <c r="DL216" s="667"/>
      <c r="DM216" s="685"/>
      <c r="DN216" s="685"/>
      <c r="DO216" s="675"/>
      <c r="DP216" s="676"/>
      <c r="DQ216" s="677"/>
    </row>
    <row r="217" spans="1:121" ht="21" customHeight="1">
      <c r="A217" s="658"/>
      <c r="B217" s="658"/>
      <c r="C217" s="658"/>
      <c r="D217" s="658"/>
      <c r="E217" s="658"/>
      <c r="F217" s="658"/>
      <c r="G217" s="658"/>
      <c r="H217" s="660" t="str">
        <f>IF('Master sheet'!$D$11="Hindi","अनुपस्थित  :","Absence  %  :")</f>
        <v>अनुपस्थित  :</v>
      </c>
      <c r="I217" s="660"/>
      <c r="J217" s="116" t="s">
        <v>106</v>
      </c>
      <c r="K217" s="648">
        <f>IF(AND(K208="",K209=""),"",COUNTIF(AA8:AA207,"AB"))</f>
        <v>0</v>
      </c>
      <c r="L217" s="648"/>
      <c r="M217" s="648"/>
      <c r="N217" s="648"/>
      <c r="O217" s="648"/>
      <c r="P217" s="648"/>
      <c r="Q217" s="648"/>
      <c r="R217" s="648"/>
      <c r="S217" s="648"/>
      <c r="T217" s="648"/>
      <c r="U217" s="648"/>
      <c r="V217" s="648"/>
      <c r="W217" s="648"/>
      <c r="AC217" s="118"/>
      <c r="AD217" s="648">
        <f>IF(AND(AD208="",AD209=""),"",COUNTIF(AS8:AS207,"AB"))</f>
        <v>0</v>
      </c>
      <c r="AE217" s="648"/>
      <c r="AF217" s="648"/>
      <c r="AG217" s="648"/>
      <c r="AH217" s="648"/>
      <c r="AI217" s="648"/>
      <c r="AJ217" s="648"/>
      <c r="AK217" s="648"/>
      <c r="AL217" s="648"/>
      <c r="AM217" s="648"/>
      <c r="AN217" s="648"/>
      <c r="AO217" s="648"/>
      <c r="AP217" s="648"/>
      <c r="AQ217" s="648"/>
      <c r="AU217" s="118"/>
      <c r="AV217" s="648">
        <f>IF(AND(AV208="",AV209=""),"",COUNTIF(BK8:BK207,"AB"))</f>
        <v>0</v>
      </c>
      <c r="AW217" s="648"/>
      <c r="AX217" s="648"/>
      <c r="AY217" s="648"/>
      <c r="AZ217" s="648"/>
      <c r="BA217" s="648"/>
      <c r="BB217" s="648"/>
      <c r="BC217" s="648"/>
      <c r="BD217" s="648"/>
      <c r="BE217" s="648"/>
      <c r="BF217" s="648"/>
      <c r="BG217" s="648"/>
      <c r="BH217" s="648"/>
      <c r="BI217" s="648"/>
      <c r="BM217" s="118"/>
      <c r="BN217" s="648">
        <f>IF(AND(BN208="",BN209=""),"",COUNTIF(CC8:CC207,"AB"))</f>
        <v>0</v>
      </c>
      <c r="BO217" s="648"/>
      <c r="BP217" s="648"/>
      <c r="BQ217" s="648"/>
      <c r="BR217" s="648"/>
      <c r="BS217" s="648"/>
      <c r="BT217" s="648"/>
      <c r="BU217" s="648"/>
      <c r="BV217" s="648"/>
      <c r="BW217" s="648"/>
      <c r="BX217" s="648"/>
      <c r="BY217" s="648"/>
      <c r="BZ217" s="648"/>
      <c r="CA217" s="648"/>
      <c r="CE217" s="118"/>
      <c r="CF217" s="588">
        <f>IF(AND(CF208="",CF209=""),"",COUNTIF(CK8:CK207,"AB"))</f>
        <v>3</v>
      </c>
      <c r="CG217" s="588"/>
      <c r="CH217" s="588"/>
      <c r="CI217" s="588"/>
      <c r="CJ217" s="588"/>
      <c r="CK217" s="588"/>
      <c r="CL217" s="588"/>
      <c r="CM217" s="588">
        <f>IF(AND(CM208="",CM209=""),"",COUNTIF(CR8:CR207,"AB"))</f>
        <v>0</v>
      </c>
      <c r="CN217" s="588"/>
      <c r="CO217" s="588"/>
      <c r="CP217" s="588"/>
      <c r="CQ217" s="588"/>
      <c r="CR217" s="588"/>
      <c r="CS217" s="588"/>
      <c r="CT217" s="588">
        <f>IF(AND(CT208="",CT209=""),"",COUNTIF(CY8:CY207,"AB"))</f>
        <v>0</v>
      </c>
      <c r="CU217" s="588"/>
      <c r="CV217" s="588"/>
      <c r="CW217" s="588"/>
      <c r="CX217" s="588"/>
      <c r="CY217" s="588"/>
      <c r="CZ217" s="588"/>
      <c r="DA217" s="582"/>
      <c r="DB217" s="582"/>
      <c r="DC217" s="582"/>
      <c r="DD217" s="582"/>
      <c r="DE217" s="583"/>
      <c r="DF217" s="584"/>
      <c r="DG217" s="584"/>
      <c r="DH217" s="585"/>
      <c r="DI217" s="668" t="str">
        <f>IF('Master sheet'!$D$11="Hindi","नाम पृथक","NSO")</f>
        <v>नाम पृथक</v>
      </c>
      <c r="DJ217" s="669"/>
      <c r="DK217" s="670">
        <f>COUNTIF(B8:B207,"NSO")</f>
        <v>0</v>
      </c>
      <c r="DL217" s="670"/>
      <c r="DM217" s="685" t="str">
        <f>IF('Master sheet'!$D$11="Hindi","हस्ताक्षर संस्था प्रधान","Head of Institute's Signature")</f>
        <v>हस्ताक्षर संस्था प्रधान</v>
      </c>
      <c r="DN217" s="685"/>
      <c r="DO217" s="672" t="str">
        <f>CONCATENATE("( ",UPPER('Master sheet'!D12)," )")</f>
        <v>( USHA PALIYA )</v>
      </c>
      <c r="DP217" s="673"/>
      <c r="DQ217" s="674"/>
    </row>
    <row r="218" spans="1:121" ht="21" customHeight="1">
      <c r="A218" s="658"/>
      <c r="B218" s="658"/>
      <c r="C218" s="658"/>
      <c r="D218" s="658"/>
      <c r="E218" s="658"/>
      <c r="F218" s="658"/>
      <c r="G218" s="658"/>
      <c r="H218" s="660" t="str">
        <f>IF('Master sheet'!$D$11="Hindi","पुनः परीक्षा वाले विद्यार्थियों की संख्या  :","No. of students for re-exam.  %  :")</f>
        <v>पुनः परीक्षा वाले विद्यार्थियों की संख्या  :</v>
      </c>
      <c r="I218" s="660"/>
      <c r="J218" s="116" t="s">
        <v>106</v>
      </c>
      <c r="K218" s="648">
        <f>IF(AND(K208="",K209=""),"",COUNTIF(AA8:AA207,"RE"))</f>
        <v>0</v>
      </c>
      <c r="L218" s="648"/>
      <c r="M218" s="648"/>
      <c r="N218" s="648"/>
      <c r="O218" s="648"/>
      <c r="P218" s="648"/>
      <c r="Q218" s="648"/>
      <c r="R218" s="648"/>
      <c r="S218" s="648"/>
      <c r="T218" s="648"/>
      <c r="U218" s="648"/>
      <c r="V218" s="648"/>
      <c r="W218" s="648"/>
      <c r="AC218" s="124"/>
      <c r="AD218" s="648">
        <f>IF(AND(AD208="",AD209=""),"",COUNTIF(AS8:AS207,"RE"))</f>
        <v>0</v>
      </c>
      <c r="AE218" s="648"/>
      <c r="AF218" s="648"/>
      <c r="AG218" s="648"/>
      <c r="AH218" s="648"/>
      <c r="AI218" s="648"/>
      <c r="AJ218" s="648"/>
      <c r="AK218" s="648"/>
      <c r="AL218" s="648"/>
      <c r="AM218" s="648"/>
      <c r="AN218" s="648"/>
      <c r="AO218" s="648"/>
      <c r="AP218" s="648"/>
      <c r="AQ218" s="648"/>
      <c r="AU218" s="124"/>
      <c r="AV218" s="648">
        <f>IF(AND(AV208="",AV209=""),"",COUNTIF(BK8:BK207,"RE"))</f>
        <v>0</v>
      </c>
      <c r="AW218" s="648"/>
      <c r="AX218" s="648"/>
      <c r="AY218" s="648"/>
      <c r="AZ218" s="648"/>
      <c r="BA218" s="648"/>
      <c r="BB218" s="648"/>
      <c r="BC218" s="648"/>
      <c r="BD218" s="648"/>
      <c r="BE218" s="648"/>
      <c r="BF218" s="648"/>
      <c r="BG218" s="648"/>
      <c r="BH218" s="648"/>
      <c r="BI218" s="648"/>
      <c r="BM218" s="124"/>
      <c r="BN218" s="648">
        <f>IF(AND(BN208="",BN209=""),"",COUNTIF(CC8:CC207,"RE"))</f>
        <v>0</v>
      </c>
      <c r="BO218" s="648"/>
      <c r="BP218" s="648"/>
      <c r="BQ218" s="648"/>
      <c r="BR218" s="648"/>
      <c r="BS218" s="648"/>
      <c r="BT218" s="648"/>
      <c r="BU218" s="648"/>
      <c r="BV218" s="648"/>
      <c r="BW218" s="648"/>
      <c r="BX218" s="648"/>
      <c r="BY218" s="648"/>
      <c r="BZ218" s="648"/>
      <c r="CA218" s="648"/>
      <c r="CE218" s="124"/>
      <c r="CF218" s="588">
        <f>IF(AND(CF208="",CF209=""),"",COUNTIF(CK8:CK207,"RE"))</f>
        <v>0</v>
      </c>
      <c r="CG218" s="588"/>
      <c r="CH218" s="588"/>
      <c r="CI218" s="588"/>
      <c r="CJ218" s="588"/>
      <c r="CK218" s="588"/>
      <c r="CL218" s="588"/>
      <c r="CM218" s="588">
        <f>IF(AND(CM208="",CM209=""),"",COUNTIF(CR8:CR207,"RE"))</f>
        <v>0</v>
      </c>
      <c r="CN218" s="588"/>
      <c r="CO218" s="588"/>
      <c r="CP218" s="588"/>
      <c r="CQ218" s="588"/>
      <c r="CR218" s="588"/>
      <c r="CS218" s="588"/>
      <c r="CT218" s="588">
        <f>IF(AND(CT208="",CT209=""),"",COUNTIF(CY8:CY207,"RE"))</f>
        <v>0</v>
      </c>
      <c r="CU218" s="588"/>
      <c r="CV218" s="588"/>
      <c r="CW218" s="588"/>
      <c r="CX218" s="588"/>
      <c r="CY218" s="588"/>
      <c r="CZ218" s="588"/>
      <c r="DA218" s="582"/>
      <c r="DB218" s="582"/>
      <c r="DC218" s="582"/>
      <c r="DD218" s="582"/>
      <c r="DE218" s="583"/>
      <c r="DF218" s="584"/>
      <c r="DG218" s="584"/>
      <c r="DH218" s="585"/>
      <c r="DI218" s="668" t="str">
        <f>IF('Master sheet'!$D$11="Hindi","कुल योग","Total")</f>
        <v>कुल योग</v>
      </c>
      <c r="DJ218" s="669"/>
      <c r="DK218" s="671">
        <f>DK212+DK213+DK214+DK216+DK217</f>
        <v>30</v>
      </c>
      <c r="DL218" s="671"/>
      <c r="DM218" s="685"/>
      <c r="DN218" s="685"/>
      <c r="DO218" s="675"/>
      <c r="DP218" s="676"/>
      <c r="DQ218" s="677"/>
    </row>
    <row r="226" spans="14:18">
      <c r="N226" s="47"/>
      <c r="O226" s="47"/>
      <c r="P226" s="47"/>
      <c r="Q226" s="47"/>
      <c r="R226" s="47"/>
    </row>
    <row r="227" spans="14:18" ht="15" customHeight="1">
      <c r="N227" s="284"/>
      <c r="O227" s="284"/>
      <c r="P227" s="47"/>
      <c r="Q227" s="284"/>
      <c r="R227" s="284"/>
    </row>
    <row r="228" spans="14:18">
      <c r="N228" s="47"/>
      <c r="O228" s="47"/>
      <c r="P228" s="47"/>
      <c r="Q228" s="47"/>
      <c r="R228" s="47"/>
    </row>
    <row r="229" spans="14:18">
      <c r="N229" s="47"/>
      <c r="O229" s="47"/>
      <c r="P229" s="47"/>
      <c r="Q229" s="47"/>
      <c r="R229" s="47"/>
    </row>
  </sheetData>
  <sheetProtection password="D499" sheet="1" objects="1" scenarios="1" formatColumns="0" formatRows="0"/>
  <mergeCells count="273">
    <mergeCell ref="DO213:DQ214"/>
    <mergeCell ref="DO215:DQ216"/>
    <mergeCell ref="DO217:DQ218"/>
    <mergeCell ref="DI208:DJ208"/>
    <mergeCell ref="DI209:DJ209"/>
    <mergeCell ref="DI210:DJ210"/>
    <mergeCell ref="DI211:DJ211"/>
    <mergeCell ref="DI212:DJ212"/>
    <mergeCell ref="DK208:DL208"/>
    <mergeCell ref="DK209:DL209"/>
    <mergeCell ref="DK210:DL210"/>
    <mergeCell ref="DK211:DL211"/>
    <mergeCell ref="DK212:DL212"/>
    <mergeCell ref="DO208:DQ208"/>
    <mergeCell ref="DM208:DN208"/>
    <mergeCell ref="DM209:DN210"/>
    <mergeCell ref="DM211:DN212"/>
    <mergeCell ref="DO209:DQ210"/>
    <mergeCell ref="DO211:DQ212"/>
    <mergeCell ref="DM213:DN214"/>
    <mergeCell ref="DM215:DN216"/>
    <mergeCell ref="DM217:DN218"/>
    <mergeCell ref="DK213:DL213"/>
    <mergeCell ref="DK214:DL214"/>
    <mergeCell ref="DK215:DL215"/>
    <mergeCell ref="DK216:DL216"/>
    <mergeCell ref="BN209:CA209"/>
    <mergeCell ref="BN210:CA210"/>
    <mergeCell ref="DI216:DJ216"/>
    <mergeCell ref="DI217:DJ217"/>
    <mergeCell ref="DI218:DJ218"/>
    <mergeCell ref="DK217:DL217"/>
    <mergeCell ref="DK218:DL218"/>
    <mergeCell ref="CT217:CZ217"/>
    <mergeCell ref="CT218:CZ218"/>
    <mergeCell ref="CM209:CS209"/>
    <mergeCell ref="CM210:CS210"/>
    <mergeCell ref="CM213:CS213"/>
    <mergeCell ref="CM214:CS214"/>
    <mergeCell ref="CM215:CS215"/>
    <mergeCell ref="DI213:DJ213"/>
    <mergeCell ref="DI214:DJ214"/>
    <mergeCell ref="DI215:DJ215"/>
    <mergeCell ref="CF209:CL209"/>
    <mergeCell ref="CF210:CL210"/>
    <mergeCell ref="CF213:CL213"/>
    <mergeCell ref="CF215:CL215"/>
    <mergeCell ref="CF216:CL216"/>
    <mergeCell ref="CF217:CL217"/>
    <mergeCell ref="BN216:CA216"/>
    <mergeCell ref="BN217:CA217"/>
    <mergeCell ref="CM218:CS218"/>
    <mergeCell ref="CT208:CZ208"/>
    <mergeCell ref="CT209:CZ209"/>
    <mergeCell ref="CT210:CZ210"/>
    <mergeCell ref="CT213:CZ213"/>
    <mergeCell ref="CT214:CZ214"/>
    <mergeCell ref="CT215:CZ215"/>
    <mergeCell ref="CT216:CZ216"/>
    <mergeCell ref="CF214:CL214"/>
    <mergeCell ref="CF218:CL218"/>
    <mergeCell ref="CM216:CS216"/>
    <mergeCell ref="CM217:CS217"/>
    <mergeCell ref="CM208:CS208"/>
    <mergeCell ref="CF208:CL208"/>
    <mergeCell ref="AD216:AQ216"/>
    <mergeCell ref="AD217:AQ217"/>
    <mergeCell ref="AD213:AQ213"/>
    <mergeCell ref="AD214:AQ214"/>
    <mergeCell ref="AD215:AQ215"/>
    <mergeCell ref="H212:I212"/>
    <mergeCell ref="AD218:AQ218"/>
    <mergeCell ref="H216:I216"/>
    <mergeCell ref="H217:I217"/>
    <mergeCell ref="H215:I215"/>
    <mergeCell ref="AD208:AQ208"/>
    <mergeCell ref="AD209:AQ209"/>
    <mergeCell ref="H213:I213"/>
    <mergeCell ref="H214:I214"/>
    <mergeCell ref="AD210:AQ210"/>
    <mergeCell ref="AN212:AP212"/>
    <mergeCell ref="AV211:AW211"/>
    <mergeCell ref="AX211:AY211"/>
    <mergeCell ref="AV213:BI213"/>
    <mergeCell ref="AV214:BI214"/>
    <mergeCell ref="AV208:BI208"/>
    <mergeCell ref="AV209:BI209"/>
    <mergeCell ref="AV210:BI210"/>
    <mergeCell ref="BF211:BH211"/>
    <mergeCell ref="S212:T212"/>
    <mergeCell ref="U212:W212"/>
    <mergeCell ref="AD211:AE211"/>
    <mergeCell ref="AF211:AG211"/>
    <mergeCell ref="AN211:AP211"/>
    <mergeCell ref="AD212:AE212"/>
    <mergeCell ref="AF212:AG212"/>
    <mergeCell ref="A208:G218"/>
    <mergeCell ref="K208:W208"/>
    <mergeCell ref="K209:W209"/>
    <mergeCell ref="K210:W210"/>
    <mergeCell ref="K213:W213"/>
    <mergeCell ref="K214:W214"/>
    <mergeCell ref="K215:W215"/>
    <mergeCell ref="K216:W216"/>
    <mergeCell ref="K217:W217"/>
    <mergeCell ref="K218:W218"/>
    <mergeCell ref="H208:I208"/>
    <mergeCell ref="H209:I209"/>
    <mergeCell ref="H210:I210"/>
    <mergeCell ref="H211:I211"/>
    <mergeCell ref="O211:P211"/>
    <mergeCell ref="O212:P212"/>
    <mergeCell ref="H218:I218"/>
    <mergeCell ref="K211:L211"/>
    <mergeCell ref="M211:N211"/>
    <mergeCell ref="S211:T211"/>
    <mergeCell ref="U211:W211"/>
    <mergeCell ref="K212:L212"/>
    <mergeCell ref="M212:N212"/>
    <mergeCell ref="AV218:BI218"/>
    <mergeCell ref="BN215:CA215"/>
    <mergeCell ref="BN218:CA218"/>
    <mergeCell ref="BN214:CA214"/>
    <mergeCell ref="BN213:CA213"/>
    <mergeCell ref="AV216:BI216"/>
    <mergeCell ref="AV212:AW212"/>
    <mergeCell ref="AX212:AY212"/>
    <mergeCell ref="BF212:BH212"/>
    <mergeCell ref="AV217:BI217"/>
    <mergeCell ref="BY5:BY6"/>
    <mergeCell ref="AV215:BI215"/>
    <mergeCell ref="BN212:BO212"/>
    <mergeCell ref="BP212:BQ212"/>
    <mergeCell ref="BX212:BZ212"/>
    <mergeCell ref="BN211:BO211"/>
    <mergeCell ref="BP211:BQ211"/>
    <mergeCell ref="BX211:BZ211"/>
    <mergeCell ref="BH5:BH6"/>
    <mergeCell ref="BG5:BG6"/>
    <mergeCell ref="DQ4:DQ7"/>
    <mergeCell ref="CH5:CH6"/>
    <mergeCell ref="CL5:CL6"/>
    <mergeCell ref="CM5:CM6"/>
    <mergeCell ref="CN5:CN6"/>
    <mergeCell ref="CU5:CU6"/>
    <mergeCell ref="CV5:CV6"/>
    <mergeCell ref="CZ5:CZ6"/>
    <mergeCell ref="CO5:CO6"/>
    <mergeCell ref="CS5:CS6"/>
    <mergeCell ref="DM4:DM7"/>
    <mergeCell ref="CT4:CV4"/>
    <mergeCell ref="DI4:DI6"/>
    <mergeCell ref="DN4:DO5"/>
    <mergeCell ref="CY5:CY6"/>
    <mergeCell ref="CT5:CT6"/>
    <mergeCell ref="CM4:CO4"/>
    <mergeCell ref="DL4:DL7"/>
    <mergeCell ref="DK4:DK7"/>
    <mergeCell ref="DJ4:DJ7"/>
    <mergeCell ref="DO6:DO7"/>
    <mergeCell ref="CX5:CX6"/>
    <mergeCell ref="CW5:CW6"/>
    <mergeCell ref="DP4:DP7"/>
    <mergeCell ref="A3:D3"/>
    <mergeCell ref="G3:I3"/>
    <mergeCell ref="AH3:AU3"/>
    <mergeCell ref="P5:R5"/>
    <mergeCell ref="S5:S6"/>
    <mergeCell ref="Z5:Z6"/>
    <mergeCell ref="AA5:AA6"/>
    <mergeCell ref="AB5:AB6"/>
    <mergeCell ref="T5:V5"/>
    <mergeCell ref="W5:W6"/>
    <mergeCell ref="E5:E7"/>
    <mergeCell ref="AC5:AC6"/>
    <mergeCell ref="AQ5:AQ6"/>
    <mergeCell ref="AR5:AR6"/>
    <mergeCell ref="AH5:AJ5"/>
    <mergeCell ref="A2:E2"/>
    <mergeCell ref="F2:Q2"/>
    <mergeCell ref="C5:C7"/>
    <mergeCell ref="B5:B7"/>
    <mergeCell ref="L4:O4"/>
    <mergeCell ref="AD4:AF4"/>
    <mergeCell ref="CP5:CP6"/>
    <mergeCell ref="CQ5:CQ6"/>
    <mergeCell ref="CR5:CR6"/>
    <mergeCell ref="A5:A7"/>
    <mergeCell ref="D5:D7"/>
    <mergeCell ref="AU5:AU6"/>
    <mergeCell ref="F5:F7"/>
    <mergeCell ref="G5:G7"/>
    <mergeCell ref="H5:H7"/>
    <mergeCell ref="I5:I7"/>
    <mergeCell ref="A4:K4"/>
    <mergeCell ref="AK5:AK6"/>
    <mergeCell ref="AP5:AP6"/>
    <mergeCell ref="X5:X6"/>
    <mergeCell ref="Y5:Y6"/>
    <mergeCell ref="CI5:CI6"/>
    <mergeCell ref="BN4:BP4"/>
    <mergeCell ref="BC5:BC6"/>
    <mergeCell ref="AH2:AU2"/>
    <mergeCell ref="AD5:AG5"/>
    <mergeCell ref="AL5:AN5"/>
    <mergeCell ref="AO5:AO6"/>
    <mergeCell ref="AV5:AY5"/>
    <mergeCell ref="AZ5:BB5"/>
    <mergeCell ref="BD5:BF5"/>
    <mergeCell ref="J3:P3"/>
    <mergeCell ref="L5:O5"/>
    <mergeCell ref="AV4:AX4"/>
    <mergeCell ref="S4:AC4"/>
    <mergeCell ref="P4:R4"/>
    <mergeCell ref="AH4:AJ4"/>
    <mergeCell ref="AK4:AU4"/>
    <mergeCell ref="CJ5:CJ6"/>
    <mergeCell ref="CK5:CK6"/>
    <mergeCell ref="BN208:CA208"/>
    <mergeCell ref="BI5:BI6"/>
    <mergeCell ref="BJ5:BJ6"/>
    <mergeCell ref="BK5:BK6"/>
    <mergeCell ref="AS5:AS6"/>
    <mergeCell ref="AT5:AT6"/>
    <mergeCell ref="DA4:DD4"/>
    <mergeCell ref="CF4:CH4"/>
    <mergeCell ref="BM5:BM6"/>
    <mergeCell ref="BL5:BL6"/>
    <mergeCell ref="BN5:BQ5"/>
    <mergeCell ref="CG5:CG6"/>
    <mergeCell ref="BZ5:BZ6"/>
    <mergeCell ref="CE5:CE6"/>
    <mergeCell ref="CA5:CA6"/>
    <mergeCell ref="CB5:CB6"/>
    <mergeCell ref="CC5:CC6"/>
    <mergeCell ref="CD5:CD6"/>
    <mergeCell ref="CF5:CF6"/>
    <mergeCell ref="BR5:BT5"/>
    <mergeCell ref="BU5:BU6"/>
    <mergeCell ref="BV5:BX5"/>
    <mergeCell ref="DE4:DH4"/>
    <mergeCell ref="DA5:DA6"/>
    <mergeCell ref="DB5:DB6"/>
    <mergeCell ref="DC5:DC6"/>
    <mergeCell ref="DD5:DD6"/>
    <mergeCell ref="DE5:DE6"/>
    <mergeCell ref="DF5:DF6"/>
    <mergeCell ref="DG5:DG6"/>
    <mergeCell ref="DH5:DH6"/>
    <mergeCell ref="DA215:DD215"/>
    <mergeCell ref="DE215:DH215"/>
    <mergeCell ref="DA216:DD216"/>
    <mergeCell ref="DE216:DH216"/>
    <mergeCell ref="DA217:DD217"/>
    <mergeCell ref="DE217:DH217"/>
    <mergeCell ref="DA218:DD218"/>
    <mergeCell ref="DE218:DH218"/>
    <mergeCell ref="G1:AN1"/>
    <mergeCell ref="DA208:DD208"/>
    <mergeCell ref="DE208:DH208"/>
    <mergeCell ref="DA209:DD209"/>
    <mergeCell ref="DE209:DH209"/>
    <mergeCell ref="DA210:DD210"/>
    <mergeCell ref="DE210:DH210"/>
    <mergeCell ref="DA213:DD213"/>
    <mergeCell ref="DE213:DH213"/>
    <mergeCell ref="DA214:DD214"/>
    <mergeCell ref="DE214:DH214"/>
    <mergeCell ref="AZ4:BB4"/>
    <mergeCell ref="BC4:BM4"/>
    <mergeCell ref="BR4:BT4"/>
    <mergeCell ref="BU4:CE4"/>
    <mergeCell ref="DA3:DH3"/>
  </mergeCells>
  <conditionalFormatting sqref="AN7:AO7 R7:S207 CV7:CY207 AJ7:AK207 AN8:AN207 BF7:BG7 CO7:CR207 BB7:BC207 BF8:BF207 BX7:BY7 CH7:CK207 AG7:AG207 AY7:AY207 O7:O207 BT7:BU207 BQ7:BQ207 BX8:BX207 V7:AB207 BG7:BL207 BY7:CD207 AO7:AT207">
    <cfRule type="cellIs" dxfId="66" priority="38" operator="equal">
      <formula>0</formula>
    </cfRule>
  </conditionalFormatting>
  <conditionalFormatting sqref="DM8:DM207">
    <cfRule type="cellIs" dxfId="65" priority="14" stopIfTrue="1" operator="equal">
      <formula>"NSO"</formula>
    </cfRule>
    <cfRule type="expression" dxfId="64" priority="34" stopIfTrue="1">
      <formula>$DM8="Promoted"</formula>
    </cfRule>
    <cfRule type="expression" dxfId="63" priority="1" stopIfTrue="1">
      <formula>$DM8="कक्षोंन्नति"</formula>
    </cfRule>
  </conditionalFormatting>
  <conditionalFormatting sqref="DO209:DP209 DK209 DM209 DO211:DP211 DO213:DP213 DO215:DP215 DO217:DP217">
    <cfRule type="containsText" dxfId="62" priority="31" operator="containsText" text="jk">
      <formula>NOT(ISERROR(SEARCH("jk",DK209)))</formula>
    </cfRule>
    <cfRule type="containsText" dxfId="61" priority="32" operator="containsText" text="fo">
      <formula>NOT(ISERROR(SEARCH("fo",DK209)))</formula>
    </cfRule>
    <cfRule type="containsText" dxfId="60" priority="33" operator="containsText" text="f'k">
      <formula>NOT(ISERROR(SEARCH("f'k",DK209)))</formula>
    </cfRule>
  </conditionalFormatting>
  <conditionalFormatting sqref="B8:B207">
    <cfRule type="cellIs" dxfId="59" priority="15" stopIfTrue="1" operator="equal">
      <formula>"NSO"</formula>
    </cfRule>
  </conditionalFormatting>
  <conditionalFormatting sqref="DL8:DL207">
    <cfRule type="cellIs" dxfId="58" priority="4" stopIfTrue="1" operator="equal">
      <formula>3</formula>
    </cfRule>
    <cfRule type="cellIs" dxfId="57" priority="5" stopIfTrue="1" operator="equal">
      <formula>2</formula>
    </cfRule>
    <cfRule type="cellIs" dxfId="56" priority="6" stopIfTrue="1" operator="lessThan">
      <formula>2</formula>
    </cfRule>
  </conditionalFormatting>
  <conditionalFormatting sqref="DC7">
    <cfRule type="cellIs" dxfId="55" priority="3" operator="equal">
      <formula>0</formula>
    </cfRule>
  </conditionalFormatting>
  <conditionalFormatting sqref="DG7">
    <cfRule type="cellIs" dxfId="54" priority="2" operator="equal">
      <formula>0</formula>
    </cfRule>
  </conditionalFormatting>
  <dataValidations count="1">
    <dataValidation type="list" allowBlank="1" showInputMessage="1" showErrorMessage="1" sqref="E3">
      <formula1>"1st, 2nd"</formula1>
    </dataValidation>
  </dataValidations>
  <pageMargins left="0.3" right="0.2" top="0.25" bottom="0.25" header="0.3" footer="0.3"/>
  <pageSetup paperSize="9" scale="65" fitToHeight="2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C44"/>
  <sheetViews>
    <sheetView showGridLines="0" view="pageBreakPreview" zoomScaleSheetLayoutView="100" workbookViewId="0">
      <selection activeCell="Q12" sqref="Q12"/>
    </sheetView>
  </sheetViews>
  <sheetFormatPr defaultRowHeight="15"/>
  <cols>
    <col min="1" max="1" width="21.375" style="175" customWidth="1"/>
    <col min="2" max="2" width="18" style="176" customWidth="1"/>
    <col min="3" max="4" width="7.75" style="175" customWidth="1"/>
    <col min="5" max="5" width="8.75" style="175" customWidth="1"/>
    <col min="6" max="6" width="7" style="175" customWidth="1"/>
    <col min="7" max="13" width="6.75" style="175" customWidth="1"/>
    <col min="14" max="14" width="7" style="175" customWidth="1"/>
    <col min="15" max="15" width="8.375" style="175" customWidth="1"/>
    <col min="16" max="16" width="4.25" style="175" customWidth="1"/>
    <col min="17" max="16384" width="9" style="46"/>
  </cols>
  <sheetData>
    <row r="1" spans="1:29" ht="40.5" customHeight="1" thickBot="1">
      <c r="A1" s="709" t="str">
        <f>IF('Master sheet'!D11="Hindi",CONCATENATE("विद्यालय का नाम :-","  ",'Master sheet'!D8),CONCATENATE("School Name :-","  ",'Master sheet'!D7))</f>
        <v xml:space="preserve">विद्यालय का नाम :-  महात्मा गाँधी राजकीय विद्यालय (अंग्रेजी माध्यम) बर, पाली </v>
      </c>
      <c r="B1" s="709"/>
      <c r="C1" s="709"/>
      <c r="D1" s="709"/>
      <c r="E1" s="709"/>
      <c r="F1" s="709"/>
      <c r="G1" s="709"/>
      <c r="H1" s="709"/>
      <c r="I1" s="709"/>
      <c r="J1" s="709"/>
      <c r="K1" s="709"/>
      <c r="L1" s="709"/>
      <c r="M1" s="709"/>
      <c r="N1" s="709"/>
      <c r="O1" s="709"/>
      <c r="P1" s="125"/>
    </row>
    <row r="2" spans="1:29" ht="20.25" customHeight="1" thickTop="1">
      <c r="A2" s="710" t="str">
        <f>IF('Master sheet'!D11="Hindi","विषय वार और विषयाध्यापक वार परिणाम","SUBJECT-WISE &amp; TEACHER'S-WISE RESULT")</f>
        <v>विषय वार और विषयाध्यापक वार परिणाम</v>
      </c>
      <c r="B2" s="711"/>
      <c r="C2" s="711"/>
      <c r="D2" s="711"/>
      <c r="E2" s="711"/>
      <c r="F2" s="714" t="str">
        <f>IF('Master sheet'!D11="Hindi","कक्षा  :-","CLASS :- ")</f>
        <v>कक्षा  :-</v>
      </c>
      <c r="G2" s="714"/>
      <c r="H2" s="716" t="str">
        <f>IF('Result Sheet'!E3="","",'Result Sheet'!E3)</f>
        <v>1st</v>
      </c>
      <c r="I2" s="716"/>
      <c r="J2" s="714" t="str">
        <f>IF('Master sheet'!D11="Hindi","सत्र :- ","Session :- ")</f>
        <v xml:space="preserve">सत्र :- </v>
      </c>
      <c r="K2" s="714"/>
      <c r="L2" s="714"/>
      <c r="M2" s="716" t="str">
        <f>IF('Result Sheet'!J3="","",'Result Sheet'!J3)</f>
        <v xml:space="preserve"> 2022-2023</v>
      </c>
      <c r="N2" s="716"/>
      <c r="O2" s="718"/>
      <c r="P2" s="126"/>
    </row>
    <row r="3" spans="1:29" ht="20.25" customHeight="1" thickBot="1">
      <c r="A3" s="712"/>
      <c r="B3" s="713"/>
      <c r="C3" s="713"/>
      <c r="D3" s="713"/>
      <c r="E3" s="713"/>
      <c r="F3" s="715"/>
      <c r="G3" s="715"/>
      <c r="H3" s="717"/>
      <c r="I3" s="717"/>
      <c r="J3" s="715"/>
      <c r="K3" s="715"/>
      <c r="L3" s="715"/>
      <c r="M3" s="717"/>
      <c r="N3" s="717"/>
      <c r="O3" s="719"/>
      <c r="P3" s="126"/>
    </row>
    <row r="4" spans="1:29" ht="79.5" customHeight="1" thickTop="1" thickBot="1">
      <c r="A4" s="289" t="str">
        <f>IF('Master sheet'!$D$11="Hindi","विषयाध्यापक का नाम","Subject Teacher")</f>
        <v>विषयाध्यापक का नाम</v>
      </c>
      <c r="B4" s="285" t="str">
        <f>IF('Master sheet'!$D$11="Hindi","विषय","Subject")</f>
        <v>विषय</v>
      </c>
      <c r="C4" s="286" t="str">
        <f>IF('Master sheet'!$D$11="Hindi","प्रविष्ठ कुल विद्यार्थी","No. of students appeared")</f>
        <v>प्रविष्ठ कुल विद्यार्थी</v>
      </c>
      <c r="D4" s="288" t="str">
        <f>IF('Master sheet'!$D$11="Hindi","उत्तीर्ण","Passed")</f>
        <v>उत्तीर्ण</v>
      </c>
      <c r="E4" s="288" t="str">
        <f>IF('Master sheet'!$D$11="Hindi","प्रतिशत","Percentage")</f>
        <v>प्रतिशत</v>
      </c>
      <c r="F4" s="288" t="str">
        <f>IF('Master sheet'!$D$11="Hindi","ग्रेड 'ए'","Grade 'A'")</f>
        <v>ग्रेड 'ए'</v>
      </c>
      <c r="G4" s="288" t="str">
        <f>IF('Master sheet'!$D$11="Hindi","ग्रेड 'बी'","Grade 'B'")</f>
        <v>ग्रेड 'बी'</v>
      </c>
      <c r="H4" s="288" t="str">
        <f>IF('Master sheet'!$D$11="Hindi","ग्रेड 'सी'","Grade 'C'")</f>
        <v>ग्रेड 'सी'</v>
      </c>
      <c r="I4" s="288" t="str">
        <f>IF('Master sheet'!$D$11="Hindi","ग्रेड 'डी'","Grade 'D'")</f>
        <v>ग्रेड 'डी'</v>
      </c>
      <c r="J4" s="286" t="str">
        <f>IF('Master sheet'!$D$11="Hindi","ग्रेड 'ई'","Grade 'E'")</f>
        <v>ग्रेड 'ई'</v>
      </c>
      <c r="K4" s="286" t="str">
        <f>IF('Master sheet'!$D$11="Hindi","अनुतीर्ण","Failed")</f>
        <v>अनुतीर्ण</v>
      </c>
      <c r="L4" s="286" t="str">
        <f>IF('Master sheet'!$D$11="Hindi","अनुपस्थित","Absent")</f>
        <v>अनुपस्थित</v>
      </c>
      <c r="M4" s="286" t="str">
        <f>IF('Master sheet'!$D$11="Hindi","पुनः परीक्षा","Re-Exam")</f>
        <v>पुनः परीक्षा</v>
      </c>
      <c r="N4" s="286" t="str">
        <f>IF('Master sheet'!$D$11="Hindi","नाम पृथक","NSO")</f>
        <v>नाम पृथक</v>
      </c>
      <c r="O4" s="287" t="str">
        <f>IF('Master sheet'!$D$11="Hindi","कुल योग","Total")</f>
        <v>कुल योग</v>
      </c>
      <c r="P4" s="126"/>
    </row>
    <row r="5" spans="1:29" ht="24" customHeight="1" thickTop="1">
      <c r="A5" s="127" t="str">
        <f>IF('Result Sheet'!S4="","",'Result Sheet'!S4)</f>
        <v>MANOJ KUMAR PACHORI</v>
      </c>
      <c r="B5" s="128" t="str">
        <f>IF('Master sheet'!$D$11="Hindi","हिंदी","Hindi")</f>
        <v>हिंदी</v>
      </c>
      <c r="C5" s="129">
        <f>'Result Sheet'!K210</f>
        <v>30</v>
      </c>
      <c r="D5" s="129">
        <f>'Result Sheet'!U212</f>
        <v>30</v>
      </c>
      <c r="E5" s="130">
        <f>'Result Sheet'!K213</f>
        <v>100</v>
      </c>
      <c r="F5" s="131">
        <f>'Result Sheet'!K212</f>
        <v>0</v>
      </c>
      <c r="G5" s="131">
        <f>'Result Sheet'!O212</f>
        <v>16</v>
      </c>
      <c r="H5" s="131">
        <f>'Result Sheet'!Q212</f>
        <v>14</v>
      </c>
      <c r="I5" s="131">
        <f>'Result Sheet'!R212</f>
        <v>0</v>
      </c>
      <c r="J5" s="129">
        <f>'Result Sheet'!S212</f>
        <v>0</v>
      </c>
      <c r="K5" s="131">
        <f>'Result Sheet'!K215</f>
        <v>0</v>
      </c>
      <c r="L5" s="131">
        <f>'Result Sheet'!K217</f>
        <v>0</v>
      </c>
      <c r="M5" s="131">
        <f>'Result Sheet'!K218</f>
        <v>0</v>
      </c>
      <c r="N5" s="132">
        <f>IF(D5="","",'Result Sheet'!$DK$217)</f>
        <v>0</v>
      </c>
      <c r="O5" s="133">
        <f>IF(D5="","",SUM(D5,K5,M5,N5,L5))</f>
        <v>30</v>
      </c>
      <c r="P5" s="134"/>
    </row>
    <row r="6" spans="1:29" ht="24" customHeight="1">
      <c r="A6" s="135" t="str">
        <f>IF('Result Sheet'!AK4="","",'Result Sheet'!AK4)</f>
        <v>SAMPAT RAJ</v>
      </c>
      <c r="B6" s="136" t="str">
        <f>IF('Master sheet'!$D$11="Hindi","अंग्रेजी","English")</f>
        <v>अंग्रेजी</v>
      </c>
      <c r="C6" s="137">
        <f>'Result Sheet'!AD210</f>
        <v>30</v>
      </c>
      <c r="D6" s="137">
        <f>'Result Sheet'!AN212</f>
        <v>30</v>
      </c>
      <c r="E6" s="138">
        <f>'Result Sheet'!AD213</f>
        <v>100</v>
      </c>
      <c r="F6" s="139">
        <f>'Result Sheet'!AH212</f>
        <v>25</v>
      </c>
      <c r="G6" s="139">
        <f>'Result Sheet'!AI212</f>
        <v>5</v>
      </c>
      <c r="H6" s="139">
        <f>'Result Sheet'!AJ212</f>
        <v>0</v>
      </c>
      <c r="I6" s="139">
        <f>'Result Sheet'!AK212</f>
        <v>0</v>
      </c>
      <c r="J6" s="137">
        <f>'Result Sheet'!AL212</f>
        <v>0</v>
      </c>
      <c r="K6" s="139">
        <f>'Result Sheet'!AD215</f>
        <v>0</v>
      </c>
      <c r="L6" s="139">
        <f>'Result Sheet'!AD217</f>
        <v>0</v>
      </c>
      <c r="M6" s="139">
        <f>'Result Sheet'!AD218</f>
        <v>0</v>
      </c>
      <c r="N6" s="139">
        <f>IF(D6="","",'Result Sheet'!$DK$217)</f>
        <v>0</v>
      </c>
      <c r="O6" s="133">
        <f>IF(D6="","",SUM(D6,K6,M6,N6,L6))</f>
        <v>30</v>
      </c>
      <c r="P6" s="134"/>
      <c r="T6" s="687" t="s">
        <v>246</v>
      </c>
      <c r="U6" s="687"/>
      <c r="V6" s="687"/>
      <c r="W6" s="687"/>
      <c r="X6" s="687"/>
      <c r="Y6" s="338"/>
      <c r="Z6" s="338"/>
      <c r="AA6" s="338"/>
      <c r="AB6" s="338"/>
      <c r="AC6" s="338"/>
    </row>
    <row r="7" spans="1:29" ht="24" customHeight="1" thickBot="1">
      <c r="A7" s="140" t="str">
        <f>IF('Result Sheet'!BC4="","",'Result Sheet'!BC4)</f>
        <v>PRADIP SINGH</v>
      </c>
      <c r="B7" s="141" t="str">
        <f>IF('Master sheet'!$D$11="Hindi","गणित","Maths")</f>
        <v>गणित</v>
      </c>
      <c r="C7" s="137">
        <f>'Result Sheet'!AV210</f>
        <v>30</v>
      </c>
      <c r="D7" s="143">
        <f>'Result Sheet'!BF212</f>
        <v>30</v>
      </c>
      <c r="E7" s="138">
        <f>'Result Sheet'!AV213</f>
        <v>100</v>
      </c>
      <c r="F7" s="139">
        <f>'Result Sheet'!AZ212</f>
        <v>21</v>
      </c>
      <c r="G7" s="139">
        <f>'Result Sheet'!BA212</f>
        <v>9</v>
      </c>
      <c r="H7" s="139">
        <f>'Result Sheet'!BB212</f>
        <v>0</v>
      </c>
      <c r="I7" s="139">
        <f>'Result Sheet'!BC212</f>
        <v>0</v>
      </c>
      <c r="J7" s="142">
        <f>'Result Sheet'!BD212</f>
        <v>0</v>
      </c>
      <c r="K7" s="142">
        <f>'Result Sheet'!AV215</f>
        <v>0</v>
      </c>
      <c r="L7" s="142">
        <f>'Result Sheet'!AV217</f>
        <v>0</v>
      </c>
      <c r="M7" s="142">
        <f>'Result Sheet'!AV218</f>
        <v>0</v>
      </c>
      <c r="N7" s="139">
        <f>IF(D7="","",'Result Sheet'!$DK$217)</f>
        <v>0</v>
      </c>
      <c r="O7" s="133">
        <f t="shared" ref="O7:O13" si="0">IF(D7="","",SUM(D7,K7,M7,N7,L7))</f>
        <v>30</v>
      </c>
      <c r="P7" s="134"/>
      <c r="T7" s="688"/>
      <c r="U7" s="688"/>
      <c r="V7" s="688"/>
      <c r="W7" s="688"/>
      <c r="X7" s="688"/>
      <c r="Y7" s="338"/>
      <c r="Z7" s="338"/>
      <c r="AA7" s="338"/>
      <c r="AB7" s="338"/>
      <c r="AC7" s="338"/>
    </row>
    <row r="8" spans="1:29" ht="24" customHeight="1" thickTop="1">
      <c r="A8" s="140" t="str">
        <f>IF('Result Sheet'!BU4="","",'Result Sheet'!BU4)</f>
        <v>PUSHPENDRA JAWRA</v>
      </c>
      <c r="B8" s="141" t="str">
        <f>IF('Master sheet'!$D$11="Hindi","पर्यावरण अध्ययन","EVS")</f>
        <v>पर्यावरण अध्ययन</v>
      </c>
      <c r="C8" s="137">
        <f>'Result Sheet'!BN210</f>
        <v>30</v>
      </c>
      <c r="D8" s="137">
        <f>'Result Sheet'!BX212</f>
        <v>30</v>
      </c>
      <c r="E8" s="138">
        <f>'Result Sheet'!BN213</f>
        <v>100</v>
      </c>
      <c r="F8" s="139">
        <f>'Result Sheet'!BR212</f>
        <v>23</v>
      </c>
      <c r="G8" s="139">
        <f>'Result Sheet'!BS212</f>
        <v>6</v>
      </c>
      <c r="H8" s="139">
        <f>'Result Sheet'!BT212</f>
        <v>1</v>
      </c>
      <c r="I8" s="139">
        <f>'Result Sheet'!BU212</f>
        <v>0</v>
      </c>
      <c r="J8" s="142">
        <f>'Result Sheet'!BV212</f>
        <v>0</v>
      </c>
      <c r="K8" s="142">
        <f>'Result Sheet'!BN215</f>
        <v>0</v>
      </c>
      <c r="L8" s="142">
        <f>'Result Sheet'!BN217</f>
        <v>0</v>
      </c>
      <c r="M8" s="142">
        <f>'Result Sheet'!BN218</f>
        <v>0</v>
      </c>
      <c r="N8" s="139">
        <f>IF(D8="","",'Result Sheet'!$DK$217)</f>
        <v>0</v>
      </c>
      <c r="O8" s="133">
        <f>IF(D8="","",SUM(D8,K8,M8,N8,L8))</f>
        <v>30</v>
      </c>
      <c r="P8" s="134"/>
      <c r="T8" s="689" t="s">
        <v>250</v>
      </c>
      <c r="U8" s="689"/>
      <c r="V8" s="689"/>
      <c r="W8" s="689"/>
      <c r="X8" s="689"/>
      <c r="Y8" s="689"/>
    </row>
    <row r="9" spans="1:29" ht="24" customHeight="1">
      <c r="A9" s="140"/>
      <c r="B9" s="141"/>
      <c r="C9" s="137"/>
      <c r="D9" s="137"/>
      <c r="E9" s="138"/>
      <c r="F9" s="139"/>
      <c r="G9" s="139"/>
      <c r="H9" s="139"/>
      <c r="I9" s="139"/>
      <c r="J9" s="142"/>
      <c r="K9" s="142"/>
      <c r="L9" s="142"/>
      <c r="M9" s="142"/>
      <c r="N9" s="139" t="str">
        <f>IF(D9="","",'Result Sheet'!$DK$217)</f>
        <v/>
      </c>
      <c r="O9" s="133" t="str">
        <f t="shared" si="0"/>
        <v/>
      </c>
      <c r="P9" s="134"/>
    </row>
    <row r="10" spans="1:29" ht="24" customHeight="1">
      <c r="A10" s="140" t="str">
        <f>IF('Result Sheet'!CF209="","",'Result Sheet'!CF209)</f>
        <v>MANOJ KUMAR</v>
      </c>
      <c r="B10" s="141" t="str">
        <f>IF('Master sheet'!$D$11="Hindi","कार्यानुभव","WORK EXP.")</f>
        <v>कार्यानुभव</v>
      </c>
      <c r="C10" s="137">
        <f>'Result Sheet'!CF210</f>
        <v>11</v>
      </c>
      <c r="D10" s="137">
        <f>'Result Sheet'!CL212</f>
        <v>11</v>
      </c>
      <c r="E10" s="138">
        <f>'Result Sheet'!CF213</f>
        <v>100</v>
      </c>
      <c r="F10" s="139">
        <f>'Result Sheet'!CF212+'Result Sheet'!CG212</f>
        <v>10</v>
      </c>
      <c r="G10" s="139">
        <f>'Result Sheet'!CH212</f>
        <v>0</v>
      </c>
      <c r="H10" s="139">
        <f>'Result Sheet'!CI212</f>
        <v>1</v>
      </c>
      <c r="I10" s="139">
        <f>'Result Sheet'!CJ212</f>
        <v>0</v>
      </c>
      <c r="J10" s="139">
        <f>'Result Sheet'!CK212</f>
        <v>0</v>
      </c>
      <c r="K10" s="142">
        <f>'Result Sheet'!CF215</f>
        <v>0</v>
      </c>
      <c r="L10" s="142">
        <f>'Result Sheet'!CF217</f>
        <v>3</v>
      </c>
      <c r="M10" s="142">
        <f>'Result Sheet'!CF218</f>
        <v>0</v>
      </c>
      <c r="N10" s="139">
        <f>IF(D10="","",'Result Sheet'!$DK$217)</f>
        <v>0</v>
      </c>
      <c r="O10" s="133">
        <f t="shared" si="0"/>
        <v>14</v>
      </c>
      <c r="P10" s="134"/>
    </row>
    <row r="11" spans="1:29" ht="24" customHeight="1">
      <c r="A11" s="140" t="str">
        <f>IF('Result Sheet'!CM209="","",'Result Sheet'!CM209)</f>
        <v>PRADIP SINGH</v>
      </c>
      <c r="B11" s="141" t="str">
        <f>IF('Master sheet'!$D$11="Hindi","कला शिक्षा","ART EDU.")</f>
        <v>कला शिक्षा</v>
      </c>
      <c r="C11" s="137">
        <f>'Result Sheet'!CM210</f>
        <v>16</v>
      </c>
      <c r="D11" s="143">
        <f>'Result Sheet'!CS212</f>
        <v>16</v>
      </c>
      <c r="E11" s="138">
        <f>'Result Sheet'!CM213</f>
        <v>100</v>
      </c>
      <c r="F11" s="139">
        <f>'Result Sheet'!CM212+'Result Sheet'!CN212</f>
        <v>1</v>
      </c>
      <c r="G11" s="139">
        <f>'Result Sheet'!CO212</f>
        <v>12</v>
      </c>
      <c r="H11" s="139">
        <f>'Result Sheet'!CP212</f>
        <v>2</v>
      </c>
      <c r="I11" s="139">
        <f>'Result Sheet'!CQ212</f>
        <v>1</v>
      </c>
      <c r="J11" s="139">
        <f>'Result Sheet'!CR212</f>
        <v>0</v>
      </c>
      <c r="K11" s="139">
        <f>'Result Sheet'!CM215</f>
        <v>0</v>
      </c>
      <c r="L11" s="139">
        <f>'Result Sheet'!CM217</f>
        <v>0</v>
      </c>
      <c r="M11" s="139">
        <f>'Result Sheet'!CM218</f>
        <v>0</v>
      </c>
      <c r="N11" s="139">
        <f>IF(D11="","",'Result Sheet'!$DK$217)</f>
        <v>0</v>
      </c>
      <c r="O11" s="133">
        <f t="shared" si="0"/>
        <v>16</v>
      </c>
      <c r="P11" s="134"/>
    </row>
    <row r="12" spans="1:29" ht="24" customHeight="1">
      <c r="A12" s="140" t="str">
        <f>IF('Result Sheet'!CT209="","",'Result Sheet'!CT209)</f>
        <v>SAMPAT RAJ</v>
      </c>
      <c r="B12" s="141" t="str">
        <f>IF('Master sheet'!$D$11="Hindi","स्वा. एवं शा. शिक्षा","HE.&amp;PH. EDU.")</f>
        <v>स्वा. एवं शा. शिक्षा</v>
      </c>
      <c r="C12" s="137">
        <f>'Result Sheet'!CT210</f>
        <v>19</v>
      </c>
      <c r="D12" s="137">
        <f>'Result Sheet'!CZ212</f>
        <v>18</v>
      </c>
      <c r="E12" s="138">
        <f>'Result Sheet'!CT213</f>
        <v>94.73684210526315</v>
      </c>
      <c r="F12" s="139">
        <f>'Result Sheet'!CT212+'Result Sheet'!CU212</f>
        <v>9</v>
      </c>
      <c r="G12" s="139">
        <f>'Result Sheet'!CV212</f>
        <v>3</v>
      </c>
      <c r="H12" s="139">
        <f>'Result Sheet'!CW212</f>
        <v>5</v>
      </c>
      <c r="I12" s="139">
        <f>'Result Sheet'!CX212</f>
        <v>1</v>
      </c>
      <c r="J12" s="139">
        <f>'Result Sheet'!CY212</f>
        <v>0</v>
      </c>
      <c r="K12" s="142">
        <f>'Result Sheet'!CT215</f>
        <v>0</v>
      </c>
      <c r="L12" s="142">
        <f>'Result Sheet'!CT217</f>
        <v>0</v>
      </c>
      <c r="M12" s="142">
        <f>'Result Sheet'!CT218</f>
        <v>0</v>
      </c>
      <c r="N12" s="139">
        <f>IF(D12="","",'Result Sheet'!$DK$217)</f>
        <v>0</v>
      </c>
      <c r="O12" s="133">
        <f t="shared" si="0"/>
        <v>18</v>
      </c>
      <c r="P12" s="134"/>
    </row>
    <row r="13" spans="1:29" ht="24" customHeight="1">
      <c r="A13" s="140"/>
      <c r="B13" s="141"/>
      <c r="C13" s="137"/>
      <c r="D13" s="137"/>
      <c r="E13" s="138"/>
      <c r="F13" s="139"/>
      <c r="G13" s="139"/>
      <c r="H13" s="139"/>
      <c r="I13" s="139"/>
      <c r="J13" s="142"/>
      <c r="K13" s="142"/>
      <c r="L13" s="142"/>
      <c r="M13" s="142"/>
      <c r="N13" s="144"/>
      <c r="O13" s="133" t="str">
        <f t="shared" si="0"/>
        <v/>
      </c>
      <c r="P13" s="134"/>
    </row>
    <row r="14" spans="1:29" ht="24" customHeight="1" thickBot="1">
      <c r="A14" s="145"/>
      <c r="B14" s="146"/>
      <c r="C14" s="147"/>
      <c r="D14" s="148"/>
      <c r="E14" s="149"/>
      <c r="F14" s="150"/>
      <c r="G14" s="150"/>
      <c r="H14" s="150"/>
      <c r="I14" s="150"/>
      <c r="J14" s="150"/>
      <c r="K14" s="150"/>
      <c r="L14" s="150"/>
      <c r="M14" s="150"/>
      <c r="N14" s="150"/>
      <c r="O14" s="151"/>
      <c r="P14" s="134"/>
    </row>
    <row r="15" spans="1:29" ht="21" customHeight="1" thickTop="1">
      <c r="A15" s="152"/>
      <c r="B15" s="153"/>
      <c r="C15" s="154"/>
      <c r="D15" s="155"/>
      <c r="E15" s="156"/>
      <c r="F15" s="157"/>
      <c r="G15" s="154"/>
      <c r="H15" s="157"/>
      <c r="I15" s="154"/>
      <c r="J15" s="157"/>
      <c r="K15" s="157"/>
      <c r="L15" s="157"/>
      <c r="M15" s="157"/>
      <c r="N15" s="157"/>
      <c r="O15" s="157"/>
      <c r="P15" s="134"/>
    </row>
    <row r="16" spans="1:29" ht="39" customHeight="1">
      <c r="A16" s="698" t="str">
        <f>CONCATENATE("( ",UPPER('Master sheet'!D14)," )")</f>
        <v>( SURESH KUMAR )</v>
      </c>
      <c r="B16" s="698"/>
      <c r="C16" s="698"/>
      <c r="D16" s="155"/>
      <c r="E16" s="156"/>
      <c r="F16" s="157"/>
      <c r="G16" s="154"/>
      <c r="H16" s="157"/>
      <c r="I16" s="154"/>
      <c r="J16" s="699" t="str">
        <f>CONCATENATE("( ",UPPER('Master sheet'!D12)," )")</f>
        <v>( USHA PALIYA )</v>
      </c>
      <c r="K16" s="699"/>
      <c r="L16" s="699"/>
      <c r="M16" s="699"/>
      <c r="N16" s="699"/>
      <c r="O16" s="699"/>
      <c r="P16" s="134"/>
    </row>
    <row r="17" spans="1:16" ht="30" customHeight="1">
      <c r="A17" s="690" t="str">
        <f>IF('Master sheet'!$D$11="Hindi","हस्ताक्षर परीक्षा प्रभारी","Signature of the exam. Incharge")</f>
        <v>हस्ताक्षर परीक्षा प्रभारी</v>
      </c>
      <c r="B17" s="690"/>
      <c r="C17" s="690"/>
      <c r="D17" s="158"/>
      <c r="E17" s="159"/>
      <c r="F17" s="160"/>
      <c r="G17" s="161"/>
      <c r="H17" s="160"/>
      <c r="I17" s="161"/>
      <c r="J17" s="691" t="str">
        <f>IF('Master sheet'!$D$11="Hindi","हस्ताक्षर मय सील मोहर संस्था प्रधान","Signature &amp; Seal of the Head of the Institution")</f>
        <v>हस्ताक्षर मय सील मोहर संस्था प्रधान</v>
      </c>
      <c r="K17" s="691"/>
      <c r="L17" s="691"/>
      <c r="M17" s="691"/>
      <c r="N17" s="691"/>
      <c r="O17" s="691"/>
      <c r="P17" s="134"/>
    </row>
    <row r="18" spans="1:16" ht="15.75">
      <c r="A18" s="134"/>
      <c r="B18" s="162"/>
      <c r="C18" s="161"/>
      <c r="D18" s="158"/>
      <c r="E18" s="159"/>
      <c r="F18" s="160"/>
      <c r="G18" s="161"/>
      <c r="H18" s="160"/>
      <c r="I18" s="161"/>
      <c r="J18" s="163"/>
      <c r="K18" s="163"/>
      <c r="L18" s="163"/>
      <c r="M18" s="163"/>
      <c r="N18" s="163"/>
      <c r="O18" s="163"/>
      <c r="P18" s="134"/>
    </row>
    <row r="19" spans="1:16">
      <c r="A19" s="720" t="s">
        <v>127</v>
      </c>
      <c r="B19" s="720"/>
      <c r="C19" s="720"/>
      <c r="D19" s="720"/>
      <c r="E19" s="720"/>
      <c r="F19" s="720"/>
      <c r="G19" s="720"/>
      <c r="H19" s="720"/>
      <c r="I19" s="720"/>
      <c r="J19" s="720"/>
      <c r="K19" s="720"/>
      <c r="L19" s="720"/>
      <c r="M19" s="720"/>
      <c r="N19" s="720"/>
      <c r="O19" s="720"/>
      <c r="P19" s="164"/>
    </row>
    <row r="20" spans="1:16" ht="15.75" customHeight="1">
      <c r="A20" s="720"/>
      <c r="B20" s="720"/>
      <c r="C20" s="720"/>
      <c r="D20" s="720"/>
      <c r="E20" s="720"/>
      <c r="F20" s="720"/>
      <c r="G20" s="720"/>
      <c r="H20" s="720"/>
      <c r="I20" s="720"/>
      <c r="J20" s="720"/>
      <c r="K20" s="720"/>
      <c r="L20" s="720"/>
      <c r="M20" s="720"/>
      <c r="N20" s="720"/>
      <c r="O20" s="720"/>
      <c r="P20" s="165"/>
    </row>
    <row r="21" spans="1:16" ht="15.75">
      <c r="A21" s="134"/>
      <c r="B21" s="134"/>
      <c r="C21" s="134"/>
      <c r="D21" s="134"/>
      <c r="E21" s="134"/>
      <c r="F21" s="134"/>
      <c r="G21" s="134"/>
      <c r="H21" s="134"/>
      <c r="I21" s="134"/>
      <c r="J21" s="134"/>
      <c r="K21" s="134"/>
      <c r="L21" s="134"/>
      <c r="M21" s="134"/>
      <c r="N21" s="134"/>
      <c r="O21" s="134"/>
      <c r="P21" s="134"/>
    </row>
    <row r="22" spans="1:16" ht="16.5" customHeight="1">
      <c r="A22" s="708" t="str">
        <f>IF('Master sheet'!D11="Hindi",CONCATENATE("विद्यालय का नाम :-","  ",'Master sheet'!D8),CONCATENATE("School Name :-","  ",'Master sheet'!D7))</f>
        <v xml:space="preserve">विद्यालय का नाम :-  महात्मा गाँधी राजकीय विद्यालय (अंग्रेजी माध्यम) बर, पाली </v>
      </c>
      <c r="B22" s="708"/>
      <c r="C22" s="708"/>
      <c r="D22" s="708"/>
      <c r="E22" s="708"/>
      <c r="F22" s="708"/>
      <c r="G22" s="708"/>
      <c r="H22" s="708"/>
      <c r="I22" s="708"/>
      <c r="J22" s="708"/>
      <c r="K22" s="708"/>
      <c r="L22" s="708"/>
      <c r="M22" s="708"/>
      <c r="N22" s="708"/>
      <c r="O22" s="708"/>
      <c r="P22" s="134"/>
    </row>
    <row r="23" spans="1:16" ht="16.5" thickBot="1">
      <c r="A23" s="708"/>
      <c r="B23" s="708"/>
      <c r="C23" s="708"/>
      <c r="D23" s="708"/>
      <c r="E23" s="708"/>
      <c r="F23" s="708"/>
      <c r="G23" s="708"/>
      <c r="H23" s="708"/>
      <c r="I23" s="708"/>
      <c r="J23" s="708"/>
      <c r="K23" s="708"/>
      <c r="L23" s="708"/>
      <c r="M23" s="708"/>
      <c r="N23" s="708"/>
      <c r="O23" s="708"/>
      <c r="P23" s="134"/>
    </row>
    <row r="24" spans="1:16" ht="35.25" customHeight="1" thickTop="1" thickBot="1">
      <c r="A24" s="700" t="str">
        <f>IF('Master sheet'!D11="Hindi","वर्गवार परीक्षा परिणाम","CATEGORY-WISE RESULT")</f>
        <v>वर्गवार परीक्षा परिणाम</v>
      </c>
      <c r="B24" s="701"/>
      <c r="C24" s="701"/>
      <c r="D24" s="701"/>
      <c r="E24" s="701"/>
      <c r="F24" s="701"/>
      <c r="G24" s="702" t="str">
        <f>IF('Master sheet'!D11="Hindi","कक्षा  :-","CLASS :- ")</f>
        <v>कक्षा  :-</v>
      </c>
      <c r="H24" s="702"/>
      <c r="I24" s="703" t="str">
        <f>IF('Result Sheet'!E3="","",'Result Sheet'!E3)</f>
        <v>1st</v>
      </c>
      <c r="J24" s="703"/>
      <c r="K24" s="703"/>
      <c r="L24" s="702" t="str">
        <f>IF('Master sheet'!D11="Hindi","सत्र :- ","Session :- ")</f>
        <v xml:space="preserve">सत्र :- </v>
      </c>
      <c r="M24" s="702"/>
      <c r="N24" s="703" t="str">
        <f>IF('Result Sheet'!J3="","",'Result Sheet'!J3)</f>
        <v xml:space="preserve"> 2022-2023</v>
      </c>
      <c r="O24" s="706"/>
      <c r="P24" s="134"/>
    </row>
    <row r="25" spans="1:16" ht="33.75" customHeight="1" thickTop="1" thickBot="1">
      <c r="A25" s="707" t="str">
        <f>IF('Master sheet'!D11="Hindi","विवरण","Details")</f>
        <v>विवरण</v>
      </c>
      <c r="B25" s="707"/>
      <c r="C25" s="166" t="s">
        <v>112</v>
      </c>
      <c r="D25" s="166" t="s">
        <v>113</v>
      </c>
      <c r="E25" s="166" t="s">
        <v>114</v>
      </c>
      <c r="F25" s="166" t="s">
        <v>115</v>
      </c>
      <c r="G25" s="166" t="s">
        <v>116</v>
      </c>
      <c r="H25" s="166" t="s">
        <v>117</v>
      </c>
      <c r="I25" s="166" t="s">
        <v>118</v>
      </c>
      <c r="J25" s="166" t="s">
        <v>119</v>
      </c>
      <c r="K25" s="166" t="s">
        <v>120</v>
      </c>
      <c r="L25" s="166" t="s">
        <v>121</v>
      </c>
      <c r="M25" s="166" t="s">
        <v>122</v>
      </c>
      <c r="N25" s="166" t="s">
        <v>123</v>
      </c>
      <c r="O25" s="167" t="s">
        <v>111</v>
      </c>
      <c r="P25" s="134"/>
    </row>
    <row r="26" spans="1:16" ht="23.1" customHeight="1" thickTop="1">
      <c r="A26" s="704" t="str">
        <f>IF('Master sheet'!$D$11="Hindi","ग्रेड 'ए'","Grade 'A'")</f>
        <v>ग्रेड 'ए'</v>
      </c>
      <c r="B26" s="705"/>
      <c r="C26" s="168" t="str">
        <f>IF('Result Aggregate'!BR208=0,"",IF('Result Aggregate'!BR208="","",'Result Aggregate'!BR208))</f>
        <v/>
      </c>
      <c r="D26" s="168" t="str">
        <f>IF('Result Aggregate'!BS208=0,"",IF('Result Aggregate'!BS208="","",'Result Aggregate'!BS208))</f>
        <v/>
      </c>
      <c r="E26" s="168" t="str">
        <f>IF('Result Aggregate'!BT208=0,"",IF('Result Aggregate'!BT208="","",'Result Aggregate'!BT208))</f>
        <v/>
      </c>
      <c r="F26" s="168" t="str">
        <f>IF('Result Aggregate'!BU208=0,"",IF('Result Aggregate'!BU208="","",'Result Aggregate'!BU208))</f>
        <v/>
      </c>
      <c r="G26" s="168" t="str">
        <f>IF('Result Aggregate'!BV208=0,"",IF('Result Aggregate'!BV208="","",'Result Aggregate'!BV208))</f>
        <v/>
      </c>
      <c r="H26" s="168" t="str">
        <f>IF('Result Aggregate'!BW208=0,"",IF('Result Aggregate'!BW208="","",'Result Aggregate'!BW208))</f>
        <v/>
      </c>
      <c r="I26" s="168" t="str">
        <f>IF('Result Aggregate'!BX208=0,"",IF('Result Aggregate'!BX208="","",'Result Aggregate'!BX208))</f>
        <v/>
      </c>
      <c r="J26" s="168">
        <f>IF('Result Aggregate'!BY208=0,"",IF('Result Aggregate'!BY208="","",'Result Aggregate'!BY208))</f>
        <v>1</v>
      </c>
      <c r="K26" s="168" t="str">
        <f>IF('Result Aggregate'!BZ208=0,"",IF('Result Aggregate'!BZ208="","",'Result Aggregate'!BZ208))</f>
        <v/>
      </c>
      <c r="L26" s="168" t="str">
        <f>IF('Result Aggregate'!CA208=0,"",IF('Result Aggregate'!CA208="","",'Result Aggregate'!CA208))</f>
        <v/>
      </c>
      <c r="M26" s="168" t="str">
        <f>IF('Result Aggregate'!CB208=0,"",IF('Result Aggregate'!CB208="","",'Result Aggregate'!CB208))</f>
        <v/>
      </c>
      <c r="N26" s="168" t="str">
        <f>IF('Result Aggregate'!CC208=0,"",IF('Result Aggregate'!CC208="","",'Result Aggregate'!CC208))</f>
        <v/>
      </c>
      <c r="O26" s="168">
        <f>IF('Result Aggregate'!CD208=0,"",IF('Result Aggregate'!CD208="","",'Result Aggregate'!CD208))</f>
        <v>1</v>
      </c>
      <c r="P26" s="134"/>
    </row>
    <row r="27" spans="1:16" ht="23.1" customHeight="1">
      <c r="A27" s="704" t="str">
        <f>IF('Master sheet'!$D$11="Hindi","ग्रेड 'बी'","Grade 'B'")</f>
        <v>ग्रेड 'बी'</v>
      </c>
      <c r="B27" s="705"/>
      <c r="C27" s="168">
        <f>IF('Result Aggregate'!BR209=0,"",IF('Result Aggregate'!BR209="","",'Result Aggregate'!BR209))</f>
        <v>2</v>
      </c>
      <c r="D27" s="168">
        <f>IF('Result Aggregate'!BS209=0,"",IF('Result Aggregate'!BS209="","",'Result Aggregate'!BS209))</f>
        <v>1</v>
      </c>
      <c r="E27" s="168" t="str">
        <f>IF('Result Aggregate'!BT209=0,"",IF('Result Aggregate'!BT209="","",'Result Aggregate'!BT209))</f>
        <v/>
      </c>
      <c r="F27" s="168" t="str">
        <f>IF('Result Aggregate'!BU209=0,"",IF('Result Aggregate'!BU209="","",'Result Aggregate'!BU209))</f>
        <v/>
      </c>
      <c r="G27" s="168">
        <f>IF('Result Aggregate'!BV209=0,"",IF('Result Aggregate'!BV209="","",'Result Aggregate'!BV209))</f>
        <v>15</v>
      </c>
      <c r="H27" s="168">
        <f>IF('Result Aggregate'!BW209=0,"",IF('Result Aggregate'!BW209="","",'Result Aggregate'!BW209))</f>
        <v>8</v>
      </c>
      <c r="I27" s="168">
        <f>IF('Result Aggregate'!BX209=0,"",IF('Result Aggregate'!BX209="","",'Result Aggregate'!BX209))</f>
        <v>1</v>
      </c>
      <c r="J27" s="168" t="str">
        <f>IF('Result Aggregate'!BY209=0,"",IF('Result Aggregate'!BY209="","",'Result Aggregate'!BY209))</f>
        <v/>
      </c>
      <c r="K27" s="168" t="str">
        <f>IF('Result Aggregate'!BZ209=0,"",IF('Result Aggregate'!BZ209="","",'Result Aggregate'!BZ209))</f>
        <v/>
      </c>
      <c r="L27" s="168" t="str">
        <f>IF('Result Aggregate'!CA209=0,"",IF('Result Aggregate'!CA209="","",'Result Aggregate'!CA209))</f>
        <v/>
      </c>
      <c r="M27" s="168">
        <f>IF('Result Aggregate'!CB209=0,"",IF('Result Aggregate'!CB209="","",'Result Aggregate'!CB209))</f>
        <v>2</v>
      </c>
      <c r="N27" s="168" t="str">
        <f>IF('Result Aggregate'!CC209=0,"",IF('Result Aggregate'!CC209="","",'Result Aggregate'!CC209))</f>
        <v/>
      </c>
      <c r="O27" s="168">
        <f>IF('Result Aggregate'!CD209=0,"",IF('Result Aggregate'!CD209="","",'Result Aggregate'!CD209))</f>
        <v>29</v>
      </c>
      <c r="P27" s="134"/>
    </row>
    <row r="28" spans="1:16" ht="23.1" customHeight="1">
      <c r="A28" s="704" t="str">
        <f>IF('Master sheet'!$D$11="Hindi","ग्रेड 'सी'","Grade 'C'")</f>
        <v>ग्रेड 'सी'</v>
      </c>
      <c r="B28" s="705"/>
      <c r="C28" s="168" t="str">
        <f>IF('Result Aggregate'!BR210=0,"",IF('Result Aggregate'!BR210="","",'Result Aggregate'!BR210))</f>
        <v/>
      </c>
      <c r="D28" s="168" t="str">
        <f>IF('Result Aggregate'!BS210=0,"",IF('Result Aggregate'!BS210="","",'Result Aggregate'!BS210))</f>
        <v/>
      </c>
      <c r="E28" s="168" t="str">
        <f>IF('Result Aggregate'!BT210=0,"",IF('Result Aggregate'!BT210="","",'Result Aggregate'!BT210))</f>
        <v/>
      </c>
      <c r="F28" s="168" t="str">
        <f>IF('Result Aggregate'!BU210=0,"",IF('Result Aggregate'!BU210="","",'Result Aggregate'!BU210))</f>
        <v/>
      </c>
      <c r="G28" s="168" t="str">
        <f>IF('Result Aggregate'!BV210=0,"",IF('Result Aggregate'!BV210="","",'Result Aggregate'!BV210))</f>
        <v/>
      </c>
      <c r="H28" s="168" t="str">
        <f>IF('Result Aggregate'!BW210=0,"",IF('Result Aggregate'!BW210="","",'Result Aggregate'!BW210))</f>
        <v/>
      </c>
      <c r="I28" s="168" t="str">
        <f>IF('Result Aggregate'!BX210=0,"",IF('Result Aggregate'!BX210="","",'Result Aggregate'!BX210))</f>
        <v/>
      </c>
      <c r="J28" s="168" t="str">
        <f>IF('Result Aggregate'!BY210=0,"",IF('Result Aggregate'!BY210="","",'Result Aggregate'!BY210))</f>
        <v/>
      </c>
      <c r="K28" s="168" t="str">
        <f>IF('Result Aggregate'!BZ210=0,"",IF('Result Aggregate'!BZ210="","",'Result Aggregate'!BZ210))</f>
        <v/>
      </c>
      <c r="L28" s="168" t="str">
        <f>IF('Result Aggregate'!CA210=0,"",IF('Result Aggregate'!CA210="","",'Result Aggregate'!CA210))</f>
        <v/>
      </c>
      <c r="M28" s="168" t="str">
        <f>IF('Result Aggregate'!CB210=0,"",IF('Result Aggregate'!CB210="","",'Result Aggregate'!CB210))</f>
        <v/>
      </c>
      <c r="N28" s="168" t="str">
        <f>IF('Result Aggregate'!CC210=0,"",IF('Result Aggregate'!CC210="","",'Result Aggregate'!CC210))</f>
        <v/>
      </c>
      <c r="O28" s="168" t="str">
        <f>IF('Result Aggregate'!CD210=0,"",IF('Result Aggregate'!CD210="","",'Result Aggregate'!CD210))</f>
        <v/>
      </c>
      <c r="P28" s="134"/>
    </row>
    <row r="29" spans="1:16" ht="23.1" customHeight="1">
      <c r="A29" s="704" t="str">
        <f>IF('Master sheet'!$D$11="Hindi","ग्रेड 'डी'","Grade 'D'")</f>
        <v>ग्रेड 'डी'</v>
      </c>
      <c r="B29" s="705"/>
      <c r="C29" s="168" t="str">
        <f>IF('Result Aggregate'!BR211=0,"",IF('Result Aggregate'!BR211="","",'Result Aggregate'!BR211))</f>
        <v/>
      </c>
      <c r="D29" s="168" t="str">
        <f>IF('Result Aggregate'!BS211=0,"",IF('Result Aggregate'!BS211="","",'Result Aggregate'!BS211))</f>
        <v/>
      </c>
      <c r="E29" s="168" t="str">
        <f>IF('Result Aggregate'!BT211=0,"",IF('Result Aggregate'!BT211="","",'Result Aggregate'!BT211))</f>
        <v/>
      </c>
      <c r="F29" s="168" t="str">
        <f>IF('Result Aggregate'!BU211=0,"",IF('Result Aggregate'!BU211="","",'Result Aggregate'!BU211))</f>
        <v/>
      </c>
      <c r="G29" s="168" t="str">
        <f>IF('Result Aggregate'!BV211=0,"",IF('Result Aggregate'!BV211="","",'Result Aggregate'!BV211))</f>
        <v/>
      </c>
      <c r="H29" s="168" t="str">
        <f>IF('Result Aggregate'!BW211=0,"",IF('Result Aggregate'!BW211="","",'Result Aggregate'!BW211))</f>
        <v/>
      </c>
      <c r="I29" s="168" t="str">
        <f>IF('Result Aggregate'!BX211=0,"",IF('Result Aggregate'!BX211="","",'Result Aggregate'!BX211))</f>
        <v/>
      </c>
      <c r="J29" s="168" t="str">
        <f>IF('Result Aggregate'!BY211=0,"",IF('Result Aggregate'!BY211="","",'Result Aggregate'!BY211))</f>
        <v/>
      </c>
      <c r="K29" s="168" t="str">
        <f>IF('Result Aggregate'!BZ211=0,"",IF('Result Aggregate'!BZ211="","",'Result Aggregate'!BZ211))</f>
        <v/>
      </c>
      <c r="L29" s="168" t="str">
        <f>IF('Result Aggregate'!CA211=0,"",IF('Result Aggregate'!CA211="","",'Result Aggregate'!CA211))</f>
        <v/>
      </c>
      <c r="M29" s="168" t="str">
        <f>IF('Result Aggregate'!CB211=0,"",IF('Result Aggregate'!CB211="","",'Result Aggregate'!CB211))</f>
        <v/>
      </c>
      <c r="N29" s="168" t="str">
        <f>IF('Result Aggregate'!CC211=0,"",IF('Result Aggregate'!CC211="","",'Result Aggregate'!CC211))</f>
        <v/>
      </c>
      <c r="O29" s="168" t="str">
        <f>IF('Result Aggregate'!CD211=0,"",IF('Result Aggregate'!CD211="","",'Result Aggregate'!CD211))</f>
        <v/>
      </c>
      <c r="P29" s="134"/>
    </row>
    <row r="30" spans="1:16" ht="23.1" customHeight="1">
      <c r="A30" s="704" t="str">
        <f>IF('Master sheet'!$D$11="Hindi","ग्रेड 'ई'","Grade 'E'")</f>
        <v>ग्रेड 'ई'</v>
      </c>
      <c r="B30" s="705"/>
      <c r="C30" s="168" t="str">
        <f>IF('Result Aggregate'!BR212=0,"",IF('Result Aggregate'!BR212="","",'Result Aggregate'!BR212))</f>
        <v/>
      </c>
      <c r="D30" s="168" t="str">
        <f>IF('Result Aggregate'!BS212=0,"",IF('Result Aggregate'!BS212="","",'Result Aggregate'!BS212))</f>
        <v/>
      </c>
      <c r="E30" s="168" t="str">
        <f>IF('Result Aggregate'!BT212=0,"",IF('Result Aggregate'!BT212="","",'Result Aggregate'!BT212))</f>
        <v/>
      </c>
      <c r="F30" s="168" t="str">
        <f>IF('Result Aggregate'!BU212=0,"",IF('Result Aggregate'!BU212="","",'Result Aggregate'!BU212))</f>
        <v/>
      </c>
      <c r="G30" s="168" t="str">
        <f>IF('Result Aggregate'!BV212=0,"",IF('Result Aggregate'!BV212="","",'Result Aggregate'!BV212))</f>
        <v/>
      </c>
      <c r="H30" s="168" t="str">
        <f>IF('Result Aggregate'!BW212=0,"",IF('Result Aggregate'!BW212="","",'Result Aggregate'!BW212))</f>
        <v/>
      </c>
      <c r="I30" s="168" t="str">
        <f>IF('Result Aggregate'!BX212=0,"",IF('Result Aggregate'!BX212="","",'Result Aggregate'!BX212))</f>
        <v/>
      </c>
      <c r="J30" s="168" t="str">
        <f>IF('Result Aggregate'!BY212=0,"",IF('Result Aggregate'!BY212="","",'Result Aggregate'!BY212))</f>
        <v/>
      </c>
      <c r="K30" s="168" t="str">
        <f>IF('Result Aggregate'!BZ212=0,"",IF('Result Aggregate'!BZ212="","",'Result Aggregate'!BZ212))</f>
        <v/>
      </c>
      <c r="L30" s="168" t="str">
        <f>IF('Result Aggregate'!CA212=0,"",IF('Result Aggregate'!CA212="","",'Result Aggregate'!CA212))</f>
        <v/>
      </c>
      <c r="M30" s="168" t="str">
        <f>IF('Result Aggregate'!CB212=0,"",IF('Result Aggregate'!CB212="","",'Result Aggregate'!CB212))</f>
        <v/>
      </c>
      <c r="N30" s="168" t="str">
        <f>IF('Result Aggregate'!CC212=0,"",IF('Result Aggregate'!CC212="","",'Result Aggregate'!CC212))</f>
        <v/>
      </c>
      <c r="O30" s="168" t="str">
        <f>IF('Result Aggregate'!CD212=0,"",IF('Result Aggregate'!CD212="","",'Result Aggregate'!CD212))</f>
        <v/>
      </c>
      <c r="P30" s="169"/>
    </row>
    <row r="31" spans="1:16" ht="23.1" customHeight="1">
      <c r="A31" s="694" t="str">
        <f>IF('Master sheet'!$D$11="Hindi","कुल उत्तीर्ण","Total Pass")</f>
        <v>कुल उत्तीर्ण</v>
      </c>
      <c r="B31" s="695"/>
      <c r="C31" s="168">
        <f>IF('Result Aggregate'!BR213=0,"",IF('Result Aggregate'!BR213="","",'Result Aggregate'!BR213))</f>
        <v>2</v>
      </c>
      <c r="D31" s="168">
        <f>IF('Result Aggregate'!BS213=0,"",IF('Result Aggregate'!BS213="","",'Result Aggregate'!BS213))</f>
        <v>1</v>
      </c>
      <c r="E31" s="168" t="str">
        <f>IF('Result Aggregate'!BT213=0,"",IF('Result Aggregate'!BT213="","",'Result Aggregate'!BT213))</f>
        <v/>
      </c>
      <c r="F31" s="168" t="str">
        <f>IF('Result Aggregate'!BU213=0,"",IF('Result Aggregate'!BU213="","",'Result Aggregate'!BU213))</f>
        <v/>
      </c>
      <c r="G31" s="168">
        <f>IF('Result Aggregate'!BV213=0,"",IF('Result Aggregate'!BV213="","",'Result Aggregate'!BV213))</f>
        <v>15</v>
      </c>
      <c r="H31" s="168">
        <f>IF('Result Aggregate'!BW213=0,"",IF('Result Aggregate'!BW213="","",'Result Aggregate'!BW213))</f>
        <v>8</v>
      </c>
      <c r="I31" s="168">
        <f>IF('Result Aggregate'!BX213=0,"",IF('Result Aggregate'!BX213="","",'Result Aggregate'!BX213))</f>
        <v>1</v>
      </c>
      <c r="J31" s="168">
        <f>IF('Result Aggregate'!BY213=0,"",IF('Result Aggregate'!BY213="","",'Result Aggregate'!BY213))</f>
        <v>1</v>
      </c>
      <c r="K31" s="168" t="str">
        <f>IF('Result Aggregate'!BZ213=0,"",IF('Result Aggregate'!BZ213="","",'Result Aggregate'!BZ213))</f>
        <v/>
      </c>
      <c r="L31" s="168" t="str">
        <f>IF('Result Aggregate'!CA213=0,"",IF('Result Aggregate'!CA213="","",'Result Aggregate'!CA213))</f>
        <v/>
      </c>
      <c r="M31" s="168">
        <f>IF('Result Aggregate'!CB213=0,"",IF('Result Aggregate'!CB213="","",'Result Aggregate'!CB213))</f>
        <v>2</v>
      </c>
      <c r="N31" s="168" t="str">
        <f>IF('Result Aggregate'!CC213=0,"",IF('Result Aggregate'!CC213="","",'Result Aggregate'!CC213))</f>
        <v/>
      </c>
      <c r="O31" s="168">
        <f>IF('Result Aggregate'!CD213=0,"",IF('Result Aggregate'!CD213="","",'Result Aggregate'!CD213))</f>
        <v>30</v>
      </c>
      <c r="P31" s="170"/>
    </row>
    <row r="32" spans="1:16" ht="23.1" customHeight="1">
      <c r="A32" s="692" t="str">
        <f>IF('Master sheet'!$D$11="Hindi","पुनः परीक्षा","Re-Exam")</f>
        <v>पुनः परीक्षा</v>
      </c>
      <c r="B32" s="693"/>
      <c r="C32" s="168" t="str">
        <f>IF('Result Aggregate'!BR214=0,"",IF('Result Aggregate'!BR214="","",'Result Aggregate'!BR214))</f>
        <v/>
      </c>
      <c r="D32" s="168" t="str">
        <f>IF('Result Aggregate'!BS214=0,"",IF('Result Aggregate'!BS214="","",'Result Aggregate'!BS214))</f>
        <v/>
      </c>
      <c r="E32" s="168" t="str">
        <f>IF('Result Aggregate'!BT214=0,"",IF('Result Aggregate'!BT214="","",'Result Aggregate'!BT214))</f>
        <v/>
      </c>
      <c r="F32" s="168" t="str">
        <f>IF('Result Aggregate'!BU214=0,"",IF('Result Aggregate'!BU214="","",'Result Aggregate'!BU214))</f>
        <v/>
      </c>
      <c r="G32" s="168" t="str">
        <f>IF('Result Aggregate'!BV214=0,"",IF('Result Aggregate'!BV214="","",'Result Aggregate'!BV214))</f>
        <v/>
      </c>
      <c r="H32" s="168" t="str">
        <f>IF('Result Aggregate'!BW214=0,"",IF('Result Aggregate'!BW214="","",'Result Aggregate'!BW214))</f>
        <v/>
      </c>
      <c r="I32" s="168" t="str">
        <f>IF('Result Aggregate'!BX214=0,"",IF('Result Aggregate'!BX214="","",'Result Aggregate'!BX214))</f>
        <v/>
      </c>
      <c r="J32" s="168" t="str">
        <f>IF('Result Aggregate'!BY214=0,"",IF('Result Aggregate'!BY214="","",'Result Aggregate'!BY214))</f>
        <v/>
      </c>
      <c r="K32" s="168" t="str">
        <f>IF('Result Aggregate'!BZ214=0,"",IF('Result Aggregate'!BZ214="","",'Result Aggregate'!BZ214))</f>
        <v/>
      </c>
      <c r="L32" s="168" t="str">
        <f>IF('Result Aggregate'!CA214=0,"",IF('Result Aggregate'!CA214="","",'Result Aggregate'!CA214))</f>
        <v/>
      </c>
      <c r="M32" s="168" t="str">
        <f>IF('Result Aggregate'!CB214=0,"",IF('Result Aggregate'!CB214="","",'Result Aggregate'!CB214))</f>
        <v/>
      </c>
      <c r="N32" s="168" t="str">
        <f>IF('Result Aggregate'!CC214=0,"",IF('Result Aggregate'!CC214="","",'Result Aggregate'!CC214))</f>
        <v/>
      </c>
      <c r="O32" s="168" t="str">
        <f>IF('Result Aggregate'!CD214=0,"",IF('Result Aggregate'!CD214="","",'Result Aggregate'!CD214))</f>
        <v/>
      </c>
      <c r="P32" s="171"/>
    </row>
    <row r="33" spans="1:16" ht="23.1" customHeight="1">
      <c r="A33" s="694" t="str">
        <f>IF('Master sheet'!$D$11="Hindi","प्रविष्ठ कुल विद्यार्थी","No. of students appeared")</f>
        <v>प्रविष्ठ कुल विद्यार्थी</v>
      </c>
      <c r="B33" s="695"/>
      <c r="C33" s="168">
        <f>IF('Result Aggregate'!BR215=0,"",IF('Result Aggregate'!BR215="","",'Result Aggregate'!BR215))</f>
        <v>2</v>
      </c>
      <c r="D33" s="168">
        <f>IF('Result Aggregate'!BS215=0,"",IF('Result Aggregate'!BS215="","",'Result Aggregate'!BS215))</f>
        <v>1</v>
      </c>
      <c r="E33" s="168" t="str">
        <f>IF('Result Aggregate'!BT215=0,"",IF('Result Aggregate'!BT215="","",'Result Aggregate'!BT215))</f>
        <v/>
      </c>
      <c r="F33" s="168" t="str">
        <f>IF('Result Aggregate'!BU215=0,"",IF('Result Aggregate'!BU215="","",'Result Aggregate'!BU215))</f>
        <v/>
      </c>
      <c r="G33" s="168">
        <f>IF('Result Aggregate'!BV215=0,"",IF('Result Aggregate'!BV215="","",'Result Aggregate'!BV215))</f>
        <v>15</v>
      </c>
      <c r="H33" s="168">
        <f>IF('Result Aggregate'!BW215=0,"",IF('Result Aggregate'!BW215="","",'Result Aggregate'!BW215))</f>
        <v>8</v>
      </c>
      <c r="I33" s="168">
        <f>IF('Result Aggregate'!BX215=0,"",IF('Result Aggregate'!BX215="","",'Result Aggregate'!BX215))</f>
        <v>1</v>
      </c>
      <c r="J33" s="168">
        <f>IF('Result Aggregate'!BY215=0,"",IF('Result Aggregate'!BY215="","",'Result Aggregate'!BY215))</f>
        <v>1</v>
      </c>
      <c r="K33" s="168" t="str">
        <f>IF('Result Aggregate'!BZ215=0,"",IF('Result Aggregate'!BZ215="","",'Result Aggregate'!BZ215))</f>
        <v/>
      </c>
      <c r="L33" s="168" t="str">
        <f>IF('Result Aggregate'!CA215=0,"",IF('Result Aggregate'!CA215="","",'Result Aggregate'!CA215))</f>
        <v/>
      </c>
      <c r="M33" s="168">
        <f>IF('Result Aggregate'!CB215=0,"",IF('Result Aggregate'!CB215="","",'Result Aggregate'!CB215))</f>
        <v>2</v>
      </c>
      <c r="N33" s="168" t="str">
        <f>IF('Result Aggregate'!CC215=0,"",IF('Result Aggregate'!CC215="","",'Result Aggregate'!CC215))</f>
        <v/>
      </c>
      <c r="O33" s="168">
        <f>IF('Result Aggregate'!CD215=0,"",IF('Result Aggregate'!CD215="","",'Result Aggregate'!CD215))</f>
        <v>30</v>
      </c>
      <c r="P33" s="171"/>
    </row>
    <row r="34" spans="1:16" ht="23.1" customHeight="1" thickBot="1">
      <c r="A34" s="696" t="str">
        <f>IF('Master sheet'!$D$11="Hindi","उत्तीर्ण प्रतिशत","Pass percentage")</f>
        <v>उत्तीर्ण प्रतिशत</v>
      </c>
      <c r="B34" s="697"/>
      <c r="C34" s="249">
        <f>'Result Aggregate'!BR216</f>
        <v>100</v>
      </c>
      <c r="D34" s="249">
        <f>'Result Aggregate'!BS216</f>
        <v>100</v>
      </c>
      <c r="E34" s="249" t="str">
        <f>'Result Aggregate'!BT216</f>
        <v/>
      </c>
      <c r="F34" s="249" t="str">
        <f>'Result Aggregate'!BU216</f>
        <v/>
      </c>
      <c r="G34" s="249">
        <f>'Result Aggregate'!BV216</f>
        <v>100</v>
      </c>
      <c r="H34" s="249">
        <f>'Result Aggregate'!BW216</f>
        <v>100</v>
      </c>
      <c r="I34" s="249">
        <f>'Result Aggregate'!BX216</f>
        <v>100</v>
      </c>
      <c r="J34" s="249">
        <f>'Result Aggregate'!BY216</f>
        <v>100</v>
      </c>
      <c r="K34" s="249" t="str">
        <f>'Result Aggregate'!BZ216</f>
        <v/>
      </c>
      <c r="L34" s="249" t="str">
        <f>'Result Aggregate'!CA216</f>
        <v/>
      </c>
      <c r="M34" s="249">
        <f>'Result Aggregate'!CB216</f>
        <v>100</v>
      </c>
      <c r="N34" s="249" t="str">
        <f>'Result Aggregate'!CC216</f>
        <v/>
      </c>
      <c r="O34" s="250">
        <f>'Result Aggregate'!CD216</f>
        <v>100</v>
      </c>
      <c r="P34" s="171"/>
    </row>
    <row r="35" spans="1:16" ht="19.5" thickTop="1">
      <c r="A35" s="134"/>
      <c r="B35" s="134"/>
      <c r="C35" s="134"/>
      <c r="D35" s="134"/>
      <c r="E35" s="134"/>
      <c r="F35" s="134"/>
      <c r="G35" s="134"/>
      <c r="H35" s="134"/>
      <c r="I35" s="134"/>
      <c r="J35" s="134"/>
      <c r="K35" s="134"/>
      <c r="L35" s="134"/>
      <c r="M35" s="134"/>
      <c r="N35" s="134"/>
      <c r="O35" s="134"/>
      <c r="P35" s="172"/>
    </row>
    <row r="36" spans="1:16" ht="39" customHeight="1">
      <c r="A36" s="698" t="str">
        <f>CONCATENATE("( ",UPPER('Master sheet'!D14)," )")</f>
        <v>( SURESH KUMAR )</v>
      </c>
      <c r="B36" s="698"/>
      <c r="C36" s="698"/>
      <c r="D36" s="155"/>
      <c r="E36" s="156"/>
      <c r="F36" s="157"/>
      <c r="G36" s="154"/>
      <c r="H36" s="157"/>
      <c r="I36" s="154"/>
      <c r="J36" s="699" t="str">
        <f>CONCATENATE("( ",UPPER('Master sheet'!D12)," )")</f>
        <v>( USHA PALIYA )</v>
      </c>
      <c r="K36" s="699"/>
      <c r="L36" s="699"/>
      <c r="M36" s="699"/>
      <c r="N36" s="699"/>
      <c r="O36" s="699"/>
      <c r="P36" s="134"/>
    </row>
    <row r="37" spans="1:16" ht="21.75" customHeight="1">
      <c r="A37" s="690" t="str">
        <f>IF('Master sheet'!$D$11="Hindi","हस्ताक्षर परीक्षा प्रभारी","Signature of the exam. Incharge")</f>
        <v>हस्ताक्षर परीक्षा प्रभारी</v>
      </c>
      <c r="B37" s="690"/>
      <c r="C37" s="690"/>
      <c r="D37" s="158"/>
      <c r="E37" s="159"/>
      <c r="F37" s="160"/>
      <c r="G37" s="161"/>
      <c r="H37" s="160"/>
      <c r="I37" s="161"/>
      <c r="J37" s="691" t="str">
        <f>IF('Master sheet'!$D$11="Hindi","हस्ताक्षर मय सील मोहर संस्था प्रधान","Signature &amp; Seal of the Head of the Institution")</f>
        <v>हस्ताक्षर मय सील मोहर संस्था प्रधान</v>
      </c>
      <c r="K37" s="691"/>
      <c r="L37" s="691"/>
      <c r="M37" s="691"/>
      <c r="N37" s="691"/>
      <c r="O37" s="691"/>
      <c r="P37" s="134"/>
    </row>
    <row r="38" spans="1:16" ht="18.75">
      <c r="A38" s="134"/>
      <c r="B38" s="134"/>
      <c r="C38" s="134"/>
      <c r="D38" s="134"/>
      <c r="E38" s="134"/>
      <c r="F38" s="134"/>
      <c r="G38" s="134"/>
      <c r="H38" s="134"/>
      <c r="I38" s="134"/>
      <c r="J38" s="134"/>
      <c r="K38" s="134"/>
      <c r="L38" s="134"/>
      <c r="M38" s="134"/>
      <c r="N38" s="134"/>
      <c r="O38" s="134"/>
      <c r="P38" s="173"/>
    </row>
    <row r="39" spans="1:16" ht="15.75">
      <c r="A39" s="134"/>
      <c r="B39" s="134"/>
      <c r="C39" s="134"/>
      <c r="D39" s="134"/>
      <c r="E39" s="134"/>
      <c r="F39" s="134"/>
      <c r="G39" s="134"/>
      <c r="H39" s="134"/>
      <c r="I39" s="134"/>
      <c r="J39" s="134"/>
      <c r="K39" s="134"/>
      <c r="L39" s="134"/>
      <c r="M39" s="134"/>
      <c r="N39" s="134"/>
      <c r="O39" s="134"/>
      <c r="P39" s="174"/>
    </row>
    <row r="40" spans="1:16" ht="26.25">
      <c r="A40" s="134"/>
      <c r="B40" s="134"/>
      <c r="C40" s="134"/>
      <c r="D40" s="134"/>
      <c r="E40" s="134"/>
      <c r="F40" s="134"/>
      <c r="G40" s="134"/>
      <c r="H40" s="134"/>
      <c r="I40" s="134"/>
      <c r="J40" s="134"/>
      <c r="K40" s="134"/>
      <c r="L40" s="134"/>
      <c r="M40" s="134"/>
      <c r="N40" s="134"/>
      <c r="O40" s="134"/>
      <c r="P40" s="169"/>
    </row>
    <row r="41" spans="1:16" ht="15.75">
      <c r="A41" s="134"/>
      <c r="B41" s="134"/>
      <c r="C41" s="134"/>
      <c r="D41" s="134"/>
      <c r="E41" s="134"/>
      <c r="F41" s="134"/>
      <c r="G41" s="134"/>
      <c r="H41" s="134"/>
      <c r="I41" s="134"/>
      <c r="J41" s="134"/>
      <c r="K41" s="134"/>
      <c r="L41" s="134"/>
      <c r="M41" s="134"/>
      <c r="N41" s="134"/>
      <c r="O41" s="134"/>
      <c r="P41" s="170"/>
    </row>
    <row r="42" spans="1:16" ht="18.75">
      <c r="A42" s="134"/>
      <c r="B42" s="134"/>
      <c r="C42" s="134"/>
      <c r="D42" s="134"/>
      <c r="E42" s="134"/>
      <c r="F42" s="134"/>
      <c r="G42" s="134"/>
      <c r="H42" s="134"/>
      <c r="I42" s="134"/>
      <c r="J42" s="134"/>
      <c r="K42" s="134"/>
      <c r="L42" s="134"/>
      <c r="M42" s="134"/>
      <c r="N42" s="134"/>
      <c r="O42" s="134"/>
      <c r="P42" s="171"/>
    </row>
    <row r="43" spans="1:16" ht="18.75">
      <c r="A43" s="134"/>
      <c r="B43" s="134"/>
      <c r="C43" s="134"/>
      <c r="D43" s="134"/>
      <c r="E43" s="134"/>
      <c r="F43" s="134"/>
      <c r="G43" s="134"/>
      <c r="H43" s="134"/>
      <c r="I43" s="134"/>
      <c r="J43" s="134"/>
      <c r="K43" s="134"/>
      <c r="L43" s="134"/>
      <c r="M43" s="134"/>
      <c r="N43" s="134"/>
      <c r="O43" s="134"/>
      <c r="P43" s="171"/>
    </row>
    <row r="44" spans="1:16" ht="18.75">
      <c r="A44" s="134"/>
      <c r="B44" s="134"/>
      <c r="C44" s="134"/>
      <c r="D44" s="134"/>
      <c r="E44" s="134"/>
      <c r="F44" s="134"/>
      <c r="G44" s="134"/>
      <c r="H44" s="134"/>
      <c r="I44" s="134"/>
      <c r="J44" s="134"/>
      <c r="K44" s="134"/>
      <c r="L44" s="134"/>
      <c r="M44" s="134"/>
      <c r="N44" s="134"/>
      <c r="O44" s="134"/>
      <c r="P44" s="171"/>
    </row>
  </sheetData>
  <sheetProtection password="D499" sheet="1" objects="1" scenarios="1" formatColumns="0" formatRows="0"/>
  <mergeCells count="33">
    <mergeCell ref="A22:O23"/>
    <mergeCell ref="A1:O1"/>
    <mergeCell ref="A2:E3"/>
    <mergeCell ref="F2:G3"/>
    <mergeCell ref="H2:I3"/>
    <mergeCell ref="J2:L3"/>
    <mergeCell ref="M2:O3"/>
    <mergeCell ref="A16:C16"/>
    <mergeCell ref="J16:O16"/>
    <mergeCell ref="A17:C17"/>
    <mergeCell ref="J17:O17"/>
    <mergeCell ref="A19:O20"/>
    <mergeCell ref="A28:B28"/>
    <mergeCell ref="A29:B29"/>
    <mergeCell ref="A30:B30"/>
    <mergeCell ref="N24:O24"/>
    <mergeCell ref="A25:B25"/>
    <mergeCell ref="T6:X7"/>
    <mergeCell ref="T8:Y8"/>
    <mergeCell ref="A37:C37"/>
    <mergeCell ref="J37:O37"/>
    <mergeCell ref="A32:B32"/>
    <mergeCell ref="A33:B33"/>
    <mergeCell ref="A34:B34"/>
    <mergeCell ref="A36:C36"/>
    <mergeCell ref="J36:O36"/>
    <mergeCell ref="A31:B31"/>
    <mergeCell ref="A24:F24"/>
    <mergeCell ref="G24:H24"/>
    <mergeCell ref="I24:K24"/>
    <mergeCell ref="L24:M24"/>
    <mergeCell ref="A26:B26"/>
    <mergeCell ref="A27:B27"/>
  </mergeCells>
  <conditionalFormatting sqref="A45:A65199 P45:P65199 B45:O65201 P17:P18 P21:P25">
    <cfRule type="containsText" dxfId="53" priority="22" stopIfTrue="1" operator="containsText" text="G1">
      <formula>NOT(ISERROR(SEARCH("G1",A17)))</formula>
    </cfRule>
    <cfRule type="containsText" dxfId="52" priority="23" stopIfTrue="1" operator="containsText" text="G2">
      <formula>NOT(ISERROR(SEARCH("G2",A17)))</formula>
    </cfRule>
    <cfRule type="containsText" dxfId="51" priority="24" stopIfTrue="1" operator="containsText" text="G1">
      <formula>NOT(ISERROR(SEARCH("G1",A17)))</formula>
    </cfRule>
    <cfRule type="containsText" dxfId="50" priority="25" stopIfTrue="1" operator="containsText" text="S">
      <formula>NOT(ISERROR(SEARCH("S",A17)))</formula>
    </cfRule>
    <cfRule type="containsText" dxfId="49" priority="26" stopIfTrue="1" operator="containsText" text="F">
      <formula>NOT(ISERROR(SEARCH("F",A17)))</formula>
    </cfRule>
  </conditionalFormatting>
  <conditionalFormatting sqref="P30:P44 C7:C13 B5:B15 A4:A16 J17 C25:O34">
    <cfRule type="cellIs" dxfId="48" priority="21" stopIfTrue="1" operator="equal">
      <formula>0</formula>
    </cfRule>
  </conditionalFormatting>
  <conditionalFormatting sqref="P17:P18 P21:P25">
    <cfRule type="containsText" dxfId="47" priority="18" stopIfTrue="1" operator="containsText" text="RA">
      <formula>NOT(ISERROR(SEARCH("RA",P17)))</formula>
    </cfRule>
    <cfRule type="containsText" dxfId="46" priority="19" stopIfTrue="1" operator="containsText" text="ML">
      <formula>NOT(ISERROR(SEARCH("ML",P17)))</formula>
    </cfRule>
    <cfRule type="containsText" dxfId="45" priority="20" stopIfTrue="1" operator="containsText" text="ML">
      <formula>NOT(ISERROR(SEARCH("ML",P17)))</formula>
    </cfRule>
  </conditionalFormatting>
  <conditionalFormatting sqref="P17:P18 P21:P25">
    <cfRule type="containsText" dxfId="44" priority="17" stopIfTrue="1" operator="containsText" text="S">
      <formula>NOT(ISERROR(SEARCH("S",P17)))</formula>
    </cfRule>
  </conditionalFormatting>
  <conditionalFormatting sqref="J17">
    <cfRule type="containsText" dxfId="43" priority="13" stopIfTrue="1" operator="containsText" text="iwjd">
      <formula>NOT(ISERROR(SEARCH("iwjd",J17)))</formula>
    </cfRule>
  </conditionalFormatting>
  <conditionalFormatting sqref="P37">
    <cfRule type="containsText" dxfId="42" priority="8" stopIfTrue="1" operator="containsText" text="G1">
      <formula>NOT(ISERROR(SEARCH("G1",P37)))</formula>
    </cfRule>
    <cfRule type="containsText" dxfId="41" priority="9" stopIfTrue="1" operator="containsText" text="G2">
      <formula>NOT(ISERROR(SEARCH("G2",P37)))</formula>
    </cfRule>
    <cfRule type="containsText" dxfId="40" priority="10" stopIfTrue="1" operator="containsText" text="G1">
      <formula>NOT(ISERROR(SEARCH("G1",P37)))</formula>
    </cfRule>
    <cfRule type="containsText" dxfId="39" priority="11" stopIfTrue="1" operator="containsText" text="S">
      <formula>NOT(ISERROR(SEARCH("S",P37)))</formula>
    </cfRule>
    <cfRule type="containsText" dxfId="38" priority="12" stopIfTrue="1" operator="containsText" text="F">
      <formula>NOT(ISERROR(SEARCH("F",P37)))</formula>
    </cfRule>
  </conditionalFormatting>
  <conditionalFormatting sqref="A36">
    <cfRule type="cellIs" dxfId="37" priority="7" stopIfTrue="1" operator="equal">
      <formula>0</formula>
    </cfRule>
  </conditionalFormatting>
  <conditionalFormatting sqref="P37">
    <cfRule type="containsText" dxfId="36" priority="4" stopIfTrue="1" operator="containsText" text="RA">
      <formula>NOT(ISERROR(SEARCH("RA",P37)))</formula>
    </cfRule>
    <cfRule type="containsText" dxfId="35" priority="5" stopIfTrue="1" operator="containsText" text="ML">
      <formula>NOT(ISERROR(SEARCH("ML",P37)))</formula>
    </cfRule>
    <cfRule type="containsText" dxfId="34" priority="6" stopIfTrue="1" operator="containsText" text="ML">
      <formula>NOT(ISERROR(SEARCH("ML",P37)))</formula>
    </cfRule>
  </conditionalFormatting>
  <conditionalFormatting sqref="P37">
    <cfRule type="containsText" dxfId="33" priority="3" stopIfTrue="1" operator="containsText" text="S">
      <formula>NOT(ISERROR(SEARCH("S",P37)))</formula>
    </cfRule>
  </conditionalFormatting>
  <conditionalFormatting sqref="J37">
    <cfRule type="cellIs" dxfId="32" priority="2" stopIfTrue="1" operator="equal">
      <formula>0</formula>
    </cfRule>
  </conditionalFormatting>
  <conditionalFormatting sqref="J37">
    <cfRule type="containsText" dxfId="31" priority="1" stopIfTrue="1" operator="containsText" text="iwjd">
      <formula>NOT(ISERROR(SEARCH("iwjd",J37)))</formula>
    </cfRule>
  </conditionalFormatting>
  <pageMargins left="0.7" right="0.45" top="0.25" bottom="0.25" header="0.3" footer="0.3"/>
  <pageSetup paperSize="9"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CE244"/>
  <sheetViews>
    <sheetView showGridLines="0" view="pageBreakPreview" zoomScaleSheetLayoutView="100" workbookViewId="0">
      <selection activeCell="X18" sqref="X18"/>
    </sheetView>
  </sheetViews>
  <sheetFormatPr defaultColWidth="9.125" defaultRowHeight="15" zeroHeight="1"/>
  <cols>
    <col min="1" max="1" width="5" style="106" customWidth="1"/>
    <col min="2" max="2" width="5.625" style="106" customWidth="1"/>
    <col min="3" max="3" width="5.25" style="106" customWidth="1"/>
    <col min="4" max="4" width="10" style="106" customWidth="1"/>
    <col min="5" max="5" width="21.125" style="106" customWidth="1"/>
    <col min="6" max="6" width="18.75" style="106" customWidth="1"/>
    <col min="7" max="7" width="15.5" style="106" customWidth="1"/>
    <col min="8" max="8" width="4.75" style="80" customWidth="1"/>
    <col min="9" max="9" width="4.125" style="80" customWidth="1"/>
    <col min="10" max="10" width="10.5" style="106" customWidth="1"/>
    <col min="11" max="11" width="5.625" style="106" customWidth="1"/>
    <col min="12" max="12" width="7.875" style="106" customWidth="1"/>
    <col min="13" max="14" width="4.875" style="106" customWidth="1"/>
    <col min="15" max="20" width="4.125" style="106" customWidth="1"/>
    <col min="21" max="22" width="4.125" style="220" customWidth="1"/>
    <col min="23" max="23" width="6.625" style="106" customWidth="1"/>
    <col min="24" max="66" width="5.25" style="106" customWidth="1"/>
    <col min="67" max="67" width="5.25" style="106" hidden="1" customWidth="1"/>
    <col min="68" max="68" width="5.375" style="106" hidden="1" customWidth="1"/>
    <col min="69" max="69" width="19.375" style="106" hidden="1" customWidth="1"/>
    <col min="70" max="82" width="6.75" style="106" hidden="1" customWidth="1"/>
    <col min="83" max="83" width="9.125" style="106" hidden="1" customWidth="1"/>
    <col min="84" max="84" width="9.125" style="106" customWidth="1"/>
    <col min="85" max="16384" width="9.125" style="106"/>
  </cols>
  <sheetData>
    <row r="1" spans="1:82" ht="36.75" customHeight="1" thickTop="1">
      <c r="A1" s="722" t="str">
        <f>IF('Master sheet'!D11="Hindi",CONCATENATE("विद्यालय का नाम :-","  ",'Master sheet'!D8),CONCATENATE("School Name :-","  ",'Master sheet'!D7))</f>
        <v xml:space="preserve">विद्यालय का नाम :-  महात्मा गाँधी राजकीय विद्यालय (अंग्रेजी माध्यम) बर, पाली </v>
      </c>
      <c r="B1" s="722"/>
      <c r="C1" s="722"/>
      <c r="D1" s="722"/>
      <c r="E1" s="722"/>
      <c r="F1" s="722"/>
      <c r="G1" s="722"/>
      <c r="H1" s="722"/>
      <c r="I1" s="722"/>
      <c r="J1" s="722"/>
      <c r="K1" s="722"/>
      <c r="L1" s="722"/>
      <c r="M1" s="722"/>
      <c r="N1" s="782" t="str">
        <f>IF('Master sheet'!$D$11="Hindi",CONCATENATE("समेकित परीक्षा परिणाम कक्षा "," - ",'Result Sheet'!E3," तथा विषयवार परिणाम"),CONCATENATE("Aggregate result of the class"," - ",'Result Sheet'!E3," &amp; Subject-wise Result"))</f>
        <v>समेकित परीक्षा परिणाम कक्षा  - 1st तथा विषयवार परिणाम</v>
      </c>
      <c r="O1" s="782"/>
      <c r="P1" s="782"/>
      <c r="Q1" s="782"/>
      <c r="R1" s="782"/>
      <c r="S1" s="782"/>
      <c r="T1" s="782"/>
      <c r="U1" s="782"/>
      <c r="V1" s="782"/>
      <c r="W1" s="782"/>
      <c r="BQ1" s="761" t="s">
        <v>124</v>
      </c>
      <c r="BR1" s="762"/>
      <c r="BS1" s="762"/>
      <c r="BT1" s="762"/>
      <c r="BU1" s="762"/>
      <c r="BV1" s="762"/>
      <c r="BW1" s="762"/>
      <c r="BX1" s="762"/>
      <c r="BY1" s="762"/>
      <c r="BZ1" s="762"/>
      <c r="CA1" s="762"/>
      <c r="CB1" s="762"/>
      <c r="CC1" s="762"/>
      <c r="CD1" s="763"/>
    </row>
    <row r="2" spans="1:82" ht="23.25" customHeight="1">
      <c r="A2" s="730" t="str">
        <f>IF('Master sheet'!D11="Hindi","कक्षा  :-","CLASS :- ")</f>
        <v>कक्षा  :-</v>
      </c>
      <c r="B2" s="731"/>
      <c r="C2" s="99" t="str">
        <f>IF('Result Sheet'!E3="","",'Result Sheet'!E3)</f>
        <v>1st</v>
      </c>
      <c r="D2" s="727" t="str">
        <f>IF('Master sheet'!D11="Hindi","जन्म दिनांक","Date of Birth")</f>
        <v>जन्म दिनांक</v>
      </c>
      <c r="E2" s="727" t="str">
        <f>IF('Master sheet'!D11="Hindi","विद्यार्थी का नाम","Student's Name")</f>
        <v>विद्यार्थी का नाम</v>
      </c>
      <c r="F2" s="727" t="str">
        <f>IF('Master sheet'!D11="Hindi","पिता का नाम","Father's Name")</f>
        <v>पिता का नाम</v>
      </c>
      <c r="G2" s="727" t="str">
        <f>IF('Master sheet'!D11="Hindi","माता का नाम ","Mother's Name")</f>
        <v xml:space="preserve">माता का नाम </v>
      </c>
      <c r="H2" s="767" t="str">
        <f>IF('Master sheet'!D11="Hindi","सत्र :- ","Session :- ")</f>
        <v xml:space="preserve">सत्र :- </v>
      </c>
      <c r="I2" s="768"/>
      <c r="J2" s="224" t="str">
        <f>IF('Result Sheet'!J3="","",'Result Sheet'!J3)</f>
        <v xml:space="preserve"> 2022-2023</v>
      </c>
      <c r="K2" s="775" t="str">
        <f>IF('Master sheet'!$D$11="Hindi","प्राप्तांक","Marks Obtained")</f>
        <v>प्राप्तांक</v>
      </c>
      <c r="L2" s="732" t="str">
        <f>IF('Master sheet'!$D$11="Hindi","प्रतिशत","Percentage")</f>
        <v>प्रतिशत</v>
      </c>
      <c r="M2" s="778" t="str">
        <f>IF('Master sheet'!$D$11="Hindi","श्रेणी ","Division")</f>
        <v xml:space="preserve">श्रेणी </v>
      </c>
      <c r="N2" s="783" t="str">
        <f>IF('Master sheet'!$D$11="Hindi","समेकित ग्रेड","Overall Grade")</f>
        <v>समेकित ग्रेड</v>
      </c>
      <c r="O2" s="774" t="str">
        <f>IF('Master sheet'!$D$11="Hindi","हिंदी","Hindi")</f>
        <v>हिंदी</v>
      </c>
      <c r="P2" s="775"/>
      <c r="Q2" s="774" t="str">
        <f>IF('Master sheet'!$D$11="Hindi","अंग्रेजी","English")</f>
        <v>अंग्रेजी</v>
      </c>
      <c r="R2" s="775"/>
      <c r="S2" s="774" t="str">
        <f>IF('Master sheet'!$D$11="Hindi","गणित","Maths")</f>
        <v>गणित</v>
      </c>
      <c r="T2" s="775"/>
      <c r="U2" s="774" t="str">
        <f>IF('Master sheet'!$D$11="Hindi","पर्यावरण अध्ययन","EVS")</f>
        <v>पर्यावरण अध्ययन</v>
      </c>
      <c r="V2" s="775"/>
      <c r="W2" s="769" t="str">
        <f>IF('Master sheet'!$D$11="Hindi","उपस्थिति","Attendance")</f>
        <v>उपस्थिति</v>
      </c>
      <c r="BQ2" s="764"/>
      <c r="BR2" s="765"/>
      <c r="BS2" s="765"/>
      <c r="BT2" s="765"/>
      <c r="BU2" s="765"/>
      <c r="BV2" s="765"/>
      <c r="BW2" s="765"/>
      <c r="BX2" s="765"/>
      <c r="BY2" s="765"/>
      <c r="BZ2" s="765"/>
      <c r="CA2" s="765"/>
      <c r="CB2" s="765"/>
      <c r="CC2" s="765"/>
      <c r="CD2" s="766"/>
    </row>
    <row r="3" spans="1:82" s="177" customFormat="1" ht="50.25" customHeight="1">
      <c r="A3" s="723" t="str">
        <f>IF('Master sheet'!D11="Hindi","क्र. स.","Sr. No. ")</f>
        <v>क्र. स.</v>
      </c>
      <c r="B3" s="723" t="str">
        <f>IF('Master sheet'!D11="Hindi","नामांक","Roll No.")</f>
        <v>नामांक</v>
      </c>
      <c r="C3" s="723" t="str">
        <f>IF('Master sheet'!D11="Hindi","प्रवेशांक","SR. NO.")</f>
        <v>प्रवेशांक</v>
      </c>
      <c r="D3" s="728"/>
      <c r="E3" s="728"/>
      <c r="F3" s="728"/>
      <c r="G3" s="770"/>
      <c r="H3" s="772" t="str">
        <f>IF('Master sheet'!D11="Hindi","वर्ग  ","Category")</f>
        <v xml:space="preserve">वर्ग  </v>
      </c>
      <c r="I3" s="772" t="str">
        <f>IF('Master sheet'!D11="Hindi","लिंग ","Gender")</f>
        <v xml:space="preserve">लिंग </v>
      </c>
      <c r="J3" s="773" t="str">
        <f>IF('Master sheet'!$D$11="Hindi","परीक्षा परिणाम","Results")</f>
        <v>परीक्षा परिणाम</v>
      </c>
      <c r="K3" s="781"/>
      <c r="L3" s="733"/>
      <c r="M3" s="779"/>
      <c r="N3" s="784"/>
      <c r="O3" s="776"/>
      <c r="P3" s="777"/>
      <c r="Q3" s="776"/>
      <c r="R3" s="777"/>
      <c r="S3" s="776"/>
      <c r="T3" s="777"/>
      <c r="U3" s="776"/>
      <c r="V3" s="777"/>
      <c r="W3" s="769"/>
      <c r="BQ3" s="178" t="str">
        <f>'Result Sheet'!G5</f>
        <v>विद्यार्थी का नाम</v>
      </c>
      <c r="BR3" s="179" t="s">
        <v>112</v>
      </c>
      <c r="BS3" s="179" t="s">
        <v>113</v>
      </c>
      <c r="BT3" s="179" t="s">
        <v>114</v>
      </c>
      <c r="BU3" s="179" t="s">
        <v>115</v>
      </c>
      <c r="BV3" s="179" t="s">
        <v>116</v>
      </c>
      <c r="BW3" s="179" t="s">
        <v>117</v>
      </c>
      <c r="BX3" s="179" t="s">
        <v>118</v>
      </c>
      <c r="BY3" s="179" t="s">
        <v>119</v>
      </c>
      <c r="BZ3" s="179" t="s">
        <v>120</v>
      </c>
      <c r="CA3" s="179" t="s">
        <v>121</v>
      </c>
      <c r="CB3" s="179" t="s">
        <v>122</v>
      </c>
      <c r="CC3" s="179" t="s">
        <v>123</v>
      </c>
      <c r="CD3" s="180" t="s">
        <v>111</v>
      </c>
    </row>
    <row r="4" spans="1:82" s="177" customFormat="1" ht="20.25" customHeight="1">
      <c r="A4" s="724"/>
      <c r="B4" s="724"/>
      <c r="C4" s="724"/>
      <c r="D4" s="729"/>
      <c r="E4" s="729"/>
      <c r="F4" s="729"/>
      <c r="G4" s="771"/>
      <c r="H4" s="772"/>
      <c r="I4" s="772"/>
      <c r="J4" s="773"/>
      <c r="K4" s="290">
        <f>IF('Result Sheet'!DI7="","",'Result Sheet'!DI7)</f>
        <v>500</v>
      </c>
      <c r="L4" s="724"/>
      <c r="M4" s="780"/>
      <c r="N4" s="785"/>
      <c r="O4" s="294" t="str">
        <f>IF('Master sheet'!$D$11="Hindi","श्रेणी","Div.")</f>
        <v>श्रेणी</v>
      </c>
      <c r="P4" s="293" t="str">
        <f>IF('Master sheet'!$D$11="Hindi","ग्रेड","Grade")</f>
        <v>ग्रेड</v>
      </c>
      <c r="Q4" s="294" t="str">
        <f>IF('Master sheet'!$D$11="Hindi","श्रेणी","Div.")</f>
        <v>श्रेणी</v>
      </c>
      <c r="R4" s="293" t="str">
        <f>IF('Master sheet'!$D$11="Hindi","ग्रेड","Grade")</f>
        <v>ग्रेड</v>
      </c>
      <c r="S4" s="294" t="str">
        <f>IF('Master sheet'!$D$11="Hindi","श्रेणी","Div.")</f>
        <v>श्रेणी</v>
      </c>
      <c r="T4" s="293" t="str">
        <f>IF('Master sheet'!$D$11="Hindi","ग्रेड","Grade")</f>
        <v>ग्रेड</v>
      </c>
      <c r="U4" s="294" t="str">
        <f>IF('Master sheet'!$D$11="Hindi","श्रेणी","Div.")</f>
        <v>श्रेणी</v>
      </c>
      <c r="V4" s="293" t="str">
        <f>IF('Master sheet'!$D$11="Hindi","ग्रेड","Grade")</f>
        <v>ग्रेड</v>
      </c>
      <c r="W4" s="292">
        <f>IF('Result Sheet'!DN7="","",'Result Sheet'!DN7)</f>
        <v>350</v>
      </c>
      <c r="BQ4" s="178"/>
      <c r="BR4" s="181"/>
      <c r="BS4" s="181"/>
      <c r="BT4" s="181"/>
      <c r="BU4" s="181"/>
      <c r="BV4" s="181"/>
      <c r="BW4" s="181"/>
      <c r="BX4" s="181"/>
      <c r="BY4" s="181"/>
      <c r="BZ4" s="181"/>
      <c r="CA4" s="181"/>
      <c r="CB4" s="181"/>
      <c r="CC4" s="181"/>
      <c r="CD4" s="182"/>
    </row>
    <row r="5" spans="1:82" ht="15.95" customHeight="1">
      <c r="A5" s="183">
        <f>IF('Result Sheet'!A8="","",'Result Sheet'!A8)</f>
        <v>1</v>
      </c>
      <c r="B5" s="184">
        <f>IF('Result Sheet'!B8="","",'Result Sheet'!B8)</f>
        <v>101</v>
      </c>
      <c r="C5" s="185">
        <f>IF('Result Sheet'!F8="","",'Result Sheet'!F8)</f>
        <v>936</v>
      </c>
      <c r="D5" s="186" t="str">
        <f>IF('Result Sheet'!E8="","",'Result Sheet'!E8)</f>
        <v>28-10-2014</v>
      </c>
      <c r="E5" s="187" t="str">
        <f>IF('Result Sheet'!G8="","",'Result Sheet'!G8)</f>
        <v>AAKIFA BANO</v>
      </c>
      <c r="F5" s="187" t="str">
        <f>IF('Result Sheet'!H8="","",'Result Sheet'!H8)</f>
        <v>SHABBIR MOHAMMAD</v>
      </c>
      <c r="G5" s="187" t="str">
        <f>IF('Result Sheet'!I8="","",'Result Sheet'!I8)</f>
        <v>HEENA KOUSER</v>
      </c>
      <c r="H5" s="188" t="str">
        <f>IF('Result Sheet'!K8="","",'Result Sheet'!K8)</f>
        <v>OBC</v>
      </c>
      <c r="I5" s="188" t="str">
        <f>IF('Result Sheet'!J8="","",'Result Sheet'!J8)</f>
        <v>F</v>
      </c>
      <c r="J5" s="291" t="str">
        <f>IF('Result Sheet'!DM8="","",'Result Sheet'!DM8)</f>
        <v>कक्षोंन्नति</v>
      </c>
      <c r="K5" s="189">
        <f>IF('Result Sheet'!DI8="","",'Result Sheet'!DI8)</f>
        <v>389</v>
      </c>
      <c r="L5" s="190">
        <f>IF('Result Sheet'!DJ8="","",'Result Sheet'!DJ8)</f>
        <v>77.8</v>
      </c>
      <c r="M5" s="189" t="str">
        <f>IF('Result Sheet'!DK8="","",'Result Sheet'!DK8)</f>
        <v>I</v>
      </c>
      <c r="N5" s="232" t="str">
        <f>IF('Result Sheet'!DP8="","",'Result Sheet'!DP8)</f>
        <v>B</v>
      </c>
      <c r="O5" s="191" t="str">
        <f>IF('Result Sheet'!AB8="","",IF('Result Sheet'!AB8="D","I",'Result Sheet'!AB8))</f>
        <v>I</v>
      </c>
      <c r="P5" s="192" t="str">
        <f>IF('Result Sheet'!AC8="","",'Result Sheet'!AC8)</f>
        <v>B</v>
      </c>
      <c r="Q5" s="191" t="str">
        <f>IF('Result Sheet'!AT8="","",IF('Result Sheet'!AT8="D","I",'Result Sheet'!AT8))</f>
        <v>I</v>
      </c>
      <c r="R5" s="192" t="str">
        <f>IF('Result Sheet'!AU8="","",'Result Sheet'!AU8)</f>
        <v>B</v>
      </c>
      <c r="S5" s="191" t="str">
        <f>IF('Result Sheet'!BL8="","",IF('Result Sheet'!BL8="D","I",'Result Sheet'!BL8))</f>
        <v>I</v>
      </c>
      <c r="T5" s="192" t="str">
        <f>IF('Result Sheet'!BM8="","",'Result Sheet'!BM8)</f>
        <v>B</v>
      </c>
      <c r="U5" s="191" t="str">
        <f>IF('Result Sheet'!CD8="","",IF('Result Sheet'!CD8="D","I",'Result Sheet'!CD8))</f>
        <v>I</v>
      </c>
      <c r="V5" s="192" t="str">
        <f>IF('Result Sheet'!CE8="","",'Result Sheet'!CE8)</f>
        <v>A</v>
      </c>
      <c r="W5" s="193">
        <f>IF('Result Sheet'!DO8="","",'Result Sheet'!DO8)</f>
        <v>170</v>
      </c>
      <c r="BQ5" s="194" t="str">
        <f>'Result Sheet'!G8</f>
        <v>AAKIFA BANO</v>
      </c>
      <c r="BR5" s="195" t="str">
        <f>IFERROR(IF(AND(N5="",J5=""),"",IF(AND(H5="SC",I5="M"),N5,"")),"")</f>
        <v/>
      </c>
      <c r="BS5" s="195" t="str">
        <f>IFERROR(IF(AND(N5="",J5=""),"",IF(AND(H5="SC",I5="F"),N5,"")),"")</f>
        <v/>
      </c>
      <c r="BT5" s="195" t="str">
        <f>IFERROR(IF(AND(N5="",J5=""),"",IF(AND(H5="ST",I5="M"),N5,"")),"")</f>
        <v/>
      </c>
      <c r="BU5" s="195" t="str">
        <f>IFERROR(IF(AND(N5="",J5=""),"",IF(AND(H5="ST",I5="F"),N5,"")),"")</f>
        <v/>
      </c>
      <c r="BV5" s="195" t="str">
        <f>IFERROR(IF(AND(N5="",J5=""),"",IF(AND(H5="OBC",I5="M"),N5,"")),"")</f>
        <v/>
      </c>
      <c r="BW5" s="195" t="str">
        <f>IFERROR(IF(AND(N5="",J5=""),"",IF(AND(H5="OBC",I5="F"),N5,"")),"")</f>
        <v>B</v>
      </c>
      <c r="BX5" s="195" t="str">
        <f>IFERROR(IF(AND(N5="",J5=""),"",IF(AND(H5="GEN",I5="M"),N5,"")),"")</f>
        <v/>
      </c>
      <c r="BY5" s="195" t="str">
        <f>IFERROR(IF(AND(N5="",J5=""),"",IF(AND(H5="GEN",I5="F"),N5,"")),"")</f>
        <v/>
      </c>
      <c r="BZ5" s="195" t="str">
        <f>IFERROR(IF(AND(N5="",J5=""),"",IF(AND(H5="MIN",I5="M"),N5,"")),"")</f>
        <v/>
      </c>
      <c r="CA5" s="195" t="str">
        <f>IFERROR(IF(AND(N5="",J5=""),"",IF(AND(H5="MIN",I5="M"),N5,"")),"")</f>
        <v/>
      </c>
      <c r="CB5" s="195" t="str">
        <f>IFERROR(IF(AND(N5="",J5=""),"",IF(AND(H5="SBC",I5="M"),N5,"")),"")</f>
        <v/>
      </c>
      <c r="CC5" s="195" t="str">
        <f>IFERROR(IF(AND(N5="",J5=""),"",IF(AND(H5="SBC",I5="F"),N5,"")),"")</f>
        <v/>
      </c>
      <c r="CD5" s="196"/>
    </row>
    <row r="6" spans="1:82" ht="15.95" customHeight="1">
      <c r="A6" s="183">
        <f>IF('Result Sheet'!A9="","",'Result Sheet'!A9)</f>
        <v>2</v>
      </c>
      <c r="B6" s="184">
        <f>IF('Result Sheet'!B9="","",'Result Sheet'!B9)</f>
        <v>102</v>
      </c>
      <c r="C6" s="185">
        <f>IF('Result Sheet'!F9="","",'Result Sheet'!F9)</f>
        <v>944</v>
      </c>
      <c r="D6" s="186">
        <f>IF('Result Sheet'!E9="","",'Result Sheet'!E9)</f>
        <v>42005</v>
      </c>
      <c r="E6" s="187" t="str">
        <f>IF('Result Sheet'!G9="","",'Result Sheet'!G9)</f>
        <v>ANUJ GIRI</v>
      </c>
      <c r="F6" s="187" t="str">
        <f>IF('Result Sheet'!H9="","",'Result Sheet'!H9)</f>
        <v>BHAGWAT GIRI</v>
      </c>
      <c r="G6" s="187" t="str">
        <f>IF('Result Sheet'!I9="","",'Result Sheet'!I9)</f>
        <v>KANTA DEVI</v>
      </c>
      <c r="H6" s="188" t="str">
        <f>IF('Result Sheet'!K9="","",'Result Sheet'!K9)</f>
        <v>OBC</v>
      </c>
      <c r="I6" s="188" t="str">
        <f>IF('Result Sheet'!J9="","",'Result Sheet'!J9)</f>
        <v>M</v>
      </c>
      <c r="J6" s="291" t="str">
        <f>IF('Result Sheet'!DM9="","",'Result Sheet'!DM9)</f>
        <v>कक्षोंन्नति</v>
      </c>
      <c r="K6" s="189">
        <f>IF('Result Sheet'!DI9="","",'Result Sheet'!DI9)</f>
        <v>378</v>
      </c>
      <c r="L6" s="190">
        <f>IF('Result Sheet'!DJ9="","",'Result Sheet'!DJ9)</f>
        <v>75.599999999999994</v>
      </c>
      <c r="M6" s="189" t="str">
        <f>IF('Result Sheet'!DK9="","",'Result Sheet'!DK9)</f>
        <v>I</v>
      </c>
      <c r="N6" s="232" t="str">
        <f>IF('Result Sheet'!DP9="","",'Result Sheet'!DP9)</f>
        <v>B</v>
      </c>
      <c r="O6" s="191" t="str">
        <f>IF('Result Sheet'!AB9="","",IF('Result Sheet'!AB9="D","I",'Result Sheet'!AB9))</f>
        <v>I</v>
      </c>
      <c r="P6" s="192" t="str">
        <f>IF('Result Sheet'!AC9="","",'Result Sheet'!AC9)</f>
        <v>C</v>
      </c>
      <c r="Q6" s="191" t="str">
        <f>IF('Result Sheet'!AT9="","",IF('Result Sheet'!AT9="D","I",'Result Sheet'!AT9))</f>
        <v>I</v>
      </c>
      <c r="R6" s="192" t="str">
        <f>IF('Result Sheet'!AU9="","",'Result Sheet'!AU9)</f>
        <v>B</v>
      </c>
      <c r="S6" s="191" t="str">
        <f>IF('Result Sheet'!BL9="","",IF('Result Sheet'!BL9="D","I",'Result Sheet'!BL9))</f>
        <v>I</v>
      </c>
      <c r="T6" s="192" t="str">
        <f>IF('Result Sheet'!BM9="","",'Result Sheet'!BM9)</f>
        <v>B</v>
      </c>
      <c r="U6" s="191" t="str">
        <f>IF('Result Sheet'!CD9="","",IF('Result Sheet'!CD9="D","I",'Result Sheet'!CD9))</f>
        <v>II</v>
      </c>
      <c r="V6" s="192" t="str">
        <f>IF('Result Sheet'!CE9="","",'Result Sheet'!CE9)</f>
        <v>C</v>
      </c>
      <c r="W6" s="193">
        <f>IF('Result Sheet'!DO9="","",'Result Sheet'!DO9)</f>
        <v>168</v>
      </c>
      <c r="BQ6" s="194" t="str">
        <f>'Result Sheet'!G9</f>
        <v>ANUJ GIRI</v>
      </c>
      <c r="BR6" s="195" t="str">
        <f t="shared" ref="BR6:BR69" si="0">IFERROR(IF(AND(N6="",J6=""),"",IF(AND(H6="SC",I6="M"),N6,"")),"")</f>
        <v/>
      </c>
      <c r="BS6" s="195" t="str">
        <f t="shared" ref="BS6:BS69" si="1">IFERROR(IF(AND(N6="",J6=""),"",IF(AND(H6="SC",I6="F"),N6,"")),"")</f>
        <v/>
      </c>
      <c r="BT6" s="195" t="str">
        <f t="shared" ref="BT6:BT69" si="2">IFERROR(IF(AND(N6="",J6=""),"",IF(AND(H6="ST",I6="M"),N6,"")),"")</f>
        <v/>
      </c>
      <c r="BU6" s="195" t="str">
        <f t="shared" ref="BU6:BU69" si="3">IFERROR(IF(AND(N6="",J6=""),"",IF(AND(H6="ST",I6="F"),N6,"")),"")</f>
        <v/>
      </c>
      <c r="BV6" s="195" t="str">
        <f t="shared" ref="BV6:BV69" si="4">IFERROR(IF(AND(N6="",J6=""),"",IF(AND(H6="OBC",I6="M"),N6,"")),"")</f>
        <v>B</v>
      </c>
      <c r="BW6" s="195" t="str">
        <f t="shared" ref="BW6:BW69" si="5">IFERROR(IF(AND(N6="",J6=""),"",IF(AND(H6="OBC",I6="F"),N6,"")),"")</f>
        <v/>
      </c>
      <c r="BX6" s="195" t="str">
        <f t="shared" ref="BX6:BX69" si="6">IFERROR(IF(AND(N6="",J6=""),"",IF(AND(H6="GEN",I6="M"),N6,"")),"")</f>
        <v/>
      </c>
      <c r="BY6" s="195" t="str">
        <f t="shared" ref="BY6:BY69" si="7">IFERROR(IF(AND(N6="",J6=""),"",IF(AND(H6="GEN",I6="F"),N6,"")),"")</f>
        <v/>
      </c>
      <c r="BZ6" s="195" t="str">
        <f t="shared" ref="BZ6:BZ69" si="8">IFERROR(IF(AND(N6="",J6=""),"",IF(AND(H6="MIN",I6="M"),N6,"")),"")</f>
        <v/>
      </c>
      <c r="CA6" s="195" t="str">
        <f t="shared" ref="CA6:CA69" si="9">IFERROR(IF(AND(N6="",J6=""),"",IF(AND(H6="MIN",I6="M"),N6,"")),"")</f>
        <v/>
      </c>
      <c r="CB6" s="195" t="str">
        <f t="shared" ref="CB6:CB69" si="10">IFERROR(IF(AND(N6="",J6=""),"",IF(AND(H6="SBC",I6="M"),N6,"")),"")</f>
        <v/>
      </c>
      <c r="CC6" s="195" t="str">
        <f t="shared" ref="CC6:CC69" si="11">IFERROR(IF(AND(N6="",J6=""),"",IF(AND(H6="SBC",I6="F"),N6,"")),"")</f>
        <v/>
      </c>
      <c r="CD6" s="196"/>
    </row>
    <row r="7" spans="1:82" ht="15.95" customHeight="1">
      <c r="A7" s="183">
        <f>IF('Result Sheet'!A10="","",'Result Sheet'!A10)</f>
        <v>3</v>
      </c>
      <c r="B7" s="184">
        <f>IF('Result Sheet'!B10="","",'Result Sheet'!B10)</f>
        <v>103</v>
      </c>
      <c r="C7" s="185">
        <f>IF('Result Sheet'!F10="","",'Result Sheet'!F10)</f>
        <v>934</v>
      </c>
      <c r="D7" s="186">
        <f>IF('Result Sheet'!E10="","",'Result Sheet'!E10)</f>
        <v>42348</v>
      </c>
      <c r="E7" s="187" t="str">
        <f>IF('Result Sheet'!G10="","",'Result Sheet'!G10)</f>
        <v>ARMAN HUSSAIN</v>
      </c>
      <c r="F7" s="187" t="str">
        <f>IF('Result Sheet'!H10="","",'Result Sheet'!H10)</f>
        <v>AARIF HUSSAIN</v>
      </c>
      <c r="G7" s="187" t="str">
        <f>IF('Result Sheet'!I10="","",'Result Sheet'!I10)</f>
        <v>SALMA BANO</v>
      </c>
      <c r="H7" s="188" t="str">
        <f>IF('Result Sheet'!K10="","",'Result Sheet'!K10)</f>
        <v>OBC</v>
      </c>
      <c r="I7" s="188" t="str">
        <f>IF('Result Sheet'!J10="","",'Result Sheet'!J10)</f>
        <v>M</v>
      </c>
      <c r="J7" s="291" t="str">
        <f>IF('Result Sheet'!DM10="","",'Result Sheet'!DM10)</f>
        <v>कक्षोंन्नति</v>
      </c>
      <c r="K7" s="189">
        <f>IF('Result Sheet'!DI10="","",'Result Sheet'!DI10)</f>
        <v>395</v>
      </c>
      <c r="L7" s="190">
        <f>IF('Result Sheet'!DJ10="","",'Result Sheet'!DJ10)</f>
        <v>79</v>
      </c>
      <c r="M7" s="189" t="str">
        <f>IF('Result Sheet'!DK10="","",'Result Sheet'!DK10)</f>
        <v>I</v>
      </c>
      <c r="N7" s="232" t="str">
        <f>IF('Result Sheet'!DP10="","",'Result Sheet'!DP10)</f>
        <v>B</v>
      </c>
      <c r="O7" s="191" t="str">
        <f>IF('Result Sheet'!AB10="","",IF('Result Sheet'!AB10="D","I",'Result Sheet'!AB10))</f>
        <v>I</v>
      </c>
      <c r="P7" s="192" t="str">
        <f>IF('Result Sheet'!AC10="","",'Result Sheet'!AC10)</f>
        <v>C</v>
      </c>
      <c r="Q7" s="191" t="str">
        <f>IF('Result Sheet'!AT10="","",IF('Result Sheet'!AT10="D","I",'Result Sheet'!AT10))</f>
        <v>I</v>
      </c>
      <c r="R7" s="192" t="str">
        <f>IF('Result Sheet'!AU10="","",'Result Sheet'!AU10)</f>
        <v>A</v>
      </c>
      <c r="S7" s="191" t="str">
        <f>IF('Result Sheet'!BL10="","",IF('Result Sheet'!BL10="D","I",'Result Sheet'!BL10))</f>
        <v>I</v>
      </c>
      <c r="T7" s="192" t="str">
        <f>IF('Result Sheet'!BM10="","",'Result Sheet'!BM10)</f>
        <v>A</v>
      </c>
      <c r="U7" s="191" t="str">
        <f>IF('Result Sheet'!CD10="","",IF('Result Sheet'!CD10="D","I",'Result Sheet'!CD10))</f>
        <v>I</v>
      </c>
      <c r="V7" s="192" t="str">
        <f>IF('Result Sheet'!CE10="","",'Result Sheet'!CE10)</f>
        <v>A</v>
      </c>
      <c r="W7" s="193">
        <f>IF('Result Sheet'!DO10="","",'Result Sheet'!DO10)</f>
        <v>160</v>
      </c>
      <c r="BQ7" s="194" t="str">
        <f>'Result Sheet'!G10</f>
        <v>ARMAN HUSSAIN</v>
      </c>
      <c r="BR7" s="195" t="str">
        <f t="shared" si="0"/>
        <v/>
      </c>
      <c r="BS7" s="195" t="str">
        <f t="shared" si="1"/>
        <v/>
      </c>
      <c r="BT7" s="195" t="str">
        <f t="shared" si="2"/>
        <v/>
      </c>
      <c r="BU7" s="195" t="str">
        <f t="shared" si="3"/>
        <v/>
      </c>
      <c r="BV7" s="195" t="str">
        <f t="shared" si="4"/>
        <v>B</v>
      </c>
      <c r="BW7" s="195" t="str">
        <f t="shared" si="5"/>
        <v/>
      </c>
      <c r="BX7" s="195" t="str">
        <f t="shared" si="6"/>
        <v/>
      </c>
      <c r="BY7" s="195" t="str">
        <f t="shared" si="7"/>
        <v/>
      </c>
      <c r="BZ7" s="195" t="str">
        <f t="shared" si="8"/>
        <v/>
      </c>
      <c r="CA7" s="195" t="str">
        <f t="shared" si="9"/>
        <v/>
      </c>
      <c r="CB7" s="195" t="str">
        <f t="shared" si="10"/>
        <v/>
      </c>
      <c r="CC7" s="195" t="str">
        <f t="shared" si="11"/>
        <v/>
      </c>
      <c r="CD7" s="196"/>
    </row>
    <row r="8" spans="1:82" ht="15.95" customHeight="1">
      <c r="A8" s="183">
        <f>IF('Result Sheet'!A11="","",'Result Sheet'!A11)</f>
        <v>4</v>
      </c>
      <c r="B8" s="184">
        <f>IF('Result Sheet'!B11="","",'Result Sheet'!B11)</f>
        <v>104</v>
      </c>
      <c r="C8" s="185">
        <f>IF('Result Sheet'!F11="","",'Result Sheet'!F11)</f>
        <v>926</v>
      </c>
      <c r="D8" s="186">
        <f>IF('Result Sheet'!E11="","",'Result Sheet'!E11)</f>
        <v>42491</v>
      </c>
      <c r="E8" s="187" t="str">
        <f>IF('Result Sheet'!G11="","",'Result Sheet'!G11)</f>
        <v>ARMAN SHAH</v>
      </c>
      <c r="F8" s="187" t="str">
        <f>IF('Result Sheet'!H11="","",'Result Sheet'!H11)</f>
        <v>JAKIR SHAH</v>
      </c>
      <c r="G8" s="187" t="str">
        <f>IF('Result Sheet'!I11="","",'Result Sheet'!I11)</f>
        <v>HEENA BANU</v>
      </c>
      <c r="H8" s="188" t="str">
        <f>IF('Result Sheet'!K11="","",'Result Sheet'!K11)</f>
        <v>OBC</v>
      </c>
      <c r="I8" s="188" t="str">
        <f>IF('Result Sheet'!J11="","",'Result Sheet'!J11)</f>
        <v>M</v>
      </c>
      <c r="J8" s="291" t="str">
        <f>IF('Result Sheet'!DM11="","",'Result Sheet'!DM11)</f>
        <v>कक्षोंन्नति</v>
      </c>
      <c r="K8" s="189">
        <f>IF('Result Sheet'!DI11="","",'Result Sheet'!DI11)</f>
        <v>402</v>
      </c>
      <c r="L8" s="190">
        <f>IF('Result Sheet'!DJ11="","",'Result Sheet'!DJ11)</f>
        <v>80.400000000000006</v>
      </c>
      <c r="M8" s="189" t="str">
        <f>IF('Result Sheet'!DK11="","",'Result Sheet'!DK11)</f>
        <v>I</v>
      </c>
      <c r="N8" s="232" t="str">
        <f>IF('Result Sheet'!DP11="","",'Result Sheet'!DP11)</f>
        <v>B</v>
      </c>
      <c r="O8" s="191" t="str">
        <f>IF('Result Sheet'!AB11="","",IF('Result Sheet'!AB11="D","I",'Result Sheet'!AB11))</f>
        <v>I</v>
      </c>
      <c r="P8" s="192" t="str">
        <f>IF('Result Sheet'!AC11="","",'Result Sheet'!AC11)</f>
        <v>C</v>
      </c>
      <c r="Q8" s="191" t="str">
        <f>IF('Result Sheet'!AT11="","",IF('Result Sheet'!AT11="D","I",'Result Sheet'!AT11))</f>
        <v>I</v>
      </c>
      <c r="R8" s="192" t="str">
        <f>IF('Result Sheet'!AU11="","",'Result Sheet'!AU11)</f>
        <v>A</v>
      </c>
      <c r="S8" s="191" t="str">
        <f>IF('Result Sheet'!BL11="","",IF('Result Sheet'!BL11="D","I",'Result Sheet'!BL11))</f>
        <v>I</v>
      </c>
      <c r="T8" s="192" t="str">
        <f>IF('Result Sheet'!BM11="","",'Result Sheet'!BM11)</f>
        <v>A</v>
      </c>
      <c r="U8" s="191" t="str">
        <f>IF('Result Sheet'!CD11="","",IF('Result Sheet'!CD11="D","I",'Result Sheet'!CD11))</f>
        <v>I</v>
      </c>
      <c r="V8" s="192" t="str">
        <f>IF('Result Sheet'!CE11="","",'Result Sheet'!CE11)</f>
        <v>B</v>
      </c>
      <c r="W8" s="193">
        <f>IF('Result Sheet'!DO11="","",'Result Sheet'!DO11)</f>
        <v>188</v>
      </c>
      <c r="BQ8" s="194" t="str">
        <f>'Result Sheet'!G11</f>
        <v>ARMAN SHAH</v>
      </c>
      <c r="BR8" s="195" t="str">
        <f t="shared" si="0"/>
        <v/>
      </c>
      <c r="BS8" s="195" t="str">
        <f t="shared" si="1"/>
        <v/>
      </c>
      <c r="BT8" s="195" t="str">
        <f t="shared" si="2"/>
        <v/>
      </c>
      <c r="BU8" s="195" t="str">
        <f t="shared" si="3"/>
        <v/>
      </c>
      <c r="BV8" s="195" t="str">
        <f t="shared" si="4"/>
        <v>B</v>
      </c>
      <c r="BW8" s="195" t="str">
        <f t="shared" si="5"/>
        <v/>
      </c>
      <c r="BX8" s="195" t="str">
        <f t="shared" si="6"/>
        <v/>
      </c>
      <c r="BY8" s="195" t="str">
        <f t="shared" si="7"/>
        <v/>
      </c>
      <c r="BZ8" s="195" t="str">
        <f t="shared" si="8"/>
        <v/>
      </c>
      <c r="CA8" s="195" t="str">
        <f t="shared" si="9"/>
        <v/>
      </c>
      <c r="CB8" s="195" t="str">
        <f t="shared" si="10"/>
        <v/>
      </c>
      <c r="CC8" s="195" t="str">
        <f t="shared" si="11"/>
        <v/>
      </c>
      <c r="CD8" s="196"/>
    </row>
    <row r="9" spans="1:82" ht="15.95" customHeight="1">
      <c r="A9" s="183">
        <f>IF('Result Sheet'!A12="","",'Result Sheet'!A12)</f>
        <v>5</v>
      </c>
      <c r="B9" s="184">
        <f>IF('Result Sheet'!B12="","",'Result Sheet'!B12)</f>
        <v>105</v>
      </c>
      <c r="C9" s="185">
        <f>IF('Result Sheet'!F12="","",'Result Sheet'!F12)</f>
        <v>951</v>
      </c>
      <c r="D9" s="186" t="str">
        <f>IF('Result Sheet'!E12="","",'Result Sheet'!E12)</f>
        <v>25-08-2015</v>
      </c>
      <c r="E9" s="187" t="str">
        <f>IF('Result Sheet'!G12="","",'Result Sheet'!G12)</f>
        <v>BHAVYANSH SINGH CHOUHAN</v>
      </c>
      <c r="F9" s="187" t="str">
        <f>IF('Result Sheet'!H12="","",'Result Sheet'!H12)</f>
        <v>AJIT SINGH</v>
      </c>
      <c r="G9" s="187" t="str">
        <f>IF('Result Sheet'!I12="","",'Result Sheet'!I12)</f>
        <v>MEENA</v>
      </c>
      <c r="H9" s="188" t="str">
        <f>IF('Result Sheet'!K12="","",'Result Sheet'!K12)</f>
        <v>OBC</v>
      </c>
      <c r="I9" s="188" t="str">
        <f>IF('Result Sheet'!J12="","",'Result Sheet'!J12)</f>
        <v>M</v>
      </c>
      <c r="J9" s="291" t="str">
        <f>IF('Result Sheet'!DM12="","",'Result Sheet'!DM12)</f>
        <v>कक्षोंन्नति</v>
      </c>
      <c r="K9" s="189">
        <f>IF('Result Sheet'!DI12="","",'Result Sheet'!DI12)</f>
        <v>408</v>
      </c>
      <c r="L9" s="190">
        <f>IF('Result Sheet'!DJ12="","",'Result Sheet'!DJ12)</f>
        <v>81.599999999999994</v>
      </c>
      <c r="M9" s="189" t="str">
        <f>IF('Result Sheet'!DK12="","",'Result Sheet'!DK12)</f>
        <v>I</v>
      </c>
      <c r="N9" s="232" t="str">
        <f>IF('Result Sheet'!DP12="","",'Result Sheet'!DP12)</f>
        <v>B</v>
      </c>
      <c r="O9" s="191" t="str">
        <f>IF('Result Sheet'!AB12="","",IF('Result Sheet'!AB12="D","I",'Result Sheet'!AB12))</f>
        <v>I</v>
      </c>
      <c r="P9" s="192" t="str">
        <f>IF('Result Sheet'!AC12="","",'Result Sheet'!AC12)</f>
        <v>C</v>
      </c>
      <c r="Q9" s="191" t="str">
        <f>IF('Result Sheet'!AT12="","",IF('Result Sheet'!AT12="D","I",'Result Sheet'!AT12))</f>
        <v>I</v>
      </c>
      <c r="R9" s="192" t="str">
        <f>IF('Result Sheet'!AU12="","",'Result Sheet'!AU12)</f>
        <v>A</v>
      </c>
      <c r="S9" s="191" t="str">
        <f>IF('Result Sheet'!BL12="","",IF('Result Sheet'!BL12="D","I",'Result Sheet'!BL12))</f>
        <v>I</v>
      </c>
      <c r="T9" s="192" t="str">
        <f>IF('Result Sheet'!BM12="","",'Result Sheet'!BM12)</f>
        <v>A</v>
      </c>
      <c r="U9" s="191" t="str">
        <f>IF('Result Sheet'!CD12="","",IF('Result Sheet'!CD12="D","I",'Result Sheet'!CD12))</f>
        <v>I</v>
      </c>
      <c r="V9" s="192" t="str">
        <f>IF('Result Sheet'!CE12="","",'Result Sheet'!CE12)</f>
        <v>A</v>
      </c>
      <c r="W9" s="193">
        <f>IF('Result Sheet'!DO12="","",'Result Sheet'!DO12)</f>
        <v>188</v>
      </c>
      <c r="BQ9" s="194" t="str">
        <f>'Result Sheet'!G12</f>
        <v>BHAVYANSH SINGH CHOUHAN</v>
      </c>
      <c r="BR9" s="195" t="str">
        <f t="shared" si="0"/>
        <v/>
      </c>
      <c r="BS9" s="195" t="str">
        <f t="shared" si="1"/>
        <v/>
      </c>
      <c r="BT9" s="195" t="str">
        <f t="shared" si="2"/>
        <v/>
      </c>
      <c r="BU9" s="195" t="str">
        <f t="shared" si="3"/>
        <v/>
      </c>
      <c r="BV9" s="195" t="str">
        <f t="shared" si="4"/>
        <v>B</v>
      </c>
      <c r="BW9" s="195" t="str">
        <f t="shared" si="5"/>
        <v/>
      </c>
      <c r="BX9" s="195" t="str">
        <f t="shared" si="6"/>
        <v/>
      </c>
      <c r="BY9" s="195" t="str">
        <f t="shared" si="7"/>
        <v/>
      </c>
      <c r="BZ9" s="195" t="str">
        <f t="shared" si="8"/>
        <v/>
      </c>
      <c r="CA9" s="195" t="str">
        <f t="shared" si="9"/>
        <v/>
      </c>
      <c r="CB9" s="195" t="str">
        <f t="shared" si="10"/>
        <v/>
      </c>
      <c r="CC9" s="195" t="str">
        <f t="shared" si="11"/>
        <v/>
      </c>
      <c r="CD9" s="196"/>
    </row>
    <row r="10" spans="1:82" ht="15.95" customHeight="1">
      <c r="A10" s="183">
        <f>IF('Result Sheet'!A13="","",'Result Sheet'!A13)</f>
        <v>6</v>
      </c>
      <c r="B10" s="184">
        <f>IF('Result Sheet'!B13="","",'Result Sheet'!B13)</f>
        <v>106</v>
      </c>
      <c r="C10" s="185">
        <f>IF('Result Sheet'!F13="","",'Result Sheet'!F13)</f>
        <v>939</v>
      </c>
      <c r="D10" s="186" t="str">
        <f>IF('Result Sheet'!E13="","",'Result Sheet'!E13)</f>
        <v>16-06-2014</v>
      </c>
      <c r="E10" s="187" t="str">
        <f>IF('Result Sheet'!G13="","",'Result Sheet'!G13)</f>
        <v>BHUMIKA BAGRI</v>
      </c>
      <c r="F10" s="187" t="str">
        <f>IF('Result Sheet'!H13="","",'Result Sheet'!H13)</f>
        <v>MUKESH BAGRI</v>
      </c>
      <c r="G10" s="187" t="str">
        <f>IF('Result Sheet'!I13="","",'Result Sheet'!I13)</f>
        <v>SEEMA BAGRI</v>
      </c>
      <c r="H10" s="188" t="str">
        <f>IF('Result Sheet'!K13="","",'Result Sheet'!K13)</f>
        <v>OBC</v>
      </c>
      <c r="I10" s="188" t="str">
        <f>IF('Result Sheet'!J13="","",'Result Sheet'!J13)</f>
        <v>F</v>
      </c>
      <c r="J10" s="291" t="str">
        <f>IF('Result Sheet'!DM13="","",'Result Sheet'!DM13)</f>
        <v>कक्षोंन्नति</v>
      </c>
      <c r="K10" s="189">
        <f>IF('Result Sheet'!DI13="","",'Result Sheet'!DI13)</f>
        <v>395</v>
      </c>
      <c r="L10" s="190">
        <f>IF('Result Sheet'!DJ13="","",'Result Sheet'!DJ13)</f>
        <v>79</v>
      </c>
      <c r="M10" s="189" t="str">
        <f>IF('Result Sheet'!DK13="","",'Result Sheet'!DK13)</f>
        <v>I</v>
      </c>
      <c r="N10" s="232" t="str">
        <f>IF('Result Sheet'!DP13="","",'Result Sheet'!DP13)</f>
        <v>B</v>
      </c>
      <c r="O10" s="191" t="str">
        <f>IF('Result Sheet'!AB13="","",IF('Result Sheet'!AB13="D","I",'Result Sheet'!AB13))</f>
        <v>I</v>
      </c>
      <c r="P10" s="192" t="str">
        <f>IF('Result Sheet'!AC13="","",'Result Sheet'!AC13)</f>
        <v>C</v>
      </c>
      <c r="Q10" s="191" t="str">
        <f>IF('Result Sheet'!AT13="","",IF('Result Sheet'!AT13="D","I",'Result Sheet'!AT13))</f>
        <v>I</v>
      </c>
      <c r="R10" s="192" t="str">
        <f>IF('Result Sheet'!AU13="","",'Result Sheet'!AU13)</f>
        <v>B</v>
      </c>
      <c r="S10" s="191" t="str">
        <f>IF('Result Sheet'!BL13="","",IF('Result Sheet'!BL13="D","I",'Result Sheet'!BL13))</f>
        <v>I</v>
      </c>
      <c r="T10" s="192" t="str">
        <f>IF('Result Sheet'!BM13="","",'Result Sheet'!BM13)</f>
        <v>A</v>
      </c>
      <c r="U10" s="191" t="str">
        <f>IF('Result Sheet'!CD13="","",IF('Result Sheet'!CD13="D","I",'Result Sheet'!CD13))</f>
        <v>I</v>
      </c>
      <c r="V10" s="192" t="str">
        <f>IF('Result Sheet'!CE13="","",'Result Sheet'!CE13)</f>
        <v>B</v>
      </c>
      <c r="W10" s="193">
        <f>IF('Result Sheet'!DO13="","",'Result Sheet'!DO13)</f>
        <v>180</v>
      </c>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c r="BH10" s="197"/>
      <c r="BI10" s="197"/>
      <c r="BJ10" s="197"/>
      <c r="BK10" s="197"/>
      <c r="BL10" s="197"/>
      <c r="BM10" s="197"/>
      <c r="BN10" s="197"/>
      <c r="BO10" s="197"/>
      <c r="BQ10" s="194" t="str">
        <f>'Result Sheet'!G13</f>
        <v>BHUMIKA BAGRI</v>
      </c>
      <c r="BR10" s="195" t="str">
        <f t="shared" si="0"/>
        <v/>
      </c>
      <c r="BS10" s="195" t="str">
        <f t="shared" si="1"/>
        <v/>
      </c>
      <c r="BT10" s="195" t="str">
        <f t="shared" si="2"/>
        <v/>
      </c>
      <c r="BU10" s="195" t="str">
        <f t="shared" si="3"/>
        <v/>
      </c>
      <c r="BV10" s="195" t="str">
        <f t="shared" si="4"/>
        <v/>
      </c>
      <c r="BW10" s="195" t="str">
        <f t="shared" si="5"/>
        <v>B</v>
      </c>
      <c r="BX10" s="195" t="str">
        <f t="shared" si="6"/>
        <v/>
      </c>
      <c r="BY10" s="195" t="str">
        <f t="shared" si="7"/>
        <v/>
      </c>
      <c r="BZ10" s="195" t="str">
        <f t="shared" si="8"/>
        <v/>
      </c>
      <c r="CA10" s="195" t="str">
        <f t="shared" si="9"/>
        <v/>
      </c>
      <c r="CB10" s="195" t="str">
        <f t="shared" si="10"/>
        <v/>
      </c>
      <c r="CC10" s="195" t="str">
        <f t="shared" si="11"/>
        <v/>
      </c>
      <c r="CD10" s="196"/>
    </row>
    <row r="11" spans="1:82" ht="15.95" customHeight="1">
      <c r="A11" s="183">
        <f>IF('Result Sheet'!A14="","",'Result Sheet'!A14)</f>
        <v>7</v>
      </c>
      <c r="B11" s="184">
        <f>IF('Result Sheet'!B14="","",'Result Sheet'!B14)</f>
        <v>108</v>
      </c>
      <c r="C11" s="185">
        <f>IF('Result Sheet'!F14="","",'Result Sheet'!F14)</f>
        <v>942</v>
      </c>
      <c r="D11" s="186" t="str">
        <f>IF('Result Sheet'!E14="","",'Result Sheet'!E14)</f>
        <v>28-09-2015</v>
      </c>
      <c r="E11" s="187" t="str">
        <f>IF('Result Sheet'!G14="","",'Result Sheet'!G14)</f>
        <v>DAKSH PRAJAPAT</v>
      </c>
      <c r="F11" s="187" t="str">
        <f>IF('Result Sheet'!H14="","",'Result Sheet'!H14)</f>
        <v>PRAKASH PRAJAPAT</v>
      </c>
      <c r="G11" s="187" t="str">
        <f>IF('Result Sheet'!I14="","",'Result Sheet'!I14)</f>
        <v>REKHA PRAJAPATI</v>
      </c>
      <c r="H11" s="188" t="str">
        <f>IF('Result Sheet'!K14="","",'Result Sheet'!K14)</f>
        <v>OBC</v>
      </c>
      <c r="I11" s="188" t="str">
        <f>IF('Result Sheet'!J14="","",'Result Sheet'!J14)</f>
        <v>M</v>
      </c>
      <c r="J11" s="291" t="str">
        <f>IF('Result Sheet'!DM14="","",'Result Sheet'!DM14)</f>
        <v>कक्षोंन्नति</v>
      </c>
      <c r="K11" s="189">
        <f>IF('Result Sheet'!DI14="","",'Result Sheet'!DI14)</f>
        <v>411</v>
      </c>
      <c r="L11" s="190">
        <f>IF('Result Sheet'!DJ14="","",'Result Sheet'!DJ14)</f>
        <v>82.2</v>
      </c>
      <c r="M11" s="189" t="str">
        <f>IF('Result Sheet'!DK14="","",'Result Sheet'!DK14)</f>
        <v>I</v>
      </c>
      <c r="N11" s="232" t="str">
        <f>IF('Result Sheet'!DP14="","",'Result Sheet'!DP14)</f>
        <v>B</v>
      </c>
      <c r="O11" s="191" t="str">
        <f>IF('Result Sheet'!AB14="","",IF('Result Sheet'!AB14="D","I",'Result Sheet'!AB14))</f>
        <v>I</v>
      </c>
      <c r="P11" s="192" t="str">
        <f>IF('Result Sheet'!AC14="","",'Result Sheet'!AC14)</f>
        <v>B</v>
      </c>
      <c r="Q11" s="191" t="str">
        <f>IF('Result Sheet'!AT14="","",IF('Result Sheet'!AT14="D","I",'Result Sheet'!AT14))</f>
        <v>I</v>
      </c>
      <c r="R11" s="192" t="str">
        <f>IF('Result Sheet'!AU14="","",'Result Sheet'!AU14)</f>
        <v>A</v>
      </c>
      <c r="S11" s="191" t="str">
        <f>IF('Result Sheet'!BL14="","",IF('Result Sheet'!BL14="D","I",'Result Sheet'!BL14))</f>
        <v>I</v>
      </c>
      <c r="T11" s="192" t="str">
        <f>IF('Result Sheet'!BM14="","",'Result Sheet'!BM14)</f>
        <v>A</v>
      </c>
      <c r="U11" s="191" t="str">
        <f>IF('Result Sheet'!CD14="","",IF('Result Sheet'!CD14="D","I",'Result Sheet'!CD14))</f>
        <v>I</v>
      </c>
      <c r="V11" s="192" t="str">
        <f>IF('Result Sheet'!CE14="","",'Result Sheet'!CE14)</f>
        <v>B</v>
      </c>
      <c r="W11" s="193">
        <f>IF('Result Sheet'!DO14="","",'Result Sheet'!DO14)</f>
        <v>180</v>
      </c>
      <c r="BQ11" s="194" t="str">
        <f>'Result Sheet'!G14</f>
        <v>DAKSH PRAJAPAT</v>
      </c>
      <c r="BR11" s="195" t="str">
        <f t="shared" si="0"/>
        <v/>
      </c>
      <c r="BS11" s="195" t="str">
        <f t="shared" si="1"/>
        <v/>
      </c>
      <c r="BT11" s="195" t="str">
        <f t="shared" si="2"/>
        <v/>
      </c>
      <c r="BU11" s="195" t="str">
        <f t="shared" si="3"/>
        <v/>
      </c>
      <c r="BV11" s="195" t="str">
        <f t="shared" si="4"/>
        <v>B</v>
      </c>
      <c r="BW11" s="195" t="str">
        <f t="shared" si="5"/>
        <v/>
      </c>
      <c r="BX11" s="195" t="str">
        <f t="shared" si="6"/>
        <v/>
      </c>
      <c r="BY11" s="195" t="str">
        <f t="shared" si="7"/>
        <v/>
      </c>
      <c r="BZ11" s="195" t="str">
        <f t="shared" si="8"/>
        <v/>
      </c>
      <c r="CA11" s="195" t="str">
        <f t="shared" si="9"/>
        <v/>
      </c>
      <c r="CB11" s="195" t="str">
        <f t="shared" si="10"/>
        <v/>
      </c>
      <c r="CC11" s="195" t="str">
        <f t="shared" si="11"/>
        <v/>
      </c>
      <c r="CD11" s="196"/>
    </row>
    <row r="12" spans="1:82" ht="15.95" customHeight="1">
      <c r="A12" s="183">
        <f>IF('Result Sheet'!A15="","",'Result Sheet'!A15)</f>
        <v>8</v>
      </c>
      <c r="B12" s="184">
        <f>IF('Result Sheet'!B15="","",'Result Sheet'!B15)</f>
        <v>109</v>
      </c>
      <c r="C12" s="185">
        <f>IF('Result Sheet'!F15="","",'Result Sheet'!F15)</f>
        <v>925</v>
      </c>
      <c r="D12" s="186" t="str">
        <f>IF('Result Sheet'!E15="","",'Result Sheet'!E15)</f>
        <v>26-10-2015</v>
      </c>
      <c r="E12" s="187" t="str">
        <f>IF('Result Sheet'!G15="","",'Result Sheet'!G15)</f>
        <v>DIVYA BAGRI</v>
      </c>
      <c r="F12" s="187" t="str">
        <f>IF('Result Sheet'!H15="","",'Result Sheet'!H15)</f>
        <v>MUKESH</v>
      </c>
      <c r="G12" s="187" t="str">
        <f>IF('Result Sheet'!I15="","",'Result Sheet'!I15)</f>
        <v>SEEMA</v>
      </c>
      <c r="H12" s="188" t="str">
        <f>IF('Result Sheet'!K15="","",'Result Sheet'!K15)</f>
        <v>OBC</v>
      </c>
      <c r="I12" s="188" t="str">
        <f>IF('Result Sheet'!J15="","",'Result Sheet'!J15)</f>
        <v>F</v>
      </c>
      <c r="J12" s="291" t="str">
        <f>IF('Result Sheet'!DM15="","",'Result Sheet'!DM15)</f>
        <v>कक्षोंन्नति</v>
      </c>
      <c r="K12" s="189">
        <f>IF('Result Sheet'!DI15="","",'Result Sheet'!DI15)</f>
        <v>400</v>
      </c>
      <c r="L12" s="190">
        <f>IF('Result Sheet'!DJ15="","",'Result Sheet'!DJ15)</f>
        <v>80</v>
      </c>
      <c r="M12" s="189" t="str">
        <f>IF('Result Sheet'!DK15="","",'Result Sheet'!DK15)</f>
        <v>I</v>
      </c>
      <c r="N12" s="232" t="str">
        <f>IF('Result Sheet'!DP15="","",'Result Sheet'!DP15)</f>
        <v>B</v>
      </c>
      <c r="O12" s="191" t="str">
        <f>IF('Result Sheet'!AB15="","",IF('Result Sheet'!AB15="D","I",'Result Sheet'!AB15))</f>
        <v>I</v>
      </c>
      <c r="P12" s="192" t="str">
        <f>IF('Result Sheet'!AC15="","",'Result Sheet'!AC15)</f>
        <v>C</v>
      </c>
      <c r="Q12" s="191" t="str">
        <f>IF('Result Sheet'!AT15="","",IF('Result Sheet'!AT15="D","I",'Result Sheet'!AT15))</f>
        <v>I</v>
      </c>
      <c r="R12" s="192" t="str">
        <f>IF('Result Sheet'!AU15="","",'Result Sheet'!AU15)</f>
        <v>A</v>
      </c>
      <c r="S12" s="191" t="str">
        <f>IF('Result Sheet'!BL15="","",IF('Result Sheet'!BL15="D","I",'Result Sheet'!BL15))</f>
        <v>I</v>
      </c>
      <c r="T12" s="192" t="str">
        <f>IF('Result Sheet'!BM15="","",'Result Sheet'!BM15)</f>
        <v>A</v>
      </c>
      <c r="U12" s="191" t="str">
        <f>IF('Result Sheet'!CD15="","",IF('Result Sheet'!CD15="D","I",'Result Sheet'!CD15))</f>
        <v>I</v>
      </c>
      <c r="V12" s="192" t="str">
        <f>IF('Result Sheet'!CE15="","",'Result Sheet'!CE15)</f>
        <v>B</v>
      </c>
      <c r="W12" s="193">
        <f>IF('Result Sheet'!DO15="","",'Result Sheet'!DO15)</f>
        <v>160</v>
      </c>
      <c r="BQ12" s="194" t="str">
        <f>'Result Sheet'!G15</f>
        <v>DIVYA BAGRI</v>
      </c>
      <c r="BR12" s="195" t="str">
        <f t="shared" si="0"/>
        <v/>
      </c>
      <c r="BS12" s="195" t="str">
        <f t="shared" si="1"/>
        <v/>
      </c>
      <c r="BT12" s="195" t="str">
        <f t="shared" si="2"/>
        <v/>
      </c>
      <c r="BU12" s="195" t="str">
        <f t="shared" si="3"/>
        <v/>
      </c>
      <c r="BV12" s="195" t="str">
        <f t="shared" si="4"/>
        <v/>
      </c>
      <c r="BW12" s="195" t="str">
        <f t="shared" si="5"/>
        <v>B</v>
      </c>
      <c r="BX12" s="195" t="str">
        <f t="shared" si="6"/>
        <v/>
      </c>
      <c r="BY12" s="195" t="str">
        <f t="shared" si="7"/>
        <v/>
      </c>
      <c r="BZ12" s="195" t="str">
        <f t="shared" si="8"/>
        <v/>
      </c>
      <c r="CA12" s="195" t="str">
        <f t="shared" si="9"/>
        <v/>
      </c>
      <c r="CB12" s="195" t="str">
        <f t="shared" si="10"/>
        <v/>
      </c>
      <c r="CC12" s="195" t="str">
        <f t="shared" si="11"/>
        <v/>
      </c>
      <c r="CD12" s="196"/>
    </row>
    <row r="13" spans="1:82" ht="15.95" customHeight="1">
      <c r="A13" s="183">
        <f>IF('Result Sheet'!A16="","",'Result Sheet'!A16)</f>
        <v>9</v>
      </c>
      <c r="B13" s="184">
        <f>IF('Result Sheet'!B16="","",'Result Sheet'!B16)</f>
        <v>110</v>
      </c>
      <c r="C13" s="185">
        <f>IF('Result Sheet'!F16="","",'Result Sheet'!F16)</f>
        <v>952</v>
      </c>
      <c r="D13" s="186">
        <f>IF('Result Sheet'!E16="","",'Result Sheet'!E16)</f>
        <v>42047</v>
      </c>
      <c r="E13" s="187" t="str">
        <f>IF('Result Sheet'!G16="","",'Result Sheet'!G16)</f>
        <v>DUSHYANT DAYAMA</v>
      </c>
      <c r="F13" s="187" t="str">
        <f>IF('Result Sheet'!H16="","",'Result Sheet'!H16)</f>
        <v>BASANT KUMAR DAYAMA</v>
      </c>
      <c r="G13" s="187" t="str">
        <f>IF('Result Sheet'!I16="","",'Result Sheet'!I16)</f>
        <v>PUSHPA DAYAMA</v>
      </c>
      <c r="H13" s="188" t="str">
        <f>IF('Result Sheet'!K16="","",'Result Sheet'!K16)</f>
        <v>SC</v>
      </c>
      <c r="I13" s="188" t="str">
        <f>IF('Result Sheet'!J16="","",'Result Sheet'!J16)</f>
        <v>M</v>
      </c>
      <c r="J13" s="291" t="str">
        <f>IF('Result Sheet'!DM16="","",'Result Sheet'!DM16)</f>
        <v>कक्षोंन्नति</v>
      </c>
      <c r="K13" s="189">
        <f>IF('Result Sheet'!DI16="","",'Result Sheet'!DI16)</f>
        <v>397</v>
      </c>
      <c r="L13" s="190">
        <f>IF('Result Sheet'!DJ16="","",'Result Sheet'!DJ16)</f>
        <v>79.400000000000006</v>
      </c>
      <c r="M13" s="189" t="str">
        <f>IF('Result Sheet'!DK16="","",'Result Sheet'!DK16)</f>
        <v>I</v>
      </c>
      <c r="N13" s="232" t="str">
        <f>IF('Result Sheet'!DP16="","",'Result Sheet'!DP16)</f>
        <v>B</v>
      </c>
      <c r="O13" s="191" t="str">
        <f>IF('Result Sheet'!AB16="","",IF('Result Sheet'!AB16="D","I",'Result Sheet'!AB16))</f>
        <v>I</v>
      </c>
      <c r="P13" s="192" t="str">
        <f>IF('Result Sheet'!AC16="","",'Result Sheet'!AC16)</f>
        <v>C</v>
      </c>
      <c r="Q13" s="191" t="str">
        <f>IF('Result Sheet'!AT16="","",IF('Result Sheet'!AT16="D","I",'Result Sheet'!AT16))</f>
        <v>I</v>
      </c>
      <c r="R13" s="192" t="str">
        <f>IF('Result Sheet'!AU16="","",'Result Sheet'!AU16)</f>
        <v>B</v>
      </c>
      <c r="S13" s="191" t="str">
        <f>IF('Result Sheet'!BL16="","",IF('Result Sheet'!BL16="D","I",'Result Sheet'!BL16))</f>
        <v>I</v>
      </c>
      <c r="T13" s="192" t="str">
        <f>IF('Result Sheet'!BM16="","",'Result Sheet'!BM16)</f>
        <v>A</v>
      </c>
      <c r="U13" s="191" t="str">
        <f>IF('Result Sheet'!CD16="","",IF('Result Sheet'!CD16="D","I",'Result Sheet'!CD16))</f>
        <v>I</v>
      </c>
      <c r="V13" s="192" t="str">
        <f>IF('Result Sheet'!CE16="","",'Result Sheet'!CE16)</f>
        <v>A</v>
      </c>
      <c r="W13" s="193">
        <f>IF('Result Sheet'!DO16="","",'Result Sheet'!DO16)</f>
        <v>156</v>
      </c>
      <c r="BQ13" s="194" t="str">
        <f>'Result Sheet'!G16</f>
        <v>DUSHYANT DAYAMA</v>
      </c>
      <c r="BR13" s="195" t="str">
        <f t="shared" si="0"/>
        <v>B</v>
      </c>
      <c r="BS13" s="195" t="str">
        <f t="shared" si="1"/>
        <v/>
      </c>
      <c r="BT13" s="195" t="str">
        <f t="shared" si="2"/>
        <v/>
      </c>
      <c r="BU13" s="195" t="str">
        <f t="shared" si="3"/>
        <v/>
      </c>
      <c r="BV13" s="195" t="str">
        <f t="shared" si="4"/>
        <v/>
      </c>
      <c r="BW13" s="195" t="str">
        <f t="shared" si="5"/>
        <v/>
      </c>
      <c r="BX13" s="195" t="str">
        <f t="shared" si="6"/>
        <v/>
      </c>
      <c r="BY13" s="195" t="str">
        <f t="shared" si="7"/>
        <v/>
      </c>
      <c r="BZ13" s="195" t="str">
        <f t="shared" si="8"/>
        <v/>
      </c>
      <c r="CA13" s="195" t="str">
        <f t="shared" si="9"/>
        <v/>
      </c>
      <c r="CB13" s="195" t="str">
        <f t="shared" si="10"/>
        <v/>
      </c>
      <c r="CC13" s="195" t="str">
        <f t="shared" si="11"/>
        <v/>
      </c>
      <c r="CD13" s="196"/>
    </row>
    <row r="14" spans="1:82" ht="15.95" customHeight="1">
      <c r="A14" s="183">
        <f>IF('Result Sheet'!A17="","",'Result Sheet'!A17)</f>
        <v>10</v>
      </c>
      <c r="B14" s="184">
        <f>IF('Result Sheet'!B17="","",'Result Sheet'!B17)</f>
        <v>111</v>
      </c>
      <c r="C14" s="185">
        <f>IF('Result Sheet'!F17="","",'Result Sheet'!F17)</f>
        <v>931</v>
      </c>
      <c r="D14" s="186" t="str">
        <f>IF('Result Sheet'!E17="","",'Result Sheet'!E17)</f>
        <v>23-10-2015</v>
      </c>
      <c r="E14" s="187" t="str">
        <f>IF('Result Sheet'!G17="","",'Result Sheet'!G17)</f>
        <v>GUNEET CHOUHAN</v>
      </c>
      <c r="F14" s="187" t="str">
        <f>IF('Result Sheet'!H17="","",'Result Sheet'!H17)</f>
        <v>KAILASH CHOUHAN</v>
      </c>
      <c r="G14" s="187" t="str">
        <f>IF('Result Sheet'!I17="","",'Result Sheet'!I17)</f>
        <v>PUSHPA DEVI</v>
      </c>
      <c r="H14" s="188" t="str">
        <f>IF('Result Sheet'!K17="","",'Result Sheet'!K17)</f>
        <v>OBC</v>
      </c>
      <c r="I14" s="188" t="str">
        <f>IF('Result Sheet'!J17="","",'Result Sheet'!J17)</f>
        <v>M</v>
      </c>
      <c r="J14" s="291" t="str">
        <f>IF('Result Sheet'!DM17="","",'Result Sheet'!DM17)</f>
        <v>कक्षोंन्नति</v>
      </c>
      <c r="K14" s="189">
        <f>IF('Result Sheet'!DI17="","",'Result Sheet'!DI17)</f>
        <v>400</v>
      </c>
      <c r="L14" s="190">
        <f>IF('Result Sheet'!DJ17="","",'Result Sheet'!DJ17)</f>
        <v>80</v>
      </c>
      <c r="M14" s="189" t="str">
        <f>IF('Result Sheet'!DK17="","",'Result Sheet'!DK17)</f>
        <v>I</v>
      </c>
      <c r="N14" s="232" t="str">
        <f>IF('Result Sheet'!DP17="","",'Result Sheet'!DP17)</f>
        <v>B</v>
      </c>
      <c r="O14" s="191" t="str">
        <f>IF('Result Sheet'!AB17="","",IF('Result Sheet'!AB17="D","I",'Result Sheet'!AB17))</f>
        <v>I</v>
      </c>
      <c r="P14" s="192" t="str">
        <f>IF('Result Sheet'!AC17="","",'Result Sheet'!AC17)</f>
        <v>C</v>
      </c>
      <c r="Q14" s="191" t="str">
        <f>IF('Result Sheet'!AT17="","",IF('Result Sheet'!AT17="D","I",'Result Sheet'!AT17))</f>
        <v>I</v>
      </c>
      <c r="R14" s="192" t="str">
        <f>IF('Result Sheet'!AU17="","",'Result Sheet'!AU17)</f>
        <v>A</v>
      </c>
      <c r="S14" s="191" t="str">
        <f>IF('Result Sheet'!BL17="","",IF('Result Sheet'!BL17="D","I",'Result Sheet'!BL17))</f>
        <v>I</v>
      </c>
      <c r="T14" s="192" t="str">
        <f>IF('Result Sheet'!BM17="","",'Result Sheet'!BM17)</f>
        <v>A</v>
      </c>
      <c r="U14" s="191" t="str">
        <f>IF('Result Sheet'!CD17="","",IF('Result Sheet'!CD17="D","I",'Result Sheet'!CD17))</f>
        <v>I</v>
      </c>
      <c r="V14" s="192" t="str">
        <f>IF('Result Sheet'!CE17="","",'Result Sheet'!CE17)</f>
        <v>A</v>
      </c>
      <c r="W14" s="193">
        <f>IF('Result Sheet'!DO17="","",'Result Sheet'!DO17)</f>
        <v>158</v>
      </c>
      <c r="BQ14" s="194" t="str">
        <f>'Result Sheet'!G17</f>
        <v>GUNEET CHOUHAN</v>
      </c>
      <c r="BR14" s="195" t="str">
        <f t="shared" si="0"/>
        <v/>
      </c>
      <c r="BS14" s="195" t="str">
        <f t="shared" si="1"/>
        <v/>
      </c>
      <c r="BT14" s="195" t="str">
        <f t="shared" si="2"/>
        <v/>
      </c>
      <c r="BU14" s="195" t="str">
        <f t="shared" si="3"/>
        <v/>
      </c>
      <c r="BV14" s="195" t="str">
        <f t="shared" si="4"/>
        <v>B</v>
      </c>
      <c r="BW14" s="195" t="str">
        <f t="shared" si="5"/>
        <v/>
      </c>
      <c r="BX14" s="195" t="str">
        <f t="shared" si="6"/>
        <v/>
      </c>
      <c r="BY14" s="195" t="str">
        <f t="shared" si="7"/>
        <v/>
      </c>
      <c r="BZ14" s="195" t="str">
        <f t="shared" si="8"/>
        <v/>
      </c>
      <c r="CA14" s="195" t="str">
        <f t="shared" si="9"/>
        <v/>
      </c>
      <c r="CB14" s="195" t="str">
        <f t="shared" si="10"/>
        <v/>
      </c>
      <c r="CC14" s="195" t="str">
        <f t="shared" si="11"/>
        <v/>
      </c>
      <c r="CD14" s="196"/>
    </row>
    <row r="15" spans="1:82" ht="15.95" customHeight="1">
      <c r="A15" s="183">
        <f>IF('Result Sheet'!A18="","",'Result Sheet'!A18)</f>
        <v>11</v>
      </c>
      <c r="B15" s="184">
        <f>IF('Result Sheet'!B18="","",'Result Sheet'!B18)</f>
        <v>112</v>
      </c>
      <c r="C15" s="185">
        <f>IF('Result Sheet'!F18="","",'Result Sheet'!F18)</f>
        <v>923</v>
      </c>
      <c r="D15" s="186" t="str">
        <f>IF('Result Sheet'!E18="","",'Result Sheet'!E18)</f>
        <v>23-10-2015</v>
      </c>
      <c r="E15" s="187" t="str">
        <f>IF('Result Sheet'!G18="","",'Result Sheet'!G18)</f>
        <v>GUNJAN TAK</v>
      </c>
      <c r="F15" s="187" t="str">
        <f>IF('Result Sheet'!H18="","",'Result Sheet'!H18)</f>
        <v>DINESH KUMAR TAK</v>
      </c>
      <c r="G15" s="187" t="str">
        <f>IF('Result Sheet'!I18="","",'Result Sheet'!I18)</f>
        <v>SHARDA TAK</v>
      </c>
      <c r="H15" s="188" t="str">
        <f>IF('Result Sheet'!K18="","",'Result Sheet'!K18)</f>
        <v>OBC</v>
      </c>
      <c r="I15" s="188" t="str">
        <f>IF('Result Sheet'!J18="","",'Result Sheet'!J18)</f>
        <v>F</v>
      </c>
      <c r="J15" s="291" t="str">
        <f>IF('Result Sheet'!DM18="","",'Result Sheet'!DM18)</f>
        <v>कक्षोंन्नति</v>
      </c>
      <c r="K15" s="189">
        <f>IF('Result Sheet'!DI18="","",'Result Sheet'!DI18)</f>
        <v>407</v>
      </c>
      <c r="L15" s="190">
        <f>IF('Result Sheet'!DJ18="","",'Result Sheet'!DJ18)</f>
        <v>81.400000000000006</v>
      </c>
      <c r="M15" s="189" t="str">
        <f>IF('Result Sheet'!DK18="","",'Result Sheet'!DK18)</f>
        <v>I</v>
      </c>
      <c r="N15" s="232" t="str">
        <f>IF('Result Sheet'!DP18="","",'Result Sheet'!DP18)</f>
        <v>B</v>
      </c>
      <c r="O15" s="191" t="str">
        <f>IF('Result Sheet'!AB18="","",IF('Result Sheet'!AB18="D","I",'Result Sheet'!AB18))</f>
        <v>I</v>
      </c>
      <c r="P15" s="192" t="str">
        <f>IF('Result Sheet'!AC18="","",'Result Sheet'!AC18)</f>
        <v>C</v>
      </c>
      <c r="Q15" s="191" t="str">
        <f>IF('Result Sheet'!AT18="","",IF('Result Sheet'!AT18="D","I",'Result Sheet'!AT18))</f>
        <v>I</v>
      </c>
      <c r="R15" s="192" t="str">
        <f>IF('Result Sheet'!AU18="","",'Result Sheet'!AU18)</f>
        <v>A</v>
      </c>
      <c r="S15" s="191" t="str">
        <f>IF('Result Sheet'!BL18="","",IF('Result Sheet'!BL18="D","I",'Result Sheet'!BL18))</f>
        <v>I</v>
      </c>
      <c r="T15" s="192" t="str">
        <f>IF('Result Sheet'!BM18="","",'Result Sheet'!BM18)</f>
        <v>A</v>
      </c>
      <c r="U15" s="191" t="str">
        <f>IF('Result Sheet'!CD18="","",IF('Result Sheet'!CD18="D","I",'Result Sheet'!CD18))</f>
        <v>I</v>
      </c>
      <c r="V15" s="192" t="str">
        <f>IF('Result Sheet'!CE18="","",'Result Sheet'!CE18)</f>
        <v>A</v>
      </c>
      <c r="W15" s="193">
        <f>IF('Result Sheet'!DO18="","",'Result Sheet'!DO18)</f>
        <v>158</v>
      </c>
      <c r="AH15" s="721" t="s">
        <v>246</v>
      </c>
      <c r="AI15" s="721"/>
      <c r="AJ15" s="721"/>
      <c r="AK15" s="721"/>
      <c r="AL15" s="721"/>
      <c r="AM15" s="721"/>
      <c r="AN15" s="721"/>
      <c r="AO15" s="721"/>
      <c r="AP15" s="721"/>
      <c r="AQ15" s="721"/>
      <c r="BQ15" s="194" t="str">
        <f>'Result Sheet'!G18</f>
        <v>GUNJAN TAK</v>
      </c>
      <c r="BR15" s="195" t="str">
        <f t="shared" si="0"/>
        <v/>
      </c>
      <c r="BS15" s="195" t="str">
        <f t="shared" si="1"/>
        <v/>
      </c>
      <c r="BT15" s="195" t="str">
        <f t="shared" si="2"/>
        <v/>
      </c>
      <c r="BU15" s="195" t="str">
        <f t="shared" si="3"/>
        <v/>
      </c>
      <c r="BV15" s="195" t="str">
        <f t="shared" si="4"/>
        <v/>
      </c>
      <c r="BW15" s="195" t="str">
        <f t="shared" si="5"/>
        <v>B</v>
      </c>
      <c r="BX15" s="195" t="str">
        <f t="shared" si="6"/>
        <v/>
      </c>
      <c r="BY15" s="195" t="str">
        <f t="shared" si="7"/>
        <v/>
      </c>
      <c r="BZ15" s="195" t="str">
        <f t="shared" si="8"/>
        <v/>
      </c>
      <c r="CA15" s="195" t="str">
        <f t="shared" si="9"/>
        <v/>
      </c>
      <c r="CB15" s="195" t="str">
        <f t="shared" si="10"/>
        <v/>
      </c>
      <c r="CC15" s="195" t="str">
        <f t="shared" si="11"/>
        <v/>
      </c>
      <c r="CD15" s="196"/>
    </row>
    <row r="16" spans="1:82" ht="15.95" customHeight="1">
      <c r="A16" s="183">
        <f>IF('Result Sheet'!A19="","",'Result Sheet'!A19)</f>
        <v>12</v>
      </c>
      <c r="B16" s="184">
        <f>IF('Result Sheet'!B19="","",'Result Sheet'!B19)</f>
        <v>113</v>
      </c>
      <c r="C16" s="185">
        <f>IF('Result Sheet'!F19="","",'Result Sheet'!F19)</f>
        <v>949</v>
      </c>
      <c r="D16" s="186" t="str">
        <f>IF('Result Sheet'!E19="","",'Result Sheet'!E19)</f>
        <v>30-10-2014</v>
      </c>
      <c r="E16" s="187" t="str">
        <f>IF('Result Sheet'!G19="","",'Result Sheet'!G19)</f>
        <v>JAGRAT SOLANKI</v>
      </c>
      <c r="F16" s="187" t="str">
        <f>IF('Result Sheet'!H19="","",'Result Sheet'!H19)</f>
        <v>KRISHAN KAMAL SOLANKI</v>
      </c>
      <c r="G16" s="187" t="str">
        <f>IF('Result Sheet'!I19="","",'Result Sheet'!I19)</f>
        <v>GEETA DEVI</v>
      </c>
      <c r="H16" s="188" t="str">
        <f>IF('Result Sheet'!K19="","",'Result Sheet'!K19)</f>
        <v>OBC</v>
      </c>
      <c r="I16" s="188" t="str">
        <f>IF('Result Sheet'!J19="","",'Result Sheet'!J19)</f>
        <v>M</v>
      </c>
      <c r="J16" s="291" t="str">
        <f>IF('Result Sheet'!DM19="","",'Result Sheet'!DM19)</f>
        <v>कक्षोंन्नति</v>
      </c>
      <c r="K16" s="189">
        <f>IF('Result Sheet'!DI19="","",'Result Sheet'!DI19)</f>
        <v>405</v>
      </c>
      <c r="L16" s="190">
        <f>IF('Result Sheet'!DJ19="","",'Result Sheet'!DJ19)</f>
        <v>81</v>
      </c>
      <c r="M16" s="189" t="str">
        <f>IF('Result Sheet'!DK19="","",'Result Sheet'!DK19)</f>
        <v>I</v>
      </c>
      <c r="N16" s="232" t="str">
        <f>IF('Result Sheet'!DP19="","",'Result Sheet'!DP19)</f>
        <v>B</v>
      </c>
      <c r="O16" s="191" t="str">
        <f>IF('Result Sheet'!AB19="","",IF('Result Sheet'!AB19="D","I",'Result Sheet'!AB19))</f>
        <v>I</v>
      </c>
      <c r="P16" s="192" t="str">
        <f>IF('Result Sheet'!AC19="","",'Result Sheet'!AC19)</f>
        <v>B</v>
      </c>
      <c r="Q16" s="191" t="str">
        <f>IF('Result Sheet'!AT19="","",IF('Result Sheet'!AT19="D","I",'Result Sheet'!AT19))</f>
        <v>I</v>
      </c>
      <c r="R16" s="192" t="str">
        <f>IF('Result Sheet'!AU19="","",'Result Sheet'!AU19)</f>
        <v>A</v>
      </c>
      <c r="S16" s="191" t="str">
        <f>IF('Result Sheet'!BL19="","",IF('Result Sheet'!BL19="D","I",'Result Sheet'!BL19))</f>
        <v>I</v>
      </c>
      <c r="T16" s="192" t="str">
        <f>IF('Result Sheet'!BM19="","",'Result Sheet'!BM19)</f>
        <v>A</v>
      </c>
      <c r="U16" s="191" t="str">
        <f>IF('Result Sheet'!CD19="","",IF('Result Sheet'!CD19="D","I",'Result Sheet'!CD19))</f>
        <v>I</v>
      </c>
      <c r="V16" s="192" t="str">
        <f>IF('Result Sheet'!CE19="","",'Result Sheet'!CE19)</f>
        <v>A</v>
      </c>
      <c r="W16" s="193">
        <f>IF('Result Sheet'!DO19="","",'Result Sheet'!DO19)</f>
        <v>156</v>
      </c>
      <c r="AH16" s="721"/>
      <c r="AI16" s="721"/>
      <c r="AJ16" s="721"/>
      <c r="AK16" s="721"/>
      <c r="AL16" s="721"/>
      <c r="AM16" s="721"/>
      <c r="AN16" s="721"/>
      <c r="AO16" s="721"/>
      <c r="AP16" s="721"/>
      <c r="AQ16" s="721"/>
      <c r="BQ16" s="194" t="str">
        <f>'Result Sheet'!G19</f>
        <v>JAGRAT SOLANKI</v>
      </c>
      <c r="BR16" s="195" t="str">
        <f t="shared" si="0"/>
        <v/>
      </c>
      <c r="BS16" s="195" t="str">
        <f t="shared" si="1"/>
        <v/>
      </c>
      <c r="BT16" s="195" t="str">
        <f t="shared" si="2"/>
        <v/>
      </c>
      <c r="BU16" s="195" t="str">
        <f t="shared" si="3"/>
        <v/>
      </c>
      <c r="BV16" s="195" t="str">
        <f t="shared" si="4"/>
        <v>B</v>
      </c>
      <c r="BW16" s="195" t="str">
        <f t="shared" si="5"/>
        <v/>
      </c>
      <c r="BX16" s="195" t="str">
        <f t="shared" si="6"/>
        <v/>
      </c>
      <c r="BY16" s="195" t="str">
        <f t="shared" si="7"/>
        <v/>
      </c>
      <c r="BZ16" s="195" t="str">
        <f t="shared" si="8"/>
        <v/>
      </c>
      <c r="CA16" s="195" t="str">
        <f t="shared" si="9"/>
        <v/>
      </c>
      <c r="CB16" s="195" t="str">
        <f t="shared" si="10"/>
        <v/>
      </c>
      <c r="CC16" s="195" t="str">
        <f t="shared" si="11"/>
        <v/>
      </c>
      <c r="CD16" s="196"/>
    </row>
    <row r="17" spans="1:82" ht="15.95" customHeight="1">
      <c r="A17" s="183">
        <f>IF('Result Sheet'!A20="","",'Result Sheet'!A20)</f>
        <v>13</v>
      </c>
      <c r="B17" s="184">
        <f>IF('Result Sheet'!B20="","",'Result Sheet'!B20)</f>
        <v>114</v>
      </c>
      <c r="C17" s="185">
        <f>IF('Result Sheet'!F20="","",'Result Sheet'!F20)</f>
        <v>933</v>
      </c>
      <c r="D17" s="186" t="str">
        <f>IF('Result Sheet'!E20="","",'Result Sheet'!E20)</f>
        <v>26-05-2014</v>
      </c>
      <c r="E17" s="187" t="str">
        <f>IF('Result Sheet'!G20="","",'Result Sheet'!G20)</f>
        <v>JOYA KHAN</v>
      </c>
      <c r="F17" s="187" t="str">
        <f>IF('Result Sheet'!H20="","",'Result Sheet'!H20)</f>
        <v>BARGAT KHAN</v>
      </c>
      <c r="G17" s="187" t="str">
        <f>IF('Result Sheet'!I20="","",'Result Sheet'!I20)</f>
        <v>MADINA BANO</v>
      </c>
      <c r="H17" s="188" t="str">
        <f>IF('Result Sheet'!K20="","",'Result Sheet'!K20)</f>
        <v>OBC</v>
      </c>
      <c r="I17" s="188" t="str">
        <f>IF('Result Sheet'!J20="","",'Result Sheet'!J20)</f>
        <v>F</v>
      </c>
      <c r="J17" s="291" t="str">
        <f>IF('Result Sheet'!DM20="","",'Result Sheet'!DM20)</f>
        <v>कक्षोंन्नति</v>
      </c>
      <c r="K17" s="189">
        <f>IF('Result Sheet'!DI20="","",'Result Sheet'!DI20)</f>
        <v>406</v>
      </c>
      <c r="L17" s="190">
        <f>IF('Result Sheet'!DJ20="","",'Result Sheet'!DJ20)</f>
        <v>81.2</v>
      </c>
      <c r="M17" s="189" t="str">
        <f>IF('Result Sheet'!DK20="","",'Result Sheet'!DK20)</f>
        <v>I</v>
      </c>
      <c r="N17" s="232" t="str">
        <f>IF('Result Sheet'!DP20="","",'Result Sheet'!DP20)</f>
        <v>B</v>
      </c>
      <c r="O17" s="191" t="str">
        <f>IF('Result Sheet'!AB20="","",IF('Result Sheet'!AB20="D","I",'Result Sheet'!AB20))</f>
        <v>I</v>
      </c>
      <c r="P17" s="192" t="str">
        <f>IF('Result Sheet'!AC20="","",'Result Sheet'!AC20)</f>
        <v>B</v>
      </c>
      <c r="Q17" s="191" t="str">
        <f>IF('Result Sheet'!AT20="","",IF('Result Sheet'!AT20="D","I",'Result Sheet'!AT20))</f>
        <v>I</v>
      </c>
      <c r="R17" s="192" t="str">
        <f>IF('Result Sheet'!AU20="","",'Result Sheet'!AU20)</f>
        <v>A</v>
      </c>
      <c r="S17" s="191" t="str">
        <f>IF('Result Sheet'!BL20="","",IF('Result Sheet'!BL20="D","I",'Result Sheet'!BL20))</f>
        <v>I</v>
      </c>
      <c r="T17" s="192" t="str">
        <f>IF('Result Sheet'!BM20="","",'Result Sheet'!BM20)</f>
        <v>A</v>
      </c>
      <c r="U17" s="191" t="str">
        <f>IF('Result Sheet'!CD20="","",IF('Result Sheet'!CD20="D","I",'Result Sheet'!CD20))</f>
        <v>I</v>
      </c>
      <c r="V17" s="192" t="str">
        <f>IF('Result Sheet'!CE20="","",'Result Sheet'!CE20)</f>
        <v>A</v>
      </c>
      <c r="W17" s="193">
        <f>IF('Result Sheet'!DO20="","",'Result Sheet'!DO20)</f>
        <v>130</v>
      </c>
      <c r="AI17" s="689" t="s">
        <v>250</v>
      </c>
      <c r="AJ17" s="689"/>
      <c r="AK17" s="689"/>
      <c r="AL17" s="689"/>
      <c r="AM17" s="689"/>
      <c r="AN17" s="689"/>
      <c r="AO17" s="689"/>
      <c r="AP17" s="689"/>
      <c r="AQ17" s="689"/>
      <c r="AR17" s="689"/>
      <c r="BQ17" s="194" t="str">
        <f>'Result Sheet'!G20</f>
        <v>JOYA KHAN</v>
      </c>
      <c r="BR17" s="195" t="str">
        <f t="shared" si="0"/>
        <v/>
      </c>
      <c r="BS17" s="195" t="str">
        <f t="shared" si="1"/>
        <v/>
      </c>
      <c r="BT17" s="195" t="str">
        <f t="shared" si="2"/>
        <v/>
      </c>
      <c r="BU17" s="195" t="str">
        <f t="shared" si="3"/>
        <v/>
      </c>
      <c r="BV17" s="195" t="str">
        <f t="shared" si="4"/>
        <v/>
      </c>
      <c r="BW17" s="195" t="str">
        <f t="shared" si="5"/>
        <v>B</v>
      </c>
      <c r="BX17" s="195" t="str">
        <f t="shared" si="6"/>
        <v/>
      </c>
      <c r="BY17" s="195" t="str">
        <f t="shared" si="7"/>
        <v/>
      </c>
      <c r="BZ17" s="195" t="str">
        <f t="shared" si="8"/>
        <v/>
      </c>
      <c r="CA17" s="195" t="str">
        <f t="shared" si="9"/>
        <v/>
      </c>
      <c r="CB17" s="195" t="str">
        <f t="shared" si="10"/>
        <v/>
      </c>
      <c r="CC17" s="195" t="str">
        <f t="shared" si="11"/>
        <v/>
      </c>
      <c r="CD17" s="196"/>
    </row>
    <row r="18" spans="1:82" ht="15.95" customHeight="1">
      <c r="A18" s="183">
        <f>IF('Result Sheet'!A21="","",'Result Sheet'!A21)</f>
        <v>14</v>
      </c>
      <c r="B18" s="184">
        <f>IF('Result Sheet'!B21="","",'Result Sheet'!B21)</f>
        <v>115</v>
      </c>
      <c r="C18" s="185">
        <f>IF('Result Sheet'!F21="","",'Result Sheet'!F21)</f>
        <v>946</v>
      </c>
      <c r="D18" s="186" t="str">
        <f>IF('Result Sheet'!E21="","",'Result Sheet'!E21)</f>
        <v>18-02-2015</v>
      </c>
      <c r="E18" s="187" t="str">
        <f>IF('Result Sheet'!G21="","",'Result Sheet'!G21)</f>
        <v>JOYA KHAN</v>
      </c>
      <c r="F18" s="187" t="str">
        <f>IF('Result Sheet'!H21="","",'Result Sheet'!H21)</f>
        <v>SAHIMAN LOHAR</v>
      </c>
      <c r="G18" s="187" t="str">
        <f>IF('Result Sheet'!I21="","",'Result Sheet'!I21)</f>
        <v>SABINA BANO</v>
      </c>
      <c r="H18" s="188" t="str">
        <f>IF('Result Sheet'!K21="","",'Result Sheet'!K21)</f>
        <v>OBC</v>
      </c>
      <c r="I18" s="188" t="str">
        <f>IF('Result Sheet'!J21="","",'Result Sheet'!J21)</f>
        <v>F</v>
      </c>
      <c r="J18" s="291" t="str">
        <f>IF('Result Sheet'!DM21="","",'Result Sheet'!DM21)</f>
        <v>कक्षोंन्नति</v>
      </c>
      <c r="K18" s="189">
        <f>IF('Result Sheet'!DI21="","",'Result Sheet'!DI21)</f>
        <v>406</v>
      </c>
      <c r="L18" s="190">
        <f>IF('Result Sheet'!DJ21="","",'Result Sheet'!DJ21)</f>
        <v>81.2</v>
      </c>
      <c r="M18" s="189" t="str">
        <f>IF('Result Sheet'!DK21="","",'Result Sheet'!DK21)</f>
        <v>I</v>
      </c>
      <c r="N18" s="232" t="str">
        <f>IF('Result Sheet'!DP21="","",'Result Sheet'!DP21)</f>
        <v>B</v>
      </c>
      <c r="O18" s="191" t="str">
        <f>IF('Result Sheet'!AB21="","",IF('Result Sheet'!AB21="D","I",'Result Sheet'!AB21))</f>
        <v>I</v>
      </c>
      <c r="P18" s="192" t="str">
        <f>IF('Result Sheet'!AC21="","",'Result Sheet'!AC21)</f>
        <v>B</v>
      </c>
      <c r="Q18" s="191" t="str">
        <f>IF('Result Sheet'!AT21="","",IF('Result Sheet'!AT21="D","I",'Result Sheet'!AT21))</f>
        <v>I</v>
      </c>
      <c r="R18" s="192" t="str">
        <f>IF('Result Sheet'!AU21="","",'Result Sheet'!AU21)</f>
        <v>A</v>
      </c>
      <c r="S18" s="191" t="str">
        <f>IF('Result Sheet'!BL21="","",IF('Result Sheet'!BL21="D","I",'Result Sheet'!BL21))</f>
        <v>I</v>
      </c>
      <c r="T18" s="192" t="str">
        <f>IF('Result Sheet'!BM21="","",'Result Sheet'!BM21)</f>
        <v>A</v>
      </c>
      <c r="U18" s="191" t="str">
        <f>IF('Result Sheet'!CD21="","",IF('Result Sheet'!CD21="D","I",'Result Sheet'!CD21))</f>
        <v>I</v>
      </c>
      <c r="V18" s="192" t="str">
        <f>IF('Result Sheet'!CE21="","",'Result Sheet'!CE21)</f>
        <v>A</v>
      </c>
      <c r="W18" s="193">
        <f>IF('Result Sheet'!DO21="","",'Result Sheet'!DO21)</f>
        <v>160</v>
      </c>
      <c r="BQ18" s="194" t="str">
        <f>'Result Sheet'!G21</f>
        <v>JOYA KHAN</v>
      </c>
      <c r="BR18" s="195" t="str">
        <f t="shared" si="0"/>
        <v/>
      </c>
      <c r="BS18" s="195" t="str">
        <f t="shared" si="1"/>
        <v/>
      </c>
      <c r="BT18" s="195" t="str">
        <f t="shared" si="2"/>
        <v/>
      </c>
      <c r="BU18" s="195" t="str">
        <f t="shared" si="3"/>
        <v/>
      </c>
      <c r="BV18" s="195" t="str">
        <f t="shared" si="4"/>
        <v/>
      </c>
      <c r="BW18" s="195" t="str">
        <f t="shared" si="5"/>
        <v>B</v>
      </c>
      <c r="BX18" s="195" t="str">
        <f t="shared" si="6"/>
        <v/>
      </c>
      <c r="BY18" s="195" t="str">
        <f t="shared" si="7"/>
        <v/>
      </c>
      <c r="BZ18" s="195" t="str">
        <f t="shared" si="8"/>
        <v/>
      </c>
      <c r="CA18" s="195" t="str">
        <f t="shared" si="9"/>
        <v/>
      </c>
      <c r="CB18" s="195" t="str">
        <f t="shared" si="10"/>
        <v/>
      </c>
      <c r="CC18" s="195" t="str">
        <f t="shared" si="11"/>
        <v/>
      </c>
      <c r="CD18" s="196"/>
    </row>
    <row r="19" spans="1:82" ht="15.95" customHeight="1">
      <c r="A19" s="183">
        <f>IF('Result Sheet'!A22="","",'Result Sheet'!A22)</f>
        <v>15</v>
      </c>
      <c r="B19" s="184">
        <f>IF('Result Sheet'!B22="","",'Result Sheet'!B22)</f>
        <v>117</v>
      </c>
      <c r="C19" s="185">
        <f>IF('Result Sheet'!F22="","",'Result Sheet'!F22)</f>
        <v>935</v>
      </c>
      <c r="D19" s="186" t="str">
        <f>IF('Result Sheet'!E22="","",'Result Sheet'!E22)</f>
        <v>24-09-2015</v>
      </c>
      <c r="E19" s="187" t="str">
        <f>IF('Result Sheet'!G22="","",'Result Sheet'!G22)</f>
        <v>KHUSHVEER SINGH</v>
      </c>
      <c r="F19" s="187" t="str">
        <f>IF('Result Sheet'!H22="","",'Result Sheet'!H22)</f>
        <v>PUSA RAM</v>
      </c>
      <c r="G19" s="187" t="str">
        <f>IF('Result Sheet'!I22="","",'Result Sheet'!I22)</f>
        <v>POOJA</v>
      </c>
      <c r="H19" s="188" t="str">
        <f>IF('Result Sheet'!K22="","",'Result Sheet'!K22)</f>
        <v>SC</v>
      </c>
      <c r="I19" s="188" t="str">
        <f>IF('Result Sheet'!J22="","",'Result Sheet'!J22)</f>
        <v>M</v>
      </c>
      <c r="J19" s="291" t="str">
        <f>IF('Result Sheet'!DM22="","",'Result Sheet'!DM22)</f>
        <v>कक्षोंन्नति</v>
      </c>
      <c r="K19" s="189">
        <f>IF('Result Sheet'!DI22="","",'Result Sheet'!DI22)</f>
        <v>401</v>
      </c>
      <c r="L19" s="190">
        <f>IF('Result Sheet'!DJ22="","",'Result Sheet'!DJ22)</f>
        <v>80.2</v>
      </c>
      <c r="M19" s="189" t="str">
        <f>IF('Result Sheet'!DK22="","",'Result Sheet'!DK22)</f>
        <v>I</v>
      </c>
      <c r="N19" s="232" t="str">
        <f>IF('Result Sheet'!DP22="","",'Result Sheet'!DP22)</f>
        <v>B</v>
      </c>
      <c r="O19" s="191" t="str">
        <f>IF('Result Sheet'!AB22="","",IF('Result Sheet'!AB22="D","I",'Result Sheet'!AB22))</f>
        <v>I</v>
      </c>
      <c r="P19" s="192" t="str">
        <f>IF('Result Sheet'!AC22="","",'Result Sheet'!AC22)</f>
        <v>C</v>
      </c>
      <c r="Q19" s="191" t="str">
        <f>IF('Result Sheet'!AT22="","",IF('Result Sheet'!AT22="D","I",'Result Sheet'!AT22))</f>
        <v>I</v>
      </c>
      <c r="R19" s="192" t="str">
        <f>IF('Result Sheet'!AU22="","",'Result Sheet'!AU22)</f>
        <v>A</v>
      </c>
      <c r="S19" s="191" t="str">
        <f>IF('Result Sheet'!BL22="","",IF('Result Sheet'!BL22="D","I",'Result Sheet'!BL22))</f>
        <v>I</v>
      </c>
      <c r="T19" s="192" t="str">
        <f>IF('Result Sheet'!BM22="","",'Result Sheet'!BM22)</f>
        <v>A</v>
      </c>
      <c r="U19" s="191" t="str">
        <f>IF('Result Sheet'!CD22="","",IF('Result Sheet'!CD22="D","I",'Result Sheet'!CD22))</f>
        <v>I</v>
      </c>
      <c r="V19" s="192" t="str">
        <f>IF('Result Sheet'!CE22="","",'Result Sheet'!CE22)</f>
        <v>A</v>
      </c>
      <c r="W19" s="193">
        <f>IF('Result Sheet'!DO22="","",'Result Sheet'!DO22)</f>
        <v>180</v>
      </c>
      <c r="BQ19" s="194" t="str">
        <f>'Result Sheet'!G22</f>
        <v>KHUSHVEER SINGH</v>
      </c>
      <c r="BR19" s="195" t="str">
        <f t="shared" si="0"/>
        <v>B</v>
      </c>
      <c r="BS19" s="195" t="str">
        <f t="shared" si="1"/>
        <v/>
      </c>
      <c r="BT19" s="195" t="str">
        <f t="shared" si="2"/>
        <v/>
      </c>
      <c r="BU19" s="195" t="str">
        <f t="shared" si="3"/>
        <v/>
      </c>
      <c r="BV19" s="195" t="str">
        <f t="shared" si="4"/>
        <v/>
      </c>
      <c r="BW19" s="195" t="str">
        <f t="shared" si="5"/>
        <v/>
      </c>
      <c r="BX19" s="195" t="str">
        <f t="shared" si="6"/>
        <v/>
      </c>
      <c r="BY19" s="195" t="str">
        <f t="shared" si="7"/>
        <v/>
      </c>
      <c r="BZ19" s="195" t="str">
        <f t="shared" si="8"/>
        <v/>
      </c>
      <c r="CA19" s="195" t="str">
        <f t="shared" si="9"/>
        <v/>
      </c>
      <c r="CB19" s="195" t="str">
        <f t="shared" si="10"/>
        <v/>
      </c>
      <c r="CC19" s="195" t="str">
        <f t="shared" si="11"/>
        <v/>
      </c>
      <c r="CD19" s="196"/>
    </row>
    <row r="20" spans="1:82" ht="15.95" customHeight="1">
      <c r="A20" s="183">
        <f>IF('Result Sheet'!A23="","",'Result Sheet'!A23)</f>
        <v>16</v>
      </c>
      <c r="B20" s="184">
        <f>IF('Result Sheet'!B23="","",'Result Sheet'!B23)</f>
        <v>118</v>
      </c>
      <c r="C20" s="185">
        <f>IF('Result Sheet'!F23="","",'Result Sheet'!F23)</f>
        <v>940</v>
      </c>
      <c r="D20" s="186" t="str">
        <f>IF('Result Sheet'!E23="","",'Result Sheet'!E23)</f>
        <v>21-01-2016</v>
      </c>
      <c r="E20" s="187" t="str">
        <f>IF('Result Sheet'!G23="","",'Result Sheet'!G23)</f>
        <v>KINJAL SAINI</v>
      </c>
      <c r="F20" s="187" t="str">
        <f>IF('Result Sheet'!H23="","",'Result Sheet'!H23)</f>
        <v>DURGESH CHAND BAGRI</v>
      </c>
      <c r="G20" s="187" t="str">
        <f>IF('Result Sheet'!I23="","",'Result Sheet'!I23)</f>
        <v>PUSHPA DEVI</v>
      </c>
      <c r="H20" s="188" t="str">
        <f>IF('Result Sheet'!K23="","",'Result Sheet'!K23)</f>
        <v>OBC</v>
      </c>
      <c r="I20" s="188" t="str">
        <f>IF('Result Sheet'!J23="","",'Result Sheet'!J23)</f>
        <v>F</v>
      </c>
      <c r="J20" s="291" t="str">
        <f>IF('Result Sheet'!DM23="","",'Result Sheet'!DM23)</f>
        <v>कक्षोंन्नति</v>
      </c>
      <c r="K20" s="189">
        <f>IF('Result Sheet'!DI23="","",'Result Sheet'!DI23)</f>
        <v>395</v>
      </c>
      <c r="L20" s="190">
        <f>IF('Result Sheet'!DJ23="","",'Result Sheet'!DJ23)</f>
        <v>79</v>
      </c>
      <c r="M20" s="189" t="str">
        <f>IF('Result Sheet'!DK23="","",'Result Sheet'!DK23)</f>
        <v>I</v>
      </c>
      <c r="N20" s="232" t="str">
        <f>IF('Result Sheet'!DP23="","",'Result Sheet'!DP23)</f>
        <v>B</v>
      </c>
      <c r="O20" s="191" t="str">
        <f>IF('Result Sheet'!AB23="","",IF('Result Sheet'!AB23="D","I",'Result Sheet'!AB23))</f>
        <v>I</v>
      </c>
      <c r="P20" s="192" t="str">
        <f>IF('Result Sheet'!AC23="","",'Result Sheet'!AC23)</f>
        <v>C</v>
      </c>
      <c r="Q20" s="191" t="str">
        <f>IF('Result Sheet'!AT23="","",IF('Result Sheet'!AT23="D","I",'Result Sheet'!AT23))</f>
        <v>I</v>
      </c>
      <c r="R20" s="192" t="str">
        <f>IF('Result Sheet'!AU23="","",'Result Sheet'!AU23)</f>
        <v>A</v>
      </c>
      <c r="S20" s="191" t="str">
        <f>IF('Result Sheet'!BL23="","",IF('Result Sheet'!BL23="D","I",'Result Sheet'!BL23))</f>
        <v>I</v>
      </c>
      <c r="T20" s="192" t="str">
        <f>IF('Result Sheet'!BM23="","",'Result Sheet'!BM23)</f>
        <v>A</v>
      </c>
      <c r="U20" s="191" t="str">
        <f>IF('Result Sheet'!CD23="","",IF('Result Sheet'!CD23="D","I",'Result Sheet'!CD23))</f>
        <v>I</v>
      </c>
      <c r="V20" s="192" t="str">
        <f>IF('Result Sheet'!CE23="","",'Result Sheet'!CE23)</f>
        <v>A</v>
      </c>
      <c r="W20" s="193">
        <f>IF('Result Sheet'!DO23="","",'Result Sheet'!DO23)</f>
        <v>180</v>
      </c>
      <c r="BQ20" s="194" t="str">
        <f>'Result Sheet'!G23</f>
        <v>KINJAL SAINI</v>
      </c>
      <c r="BR20" s="195" t="str">
        <f t="shared" si="0"/>
        <v/>
      </c>
      <c r="BS20" s="195" t="str">
        <f t="shared" si="1"/>
        <v/>
      </c>
      <c r="BT20" s="195" t="str">
        <f t="shared" si="2"/>
        <v/>
      </c>
      <c r="BU20" s="195" t="str">
        <f t="shared" si="3"/>
        <v/>
      </c>
      <c r="BV20" s="195" t="str">
        <f t="shared" si="4"/>
        <v/>
      </c>
      <c r="BW20" s="195" t="str">
        <f t="shared" si="5"/>
        <v>B</v>
      </c>
      <c r="BX20" s="195" t="str">
        <f t="shared" si="6"/>
        <v/>
      </c>
      <c r="BY20" s="195" t="str">
        <f t="shared" si="7"/>
        <v/>
      </c>
      <c r="BZ20" s="195" t="str">
        <f t="shared" si="8"/>
        <v/>
      </c>
      <c r="CA20" s="195" t="str">
        <f t="shared" si="9"/>
        <v/>
      </c>
      <c r="CB20" s="195" t="str">
        <f t="shared" si="10"/>
        <v/>
      </c>
      <c r="CC20" s="195" t="str">
        <f t="shared" si="11"/>
        <v/>
      </c>
      <c r="CD20" s="196"/>
    </row>
    <row r="21" spans="1:82" ht="15.95" customHeight="1">
      <c r="A21" s="183">
        <f>IF('Result Sheet'!A24="","",'Result Sheet'!A24)</f>
        <v>17</v>
      </c>
      <c r="B21" s="184">
        <f>IF('Result Sheet'!B24="","",'Result Sheet'!B24)</f>
        <v>119</v>
      </c>
      <c r="C21" s="185">
        <f>IF('Result Sheet'!F24="","",'Result Sheet'!F24)</f>
        <v>924</v>
      </c>
      <c r="D21" s="186" t="str">
        <f>IF('Result Sheet'!E24="","",'Result Sheet'!E24)</f>
        <v>14-02-2016</v>
      </c>
      <c r="E21" s="187" t="str">
        <f>IF('Result Sheet'!G24="","",'Result Sheet'!G24)</f>
        <v>LUCKY PRAJAPATI</v>
      </c>
      <c r="F21" s="187" t="str">
        <f>IF('Result Sheet'!H24="","",'Result Sheet'!H24)</f>
        <v>NAR SINGH</v>
      </c>
      <c r="G21" s="187" t="str">
        <f>IF('Result Sheet'!I24="","",'Result Sheet'!I24)</f>
        <v>BHAWNA</v>
      </c>
      <c r="H21" s="188" t="str">
        <f>IF('Result Sheet'!K24="","",'Result Sheet'!K24)</f>
        <v>OBC</v>
      </c>
      <c r="I21" s="188" t="str">
        <f>IF('Result Sheet'!J24="","",'Result Sheet'!J24)</f>
        <v>M</v>
      </c>
      <c r="J21" s="291" t="str">
        <f>IF('Result Sheet'!DM24="","",'Result Sheet'!DM24)</f>
        <v>कक्षोंन्नति</v>
      </c>
      <c r="K21" s="189">
        <f>IF('Result Sheet'!DI24="","",'Result Sheet'!DI24)</f>
        <v>392</v>
      </c>
      <c r="L21" s="190">
        <f>IF('Result Sheet'!DJ24="","",'Result Sheet'!DJ24)</f>
        <v>78.400000000000006</v>
      </c>
      <c r="M21" s="189" t="str">
        <f>IF('Result Sheet'!DK24="","",'Result Sheet'!DK24)</f>
        <v>I</v>
      </c>
      <c r="N21" s="232" t="str">
        <f>IF('Result Sheet'!DP24="","",'Result Sheet'!DP24)</f>
        <v>B</v>
      </c>
      <c r="O21" s="191" t="str">
        <f>IF('Result Sheet'!AB24="","",IF('Result Sheet'!AB24="D","I",'Result Sheet'!AB24))</f>
        <v>I</v>
      </c>
      <c r="P21" s="192" t="str">
        <f>IF('Result Sheet'!AC24="","",'Result Sheet'!AC24)</f>
        <v>C</v>
      </c>
      <c r="Q21" s="191" t="str">
        <f>IF('Result Sheet'!AT24="","",IF('Result Sheet'!AT24="D","I",'Result Sheet'!AT24))</f>
        <v>I</v>
      </c>
      <c r="R21" s="192" t="str">
        <f>IF('Result Sheet'!AU24="","",'Result Sheet'!AU24)</f>
        <v>A</v>
      </c>
      <c r="S21" s="191" t="str">
        <f>IF('Result Sheet'!BL24="","",IF('Result Sheet'!BL24="D","I",'Result Sheet'!BL24))</f>
        <v>I</v>
      </c>
      <c r="T21" s="192" t="str">
        <f>IF('Result Sheet'!BM24="","",'Result Sheet'!BM24)</f>
        <v>A</v>
      </c>
      <c r="U21" s="191" t="str">
        <f>IF('Result Sheet'!CD24="","",IF('Result Sheet'!CD24="D","I",'Result Sheet'!CD24))</f>
        <v>I</v>
      </c>
      <c r="V21" s="192" t="str">
        <f>IF('Result Sheet'!CE24="","",'Result Sheet'!CE24)</f>
        <v>A</v>
      </c>
      <c r="W21" s="193">
        <f>IF('Result Sheet'!DO24="","",'Result Sheet'!DO24)</f>
        <v>158</v>
      </c>
      <c r="BQ21" s="194" t="str">
        <f>'Result Sheet'!G24</f>
        <v>LUCKY PRAJAPATI</v>
      </c>
      <c r="BR21" s="195" t="str">
        <f t="shared" si="0"/>
        <v/>
      </c>
      <c r="BS21" s="195" t="str">
        <f t="shared" si="1"/>
        <v/>
      </c>
      <c r="BT21" s="195" t="str">
        <f t="shared" si="2"/>
        <v/>
      </c>
      <c r="BU21" s="195" t="str">
        <f t="shared" si="3"/>
        <v/>
      </c>
      <c r="BV21" s="195" t="str">
        <f t="shared" si="4"/>
        <v>B</v>
      </c>
      <c r="BW21" s="195" t="str">
        <f t="shared" si="5"/>
        <v/>
      </c>
      <c r="BX21" s="195" t="str">
        <f t="shared" si="6"/>
        <v/>
      </c>
      <c r="BY21" s="195" t="str">
        <f t="shared" si="7"/>
        <v/>
      </c>
      <c r="BZ21" s="195" t="str">
        <f t="shared" si="8"/>
        <v/>
      </c>
      <c r="CA21" s="195" t="str">
        <f t="shared" si="9"/>
        <v/>
      </c>
      <c r="CB21" s="195" t="str">
        <f t="shared" si="10"/>
        <v/>
      </c>
      <c r="CC21" s="195" t="str">
        <f t="shared" si="11"/>
        <v/>
      </c>
      <c r="CD21" s="196"/>
    </row>
    <row r="22" spans="1:82" ht="15.95" customHeight="1">
      <c r="A22" s="183">
        <f>IF('Result Sheet'!A25="","",'Result Sheet'!A25)</f>
        <v>18</v>
      </c>
      <c r="B22" s="184">
        <f>IF('Result Sheet'!B25="","",'Result Sheet'!B25)</f>
        <v>120</v>
      </c>
      <c r="C22" s="185">
        <f>IF('Result Sheet'!F25="","",'Result Sheet'!F25)</f>
        <v>921</v>
      </c>
      <c r="D22" s="186">
        <f>IF('Result Sheet'!E25="","",'Result Sheet'!E25)</f>
        <v>42008</v>
      </c>
      <c r="E22" s="187" t="str">
        <f>IF('Result Sheet'!G25="","",'Result Sheet'!G25)</f>
        <v>MAHENDRA PARTAP SINGH CHUNDAWAT</v>
      </c>
      <c r="F22" s="187" t="str">
        <f>IF('Result Sheet'!H25="","",'Result Sheet'!H25)</f>
        <v>CHANDRA SINGH CHUNDAWAT</v>
      </c>
      <c r="G22" s="187" t="str">
        <f>IF('Result Sheet'!I25="","",'Result Sheet'!I25)</f>
        <v>RITU KANWAR</v>
      </c>
      <c r="H22" s="188" t="str">
        <f>IF('Result Sheet'!K25="","",'Result Sheet'!K25)</f>
        <v>GEN</v>
      </c>
      <c r="I22" s="188" t="str">
        <f>IF('Result Sheet'!J25="","",'Result Sheet'!J25)</f>
        <v>M</v>
      </c>
      <c r="J22" s="291" t="str">
        <f>IF('Result Sheet'!DM25="","",'Result Sheet'!DM25)</f>
        <v>कक्षोंन्नति</v>
      </c>
      <c r="K22" s="189">
        <f>IF('Result Sheet'!DI25="","",'Result Sheet'!DI25)</f>
        <v>389</v>
      </c>
      <c r="L22" s="190">
        <f>IF('Result Sheet'!DJ25="","",'Result Sheet'!DJ25)</f>
        <v>77.8</v>
      </c>
      <c r="M22" s="189" t="str">
        <f>IF('Result Sheet'!DK25="","",'Result Sheet'!DK25)</f>
        <v>I</v>
      </c>
      <c r="N22" s="232" t="str">
        <f>IF('Result Sheet'!DP25="","",'Result Sheet'!DP25)</f>
        <v>B</v>
      </c>
      <c r="O22" s="191" t="str">
        <f>IF('Result Sheet'!AB25="","",IF('Result Sheet'!AB25="D","I",'Result Sheet'!AB25))</f>
        <v>I</v>
      </c>
      <c r="P22" s="192" t="str">
        <f>IF('Result Sheet'!AC25="","",'Result Sheet'!AC25)</f>
        <v>C</v>
      </c>
      <c r="Q22" s="191" t="str">
        <f>IF('Result Sheet'!AT25="","",IF('Result Sheet'!AT25="D","I",'Result Sheet'!AT25))</f>
        <v>I</v>
      </c>
      <c r="R22" s="192" t="str">
        <f>IF('Result Sheet'!AU25="","",'Result Sheet'!AU25)</f>
        <v>A</v>
      </c>
      <c r="S22" s="191" t="str">
        <f>IF('Result Sheet'!BL25="","",IF('Result Sheet'!BL25="D","I",'Result Sheet'!BL25))</f>
        <v>I</v>
      </c>
      <c r="T22" s="192" t="str">
        <f>IF('Result Sheet'!BM25="","",'Result Sheet'!BM25)</f>
        <v>A</v>
      </c>
      <c r="U22" s="191" t="str">
        <f>IF('Result Sheet'!CD25="","",IF('Result Sheet'!CD25="D","I",'Result Sheet'!CD25))</f>
        <v>I</v>
      </c>
      <c r="V22" s="192" t="str">
        <f>IF('Result Sheet'!CE25="","",'Result Sheet'!CE25)</f>
        <v>A</v>
      </c>
      <c r="W22" s="193">
        <f>IF('Result Sheet'!DO25="","",'Result Sheet'!DO25)</f>
        <v>158</v>
      </c>
      <c r="BQ22" s="194" t="str">
        <f>'Result Sheet'!G25</f>
        <v>MAHENDRA PARTAP SINGH CHUNDAWAT</v>
      </c>
      <c r="BR22" s="195" t="str">
        <f t="shared" si="0"/>
        <v/>
      </c>
      <c r="BS22" s="195" t="str">
        <f t="shared" si="1"/>
        <v/>
      </c>
      <c r="BT22" s="195" t="str">
        <f t="shared" si="2"/>
        <v/>
      </c>
      <c r="BU22" s="195" t="str">
        <f t="shared" si="3"/>
        <v/>
      </c>
      <c r="BV22" s="195" t="str">
        <f t="shared" si="4"/>
        <v/>
      </c>
      <c r="BW22" s="195" t="str">
        <f t="shared" si="5"/>
        <v/>
      </c>
      <c r="BX22" s="195" t="str">
        <f t="shared" si="6"/>
        <v>B</v>
      </c>
      <c r="BY22" s="195" t="str">
        <f t="shared" si="7"/>
        <v/>
      </c>
      <c r="BZ22" s="195" t="str">
        <f t="shared" si="8"/>
        <v/>
      </c>
      <c r="CA22" s="195" t="str">
        <f t="shared" si="9"/>
        <v/>
      </c>
      <c r="CB22" s="195" t="str">
        <f t="shared" si="10"/>
        <v/>
      </c>
      <c r="CC22" s="195" t="str">
        <f t="shared" si="11"/>
        <v/>
      </c>
      <c r="CD22" s="196"/>
    </row>
    <row r="23" spans="1:82" ht="15.95" customHeight="1">
      <c r="A23" s="183">
        <f>IF('Result Sheet'!A26="","",'Result Sheet'!A26)</f>
        <v>19</v>
      </c>
      <c r="B23" s="184">
        <f>IF('Result Sheet'!B26="","",'Result Sheet'!B26)</f>
        <v>121</v>
      </c>
      <c r="C23" s="185">
        <f>IF('Result Sheet'!F26="","",'Result Sheet'!F26)</f>
        <v>948</v>
      </c>
      <c r="D23" s="186">
        <f>IF('Result Sheet'!E26="","",'Result Sheet'!E26)</f>
        <v>42257</v>
      </c>
      <c r="E23" s="187" t="str">
        <f>IF('Result Sheet'!G26="","",'Result Sheet'!G26)</f>
        <v>MANVEER GURJAR</v>
      </c>
      <c r="F23" s="187" t="str">
        <f>IF('Result Sheet'!H26="","",'Result Sheet'!H26)</f>
        <v>VIKRAM SINGH</v>
      </c>
      <c r="G23" s="187" t="str">
        <f>IF('Result Sheet'!I26="","",'Result Sheet'!I26)</f>
        <v>BARKHA</v>
      </c>
      <c r="H23" s="188" t="str">
        <f>IF('Result Sheet'!K26="","",'Result Sheet'!K26)</f>
        <v>SBC</v>
      </c>
      <c r="I23" s="188" t="str">
        <f>IF('Result Sheet'!J26="","",'Result Sheet'!J26)</f>
        <v>M</v>
      </c>
      <c r="J23" s="291" t="str">
        <f>IF('Result Sheet'!DM26="","",'Result Sheet'!DM26)</f>
        <v>कक्षोंन्नति</v>
      </c>
      <c r="K23" s="189">
        <f>IF('Result Sheet'!DI26="","",'Result Sheet'!DI26)</f>
        <v>387</v>
      </c>
      <c r="L23" s="190">
        <f>IF('Result Sheet'!DJ26="","",'Result Sheet'!DJ26)</f>
        <v>77.400000000000006</v>
      </c>
      <c r="M23" s="189" t="str">
        <f>IF('Result Sheet'!DK26="","",'Result Sheet'!DK26)</f>
        <v>I</v>
      </c>
      <c r="N23" s="232" t="str">
        <f>IF('Result Sheet'!DP26="","",'Result Sheet'!DP26)</f>
        <v>B</v>
      </c>
      <c r="O23" s="191" t="str">
        <f>IF('Result Sheet'!AB26="","",IF('Result Sheet'!AB26="D","I",'Result Sheet'!AB26))</f>
        <v>I</v>
      </c>
      <c r="P23" s="192" t="str">
        <f>IF('Result Sheet'!AC26="","",'Result Sheet'!AC26)</f>
        <v>C</v>
      </c>
      <c r="Q23" s="191" t="str">
        <f>IF('Result Sheet'!AT26="","",IF('Result Sheet'!AT26="D","I",'Result Sheet'!AT26))</f>
        <v>I</v>
      </c>
      <c r="R23" s="192" t="str">
        <f>IF('Result Sheet'!AU26="","",'Result Sheet'!AU26)</f>
        <v>A</v>
      </c>
      <c r="S23" s="191" t="str">
        <f>IF('Result Sheet'!BL26="","",IF('Result Sheet'!BL26="D","I",'Result Sheet'!BL26))</f>
        <v>I</v>
      </c>
      <c r="T23" s="192" t="str">
        <f>IF('Result Sheet'!BM26="","",'Result Sheet'!BM26)</f>
        <v>B</v>
      </c>
      <c r="U23" s="191" t="str">
        <f>IF('Result Sheet'!CD26="","",IF('Result Sheet'!CD26="D","I",'Result Sheet'!CD26))</f>
        <v>I</v>
      </c>
      <c r="V23" s="192" t="str">
        <f>IF('Result Sheet'!CE26="","",'Result Sheet'!CE26)</f>
        <v>B</v>
      </c>
      <c r="W23" s="193">
        <f>IF('Result Sheet'!DO26="","",'Result Sheet'!DO26)</f>
        <v>160</v>
      </c>
      <c r="BQ23" s="194" t="str">
        <f>'Result Sheet'!G26</f>
        <v>MANVEER GURJAR</v>
      </c>
      <c r="BR23" s="195" t="str">
        <f t="shared" si="0"/>
        <v/>
      </c>
      <c r="BS23" s="195" t="str">
        <f t="shared" si="1"/>
        <v/>
      </c>
      <c r="BT23" s="195" t="str">
        <f t="shared" si="2"/>
        <v/>
      </c>
      <c r="BU23" s="195" t="str">
        <f t="shared" si="3"/>
        <v/>
      </c>
      <c r="BV23" s="195" t="str">
        <f t="shared" si="4"/>
        <v/>
      </c>
      <c r="BW23" s="195" t="str">
        <f t="shared" si="5"/>
        <v/>
      </c>
      <c r="BX23" s="195" t="str">
        <f t="shared" si="6"/>
        <v/>
      </c>
      <c r="BY23" s="195" t="str">
        <f t="shared" si="7"/>
        <v/>
      </c>
      <c r="BZ23" s="195" t="str">
        <f t="shared" si="8"/>
        <v/>
      </c>
      <c r="CA23" s="195" t="str">
        <f t="shared" si="9"/>
        <v/>
      </c>
      <c r="CB23" s="195" t="str">
        <f t="shared" si="10"/>
        <v>B</v>
      </c>
      <c r="CC23" s="195" t="str">
        <f t="shared" si="11"/>
        <v/>
      </c>
      <c r="CD23" s="196"/>
    </row>
    <row r="24" spans="1:82" ht="15.95" customHeight="1">
      <c r="A24" s="183">
        <f>IF('Result Sheet'!A27="","",'Result Sheet'!A27)</f>
        <v>20</v>
      </c>
      <c r="B24" s="184">
        <f>IF('Result Sheet'!B27="","",'Result Sheet'!B27)</f>
        <v>122</v>
      </c>
      <c r="C24" s="185">
        <f>IF('Result Sheet'!F27="","",'Result Sheet'!F27)</f>
        <v>943</v>
      </c>
      <c r="D24" s="186" t="str">
        <f>IF('Result Sheet'!E27="","",'Result Sheet'!E27)</f>
        <v>13-01-2015</v>
      </c>
      <c r="E24" s="187" t="str">
        <f>IF('Result Sheet'!G27="","",'Result Sheet'!G27)</f>
        <v>PALAK DAMER</v>
      </c>
      <c r="F24" s="187" t="str">
        <f>IF('Result Sheet'!H27="","",'Result Sheet'!H27)</f>
        <v>GOVIND LAL</v>
      </c>
      <c r="G24" s="187" t="str">
        <f>IF('Result Sheet'!I27="","",'Result Sheet'!I27)</f>
        <v>LEELA</v>
      </c>
      <c r="H24" s="188" t="str">
        <f>IF('Result Sheet'!K27="","",'Result Sheet'!K27)</f>
        <v>SC</v>
      </c>
      <c r="I24" s="188" t="str">
        <f>IF('Result Sheet'!J27="","",'Result Sheet'!J27)</f>
        <v>F</v>
      </c>
      <c r="J24" s="291" t="str">
        <f>IF('Result Sheet'!DM27="","",'Result Sheet'!DM27)</f>
        <v>कक्षोंन्नति</v>
      </c>
      <c r="K24" s="189">
        <f>IF('Result Sheet'!DI27="","",'Result Sheet'!DI27)</f>
        <v>415</v>
      </c>
      <c r="L24" s="190">
        <f>IF('Result Sheet'!DJ27="","",'Result Sheet'!DJ27)</f>
        <v>83</v>
      </c>
      <c r="M24" s="189" t="str">
        <f>IF('Result Sheet'!DK27="","",'Result Sheet'!DK27)</f>
        <v>I</v>
      </c>
      <c r="N24" s="232" t="str">
        <f>IF('Result Sheet'!DP27="","",'Result Sheet'!DP27)</f>
        <v>B</v>
      </c>
      <c r="O24" s="191" t="str">
        <f>IF('Result Sheet'!AB27="","",IF('Result Sheet'!AB27="D","I",'Result Sheet'!AB27))</f>
        <v>I</v>
      </c>
      <c r="P24" s="192" t="str">
        <f>IF('Result Sheet'!AC27="","",'Result Sheet'!AC27)</f>
        <v>B</v>
      </c>
      <c r="Q24" s="191" t="str">
        <f>IF('Result Sheet'!AT27="","",IF('Result Sheet'!AT27="D","I",'Result Sheet'!AT27))</f>
        <v>I</v>
      </c>
      <c r="R24" s="192" t="str">
        <f>IF('Result Sheet'!AU27="","",'Result Sheet'!AU27)</f>
        <v>A</v>
      </c>
      <c r="S24" s="191" t="str">
        <f>IF('Result Sheet'!BL27="","",IF('Result Sheet'!BL27="D","I",'Result Sheet'!BL27))</f>
        <v>I</v>
      </c>
      <c r="T24" s="192" t="str">
        <f>IF('Result Sheet'!BM27="","",'Result Sheet'!BM27)</f>
        <v>A</v>
      </c>
      <c r="U24" s="191" t="str">
        <f>IF('Result Sheet'!CD27="","",IF('Result Sheet'!CD27="D","I",'Result Sheet'!CD27))</f>
        <v>I</v>
      </c>
      <c r="V24" s="192" t="str">
        <f>IF('Result Sheet'!CE27="","",'Result Sheet'!CE27)</f>
        <v>A</v>
      </c>
      <c r="W24" s="193">
        <f>IF('Result Sheet'!DO27="","",'Result Sheet'!DO27)</f>
        <v>164</v>
      </c>
      <c r="BQ24" s="194" t="str">
        <f>'Result Sheet'!G27</f>
        <v>PALAK DAMER</v>
      </c>
      <c r="BR24" s="195" t="str">
        <f t="shared" si="0"/>
        <v/>
      </c>
      <c r="BS24" s="195" t="str">
        <f t="shared" si="1"/>
        <v>B</v>
      </c>
      <c r="BT24" s="195" t="str">
        <f t="shared" si="2"/>
        <v/>
      </c>
      <c r="BU24" s="195" t="str">
        <f t="shared" si="3"/>
        <v/>
      </c>
      <c r="BV24" s="195" t="str">
        <f t="shared" si="4"/>
        <v/>
      </c>
      <c r="BW24" s="195" t="str">
        <f t="shared" si="5"/>
        <v/>
      </c>
      <c r="BX24" s="195" t="str">
        <f t="shared" si="6"/>
        <v/>
      </c>
      <c r="BY24" s="195" t="str">
        <f t="shared" si="7"/>
        <v/>
      </c>
      <c r="BZ24" s="195" t="str">
        <f t="shared" si="8"/>
        <v/>
      </c>
      <c r="CA24" s="195" t="str">
        <f t="shared" si="9"/>
        <v/>
      </c>
      <c r="CB24" s="195" t="str">
        <f t="shared" si="10"/>
        <v/>
      </c>
      <c r="CC24" s="195" t="str">
        <f t="shared" si="11"/>
        <v/>
      </c>
      <c r="CD24" s="196"/>
    </row>
    <row r="25" spans="1:82" ht="15.95" customHeight="1">
      <c r="A25" s="183">
        <f>IF('Result Sheet'!A28="","",'Result Sheet'!A28)</f>
        <v>21</v>
      </c>
      <c r="B25" s="184">
        <f>IF('Result Sheet'!B28="","",'Result Sheet'!B28)</f>
        <v>123</v>
      </c>
      <c r="C25" s="185">
        <f>IF('Result Sheet'!F28="","",'Result Sheet'!F28)</f>
        <v>929</v>
      </c>
      <c r="D25" s="186" t="str">
        <f>IF('Result Sheet'!E28="","",'Result Sheet'!E28)</f>
        <v>21-10-2014</v>
      </c>
      <c r="E25" s="187" t="str">
        <f>IF('Result Sheet'!G28="","",'Result Sheet'!G28)</f>
        <v>PAWAN CHOUHAN</v>
      </c>
      <c r="F25" s="187" t="str">
        <f>IF('Result Sheet'!H28="","",'Result Sheet'!H28)</f>
        <v>NARENDRA SINGH</v>
      </c>
      <c r="G25" s="187" t="str">
        <f>IF('Result Sheet'!I28="","",'Result Sheet'!I28)</f>
        <v>SHOBHA</v>
      </c>
      <c r="H25" s="188" t="str">
        <f>IF('Result Sheet'!K28="","",'Result Sheet'!K28)</f>
        <v>OBC</v>
      </c>
      <c r="I25" s="188" t="str">
        <f>IF('Result Sheet'!J28="","",'Result Sheet'!J28)</f>
        <v>M</v>
      </c>
      <c r="J25" s="291" t="str">
        <f>IF('Result Sheet'!DM28="","",'Result Sheet'!DM28)</f>
        <v>कक्षोंन्नति</v>
      </c>
      <c r="K25" s="189">
        <f>IF('Result Sheet'!DI28="","",'Result Sheet'!DI28)</f>
        <v>418</v>
      </c>
      <c r="L25" s="190">
        <f>IF('Result Sheet'!DJ28="","",'Result Sheet'!DJ28)</f>
        <v>83.6</v>
      </c>
      <c r="M25" s="189" t="str">
        <f>IF('Result Sheet'!DK28="","",'Result Sheet'!DK28)</f>
        <v>I</v>
      </c>
      <c r="N25" s="232" t="str">
        <f>IF('Result Sheet'!DP28="","",'Result Sheet'!DP28)</f>
        <v>B</v>
      </c>
      <c r="O25" s="191" t="str">
        <f>IF('Result Sheet'!AB28="","",IF('Result Sheet'!AB28="D","I",'Result Sheet'!AB28))</f>
        <v>I</v>
      </c>
      <c r="P25" s="192" t="str">
        <f>IF('Result Sheet'!AC28="","",'Result Sheet'!AC28)</f>
        <v>B</v>
      </c>
      <c r="Q25" s="191" t="str">
        <f>IF('Result Sheet'!AT28="","",IF('Result Sheet'!AT28="D","I",'Result Sheet'!AT28))</f>
        <v>I</v>
      </c>
      <c r="R25" s="192" t="str">
        <f>IF('Result Sheet'!AU28="","",'Result Sheet'!AU28)</f>
        <v>A</v>
      </c>
      <c r="S25" s="191" t="str">
        <f>IF('Result Sheet'!BL28="","",IF('Result Sheet'!BL28="D","I",'Result Sheet'!BL28))</f>
        <v>I</v>
      </c>
      <c r="T25" s="192" t="str">
        <f>IF('Result Sheet'!BM28="","",'Result Sheet'!BM28)</f>
        <v>A</v>
      </c>
      <c r="U25" s="191" t="str">
        <f>IF('Result Sheet'!CD28="","",IF('Result Sheet'!CD28="D","I",'Result Sheet'!CD28))</f>
        <v>I</v>
      </c>
      <c r="V25" s="192" t="str">
        <f>IF('Result Sheet'!CE28="","",'Result Sheet'!CE28)</f>
        <v>B</v>
      </c>
      <c r="W25" s="193">
        <f>IF('Result Sheet'!DO28="","",'Result Sheet'!DO28)</f>
        <v>166</v>
      </c>
      <c r="BQ25" s="194" t="str">
        <f>'Result Sheet'!G28</f>
        <v>PAWAN CHOUHAN</v>
      </c>
      <c r="BR25" s="195" t="str">
        <f t="shared" si="0"/>
        <v/>
      </c>
      <c r="BS25" s="195" t="str">
        <f t="shared" si="1"/>
        <v/>
      </c>
      <c r="BT25" s="195" t="str">
        <f t="shared" si="2"/>
        <v/>
      </c>
      <c r="BU25" s="195" t="str">
        <f t="shared" si="3"/>
        <v/>
      </c>
      <c r="BV25" s="195" t="str">
        <f t="shared" si="4"/>
        <v>B</v>
      </c>
      <c r="BW25" s="195" t="str">
        <f t="shared" si="5"/>
        <v/>
      </c>
      <c r="BX25" s="195" t="str">
        <f t="shared" si="6"/>
        <v/>
      </c>
      <c r="BY25" s="195" t="str">
        <f t="shared" si="7"/>
        <v/>
      </c>
      <c r="BZ25" s="195" t="str">
        <f t="shared" si="8"/>
        <v/>
      </c>
      <c r="CA25" s="195" t="str">
        <f t="shared" si="9"/>
        <v/>
      </c>
      <c r="CB25" s="195" t="str">
        <f t="shared" si="10"/>
        <v/>
      </c>
      <c r="CC25" s="195" t="str">
        <f t="shared" si="11"/>
        <v/>
      </c>
      <c r="CD25" s="196"/>
    </row>
    <row r="26" spans="1:82" ht="15.95" customHeight="1">
      <c r="A26" s="183">
        <f>IF('Result Sheet'!A29="","",'Result Sheet'!A29)</f>
        <v>22</v>
      </c>
      <c r="B26" s="184">
        <f>IF('Result Sheet'!B29="","",'Result Sheet'!B29)</f>
        <v>124</v>
      </c>
      <c r="C26" s="185">
        <f>IF('Result Sheet'!F29="","",'Result Sheet'!F29)</f>
        <v>932</v>
      </c>
      <c r="D26" s="186" t="str">
        <f>IF('Result Sheet'!E29="","",'Result Sheet'!E29)</f>
        <v>15-11-2014</v>
      </c>
      <c r="E26" s="187" t="str">
        <f>IF('Result Sheet'!G29="","",'Result Sheet'!G29)</f>
        <v>PRAGYA</v>
      </c>
      <c r="F26" s="187" t="str">
        <f>IF('Result Sheet'!H29="","",'Result Sheet'!H29)</f>
        <v>SUGANDAS</v>
      </c>
      <c r="G26" s="187" t="str">
        <f>IF('Result Sheet'!I29="","",'Result Sheet'!I29)</f>
        <v>ANITA</v>
      </c>
      <c r="H26" s="188" t="str">
        <f>IF('Result Sheet'!K29="","",'Result Sheet'!K29)</f>
        <v>OBC</v>
      </c>
      <c r="I26" s="188" t="str">
        <f>IF('Result Sheet'!J29="","",'Result Sheet'!J29)</f>
        <v>F</v>
      </c>
      <c r="J26" s="291" t="str">
        <f>IF('Result Sheet'!DM29="","",'Result Sheet'!DM29)</f>
        <v>कक्षोंन्नति</v>
      </c>
      <c r="K26" s="189">
        <f>IF('Result Sheet'!DI29="","",'Result Sheet'!DI29)</f>
        <v>412</v>
      </c>
      <c r="L26" s="190">
        <f>IF('Result Sheet'!DJ29="","",'Result Sheet'!DJ29)</f>
        <v>82.4</v>
      </c>
      <c r="M26" s="189" t="str">
        <f>IF('Result Sheet'!DK29="","",'Result Sheet'!DK29)</f>
        <v>I</v>
      </c>
      <c r="N26" s="232" t="str">
        <f>IF('Result Sheet'!DP29="","",'Result Sheet'!DP29)</f>
        <v>B</v>
      </c>
      <c r="O26" s="191" t="str">
        <f>IF('Result Sheet'!AB29="","",IF('Result Sheet'!AB29="D","I",'Result Sheet'!AB29))</f>
        <v>I</v>
      </c>
      <c r="P26" s="192" t="str">
        <f>IF('Result Sheet'!AC29="","",'Result Sheet'!AC29)</f>
        <v>B</v>
      </c>
      <c r="Q26" s="191" t="str">
        <f>IF('Result Sheet'!AT29="","",IF('Result Sheet'!AT29="D","I",'Result Sheet'!AT29))</f>
        <v>I</v>
      </c>
      <c r="R26" s="192" t="str">
        <f>IF('Result Sheet'!AU29="","",'Result Sheet'!AU29)</f>
        <v>A</v>
      </c>
      <c r="S26" s="191" t="str">
        <f>IF('Result Sheet'!BL29="","",IF('Result Sheet'!BL29="D","I",'Result Sheet'!BL29))</f>
        <v>I</v>
      </c>
      <c r="T26" s="192" t="str">
        <f>IF('Result Sheet'!BM29="","",'Result Sheet'!BM29)</f>
        <v>A</v>
      </c>
      <c r="U26" s="191" t="str">
        <f>IF('Result Sheet'!CD29="","",IF('Result Sheet'!CD29="D","I",'Result Sheet'!CD29))</f>
        <v>I</v>
      </c>
      <c r="V26" s="192" t="str">
        <f>IF('Result Sheet'!CE29="","",'Result Sheet'!CE29)</f>
        <v>A</v>
      </c>
      <c r="W26" s="193">
        <f>IF('Result Sheet'!DO29="","",'Result Sheet'!DO29)</f>
        <v>162</v>
      </c>
      <c r="BQ26" s="194" t="str">
        <f>'Result Sheet'!G29</f>
        <v>PRAGYA</v>
      </c>
      <c r="BR26" s="195" t="str">
        <f t="shared" si="0"/>
        <v/>
      </c>
      <c r="BS26" s="195" t="str">
        <f t="shared" si="1"/>
        <v/>
      </c>
      <c r="BT26" s="195" t="str">
        <f t="shared" si="2"/>
        <v/>
      </c>
      <c r="BU26" s="195" t="str">
        <f t="shared" si="3"/>
        <v/>
      </c>
      <c r="BV26" s="195" t="str">
        <f t="shared" si="4"/>
        <v/>
      </c>
      <c r="BW26" s="195" t="str">
        <f t="shared" si="5"/>
        <v>B</v>
      </c>
      <c r="BX26" s="195" t="str">
        <f t="shared" si="6"/>
        <v/>
      </c>
      <c r="BY26" s="195" t="str">
        <f t="shared" si="7"/>
        <v/>
      </c>
      <c r="BZ26" s="195" t="str">
        <f t="shared" si="8"/>
        <v/>
      </c>
      <c r="CA26" s="195" t="str">
        <f t="shared" si="9"/>
        <v/>
      </c>
      <c r="CB26" s="195" t="str">
        <f t="shared" si="10"/>
        <v/>
      </c>
      <c r="CC26" s="195" t="str">
        <f t="shared" si="11"/>
        <v/>
      </c>
      <c r="CD26" s="196"/>
    </row>
    <row r="27" spans="1:82" ht="15.95" customHeight="1">
      <c r="A27" s="183">
        <f>IF('Result Sheet'!A30="","",'Result Sheet'!A30)</f>
        <v>23</v>
      </c>
      <c r="B27" s="184">
        <f>IF('Result Sheet'!B30="","",'Result Sheet'!B30)</f>
        <v>125</v>
      </c>
      <c r="C27" s="185">
        <f>IF('Result Sheet'!F30="","",'Result Sheet'!F30)</f>
        <v>927</v>
      </c>
      <c r="D27" s="186" t="str">
        <f>IF('Result Sheet'!E30="","",'Result Sheet'!E30)</f>
        <v>31-01-2016</v>
      </c>
      <c r="E27" s="187" t="str">
        <f>IF('Result Sheet'!G30="","",'Result Sheet'!G30)</f>
        <v>PRAMOD BHATI</v>
      </c>
      <c r="F27" s="187" t="str">
        <f>IF('Result Sheet'!H30="","",'Result Sheet'!H30)</f>
        <v>PANKAJ</v>
      </c>
      <c r="G27" s="187" t="str">
        <f>IF('Result Sheet'!I30="","",'Result Sheet'!I30)</f>
        <v>PINKI</v>
      </c>
      <c r="H27" s="188" t="str">
        <f>IF('Result Sheet'!K30="","",'Result Sheet'!K30)</f>
        <v>OBC</v>
      </c>
      <c r="I27" s="188" t="str">
        <f>IF('Result Sheet'!J30="","",'Result Sheet'!J30)</f>
        <v>M</v>
      </c>
      <c r="J27" s="291" t="str">
        <f>IF('Result Sheet'!DM30="","",'Result Sheet'!DM30)</f>
        <v>कक्षोंन्नति</v>
      </c>
      <c r="K27" s="189">
        <f>IF('Result Sheet'!DI30="","",'Result Sheet'!DI30)</f>
        <v>407</v>
      </c>
      <c r="L27" s="190">
        <f>IF('Result Sheet'!DJ30="","",'Result Sheet'!DJ30)</f>
        <v>81.400000000000006</v>
      </c>
      <c r="M27" s="189" t="str">
        <f>IF('Result Sheet'!DK30="","",'Result Sheet'!DK30)</f>
        <v>I</v>
      </c>
      <c r="N27" s="232" t="str">
        <f>IF('Result Sheet'!DP30="","",'Result Sheet'!DP30)</f>
        <v>B</v>
      </c>
      <c r="O27" s="191" t="str">
        <f>IF('Result Sheet'!AB30="","",IF('Result Sheet'!AB30="D","I",'Result Sheet'!AB30))</f>
        <v>I</v>
      </c>
      <c r="P27" s="192" t="str">
        <f>IF('Result Sheet'!AC30="","",'Result Sheet'!AC30)</f>
        <v>B</v>
      </c>
      <c r="Q27" s="191" t="str">
        <f>IF('Result Sheet'!AT30="","",IF('Result Sheet'!AT30="D","I",'Result Sheet'!AT30))</f>
        <v>I</v>
      </c>
      <c r="R27" s="192" t="str">
        <f>IF('Result Sheet'!AU30="","",'Result Sheet'!AU30)</f>
        <v>A</v>
      </c>
      <c r="S27" s="191" t="str">
        <f>IF('Result Sheet'!BL30="","",IF('Result Sheet'!BL30="D","I",'Result Sheet'!BL30))</f>
        <v>I</v>
      </c>
      <c r="T27" s="192" t="str">
        <f>IF('Result Sheet'!BM30="","",'Result Sheet'!BM30)</f>
        <v>B</v>
      </c>
      <c r="U27" s="191" t="str">
        <f>IF('Result Sheet'!CD30="","",IF('Result Sheet'!CD30="D","I",'Result Sheet'!CD30))</f>
        <v>I</v>
      </c>
      <c r="V27" s="192" t="str">
        <f>IF('Result Sheet'!CE30="","",'Result Sheet'!CE30)</f>
        <v>A</v>
      </c>
      <c r="W27" s="193">
        <f>IF('Result Sheet'!DO30="","",'Result Sheet'!DO30)</f>
        <v>150</v>
      </c>
      <c r="BQ27" s="194" t="str">
        <f>'Result Sheet'!G30</f>
        <v>PRAMOD BHATI</v>
      </c>
      <c r="BR27" s="195" t="str">
        <f t="shared" si="0"/>
        <v/>
      </c>
      <c r="BS27" s="195" t="str">
        <f t="shared" si="1"/>
        <v/>
      </c>
      <c r="BT27" s="195" t="str">
        <f t="shared" si="2"/>
        <v/>
      </c>
      <c r="BU27" s="195" t="str">
        <f t="shared" si="3"/>
        <v/>
      </c>
      <c r="BV27" s="195" t="str">
        <f t="shared" si="4"/>
        <v>B</v>
      </c>
      <c r="BW27" s="195" t="str">
        <f t="shared" si="5"/>
        <v/>
      </c>
      <c r="BX27" s="195" t="str">
        <f t="shared" si="6"/>
        <v/>
      </c>
      <c r="BY27" s="195" t="str">
        <f t="shared" si="7"/>
        <v/>
      </c>
      <c r="BZ27" s="195" t="str">
        <f t="shared" si="8"/>
        <v/>
      </c>
      <c r="CA27" s="195" t="str">
        <f t="shared" si="9"/>
        <v/>
      </c>
      <c r="CB27" s="195" t="str">
        <f t="shared" si="10"/>
        <v/>
      </c>
      <c r="CC27" s="195" t="str">
        <f t="shared" si="11"/>
        <v/>
      </c>
      <c r="CD27" s="196"/>
    </row>
    <row r="28" spans="1:82" ht="15.95" customHeight="1">
      <c r="A28" s="183">
        <f>IF('Result Sheet'!A31="","",'Result Sheet'!A31)</f>
        <v>24</v>
      </c>
      <c r="B28" s="184">
        <f>IF('Result Sheet'!B31="","",'Result Sheet'!B31)</f>
        <v>126</v>
      </c>
      <c r="C28" s="185">
        <f>IF('Result Sheet'!F31="","",'Result Sheet'!F31)</f>
        <v>938</v>
      </c>
      <c r="D28" s="186" t="str">
        <f>IF('Result Sheet'!E31="","",'Result Sheet'!E31)</f>
        <v>24-06-2015</v>
      </c>
      <c r="E28" s="187" t="str">
        <f>IF('Result Sheet'!G31="","",'Result Sheet'!G31)</f>
        <v>PRAVEEN GURJAR</v>
      </c>
      <c r="F28" s="187" t="str">
        <f>IF('Result Sheet'!H31="","",'Result Sheet'!H31)</f>
        <v>SUKHDEV</v>
      </c>
      <c r="G28" s="187" t="str">
        <f>IF('Result Sheet'!I31="","",'Result Sheet'!I31)</f>
        <v>MANJU DEVI</v>
      </c>
      <c r="H28" s="188" t="str">
        <f>IF('Result Sheet'!K31="","",'Result Sheet'!K31)</f>
        <v>SBC</v>
      </c>
      <c r="I28" s="188" t="str">
        <f>IF('Result Sheet'!J31="","",'Result Sheet'!J31)</f>
        <v>M</v>
      </c>
      <c r="J28" s="291" t="str">
        <f>IF('Result Sheet'!DM31="","",'Result Sheet'!DM31)</f>
        <v>कक्षोंन्नति</v>
      </c>
      <c r="K28" s="189">
        <f>IF('Result Sheet'!DI31="","",'Result Sheet'!DI31)</f>
        <v>403</v>
      </c>
      <c r="L28" s="190">
        <f>IF('Result Sheet'!DJ31="","",'Result Sheet'!DJ31)</f>
        <v>80.599999999999994</v>
      </c>
      <c r="M28" s="189" t="str">
        <f>IF('Result Sheet'!DK31="","",'Result Sheet'!DK31)</f>
        <v>I</v>
      </c>
      <c r="N28" s="232" t="str">
        <f>IF('Result Sheet'!DP31="","",'Result Sheet'!DP31)</f>
        <v>B</v>
      </c>
      <c r="O28" s="191" t="str">
        <f>IF('Result Sheet'!AB31="","",IF('Result Sheet'!AB31="D","I",'Result Sheet'!AB31))</f>
        <v>I</v>
      </c>
      <c r="P28" s="192" t="str">
        <f>IF('Result Sheet'!AC31="","",'Result Sheet'!AC31)</f>
        <v>B</v>
      </c>
      <c r="Q28" s="191" t="str">
        <f>IF('Result Sheet'!AT31="","",IF('Result Sheet'!AT31="D","I",'Result Sheet'!AT31))</f>
        <v>I</v>
      </c>
      <c r="R28" s="192" t="str">
        <f>IF('Result Sheet'!AU31="","",'Result Sheet'!AU31)</f>
        <v>A</v>
      </c>
      <c r="S28" s="191" t="str">
        <f>IF('Result Sheet'!BL31="","",IF('Result Sheet'!BL31="D","I",'Result Sheet'!BL31))</f>
        <v>I</v>
      </c>
      <c r="T28" s="192" t="str">
        <f>IF('Result Sheet'!BM31="","",'Result Sheet'!BM31)</f>
        <v>B</v>
      </c>
      <c r="U28" s="191" t="str">
        <f>IF('Result Sheet'!CD31="","",IF('Result Sheet'!CD31="D","I",'Result Sheet'!CD31))</f>
        <v>I</v>
      </c>
      <c r="V28" s="192" t="str">
        <f>IF('Result Sheet'!CE31="","",'Result Sheet'!CE31)</f>
        <v>A</v>
      </c>
      <c r="W28" s="193">
        <f>IF('Result Sheet'!DO31="","",'Result Sheet'!DO31)</f>
        <v>196</v>
      </c>
      <c r="BQ28" s="194" t="str">
        <f>'Result Sheet'!G31</f>
        <v>PRAVEEN GURJAR</v>
      </c>
      <c r="BR28" s="195" t="str">
        <f t="shared" si="0"/>
        <v/>
      </c>
      <c r="BS28" s="195" t="str">
        <f t="shared" si="1"/>
        <v/>
      </c>
      <c r="BT28" s="195" t="str">
        <f t="shared" si="2"/>
        <v/>
      </c>
      <c r="BU28" s="195" t="str">
        <f t="shared" si="3"/>
        <v/>
      </c>
      <c r="BV28" s="195" t="str">
        <f t="shared" si="4"/>
        <v/>
      </c>
      <c r="BW28" s="195" t="str">
        <f t="shared" si="5"/>
        <v/>
      </c>
      <c r="BX28" s="195" t="str">
        <f t="shared" si="6"/>
        <v/>
      </c>
      <c r="BY28" s="195" t="str">
        <f t="shared" si="7"/>
        <v/>
      </c>
      <c r="BZ28" s="195" t="str">
        <f t="shared" si="8"/>
        <v/>
      </c>
      <c r="CA28" s="195" t="str">
        <f t="shared" si="9"/>
        <v/>
      </c>
      <c r="CB28" s="195" t="str">
        <f t="shared" si="10"/>
        <v>B</v>
      </c>
      <c r="CC28" s="195" t="str">
        <f t="shared" si="11"/>
        <v/>
      </c>
      <c r="CD28" s="196"/>
    </row>
    <row r="29" spans="1:82" ht="15.95" customHeight="1">
      <c r="A29" s="183">
        <f>IF('Result Sheet'!A32="","",'Result Sheet'!A32)</f>
        <v>25</v>
      </c>
      <c r="B29" s="184">
        <f>IF('Result Sheet'!B32="","",'Result Sheet'!B32)</f>
        <v>127</v>
      </c>
      <c r="C29" s="185">
        <f>IF('Result Sheet'!F32="","",'Result Sheet'!F32)</f>
        <v>950</v>
      </c>
      <c r="D29" s="186" t="str">
        <f>IF('Result Sheet'!E32="","",'Result Sheet'!E32)</f>
        <v>27-02-2016</v>
      </c>
      <c r="E29" s="187" t="str">
        <f>IF('Result Sheet'!G32="","",'Result Sheet'!G32)</f>
        <v>PRIYANSHU</v>
      </c>
      <c r="F29" s="187" t="str">
        <f>IF('Result Sheet'!H32="","",'Result Sheet'!H32)</f>
        <v>KULDEEP</v>
      </c>
      <c r="G29" s="187" t="str">
        <f>IF('Result Sheet'!I32="","",'Result Sheet'!I32)</f>
        <v>KHUSBOO MALI</v>
      </c>
      <c r="H29" s="188" t="str">
        <f>IF('Result Sheet'!K32="","",'Result Sheet'!K32)</f>
        <v>OBC</v>
      </c>
      <c r="I29" s="188" t="str">
        <f>IF('Result Sheet'!J32="","",'Result Sheet'!J32)</f>
        <v>M</v>
      </c>
      <c r="J29" s="291" t="str">
        <f>IF('Result Sheet'!DM32="","",'Result Sheet'!DM32)</f>
        <v>कक्षोंन्नति</v>
      </c>
      <c r="K29" s="189">
        <f>IF('Result Sheet'!DI32="","",'Result Sheet'!DI32)</f>
        <v>407</v>
      </c>
      <c r="L29" s="190">
        <f>IF('Result Sheet'!DJ32="","",'Result Sheet'!DJ32)</f>
        <v>81.400000000000006</v>
      </c>
      <c r="M29" s="189" t="str">
        <f>IF('Result Sheet'!DK32="","",'Result Sheet'!DK32)</f>
        <v>I</v>
      </c>
      <c r="N29" s="232" t="str">
        <f>IF('Result Sheet'!DP32="","",'Result Sheet'!DP32)</f>
        <v>B</v>
      </c>
      <c r="O29" s="191" t="str">
        <f>IF('Result Sheet'!AB32="","",IF('Result Sheet'!AB32="D","I",'Result Sheet'!AB32))</f>
        <v>I</v>
      </c>
      <c r="P29" s="192" t="str">
        <f>IF('Result Sheet'!AC32="","",'Result Sheet'!AC32)</f>
        <v>B</v>
      </c>
      <c r="Q29" s="191" t="str">
        <f>IF('Result Sheet'!AT32="","",IF('Result Sheet'!AT32="D","I",'Result Sheet'!AT32))</f>
        <v>I</v>
      </c>
      <c r="R29" s="192" t="str">
        <f>IF('Result Sheet'!AU32="","",'Result Sheet'!AU32)</f>
        <v>A</v>
      </c>
      <c r="S29" s="191" t="str">
        <f>IF('Result Sheet'!BL32="","",IF('Result Sheet'!BL32="D","I",'Result Sheet'!BL32))</f>
        <v>I</v>
      </c>
      <c r="T29" s="192" t="str">
        <f>IF('Result Sheet'!BM32="","",'Result Sheet'!BM32)</f>
        <v>A</v>
      </c>
      <c r="U29" s="191" t="str">
        <f>IF('Result Sheet'!CD32="","",IF('Result Sheet'!CD32="D","I",'Result Sheet'!CD32))</f>
        <v>I</v>
      </c>
      <c r="V29" s="192" t="str">
        <f>IF('Result Sheet'!CE32="","",'Result Sheet'!CE32)</f>
        <v>A</v>
      </c>
      <c r="W29" s="193">
        <f>IF('Result Sheet'!DO32="","",'Result Sheet'!DO32)</f>
        <v>188</v>
      </c>
      <c r="BQ29" s="194" t="str">
        <f>'Result Sheet'!G32</f>
        <v>PRIYANSHU</v>
      </c>
      <c r="BR29" s="195" t="str">
        <f t="shared" si="0"/>
        <v/>
      </c>
      <c r="BS29" s="195" t="str">
        <f t="shared" si="1"/>
        <v/>
      </c>
      <c r="BT29" s="195" t="str">
        <f t="shared" si="2"/>
        <v/>
      </c>
      <c r="BU29" s="195" t="str">
        <f t="shared" si="3"/>
        <v/>
      </c>
      <c r="BV29" s="195" t="str">
        <f t="shared" si="4"/>
        <v>B</v>
      </c>
      <c r="BW29" s="195" t="str">
        <f t="shared" si="5"/>
        <v/>
      </c>
      <c r="BX29" s="195" t="str">
        <f t="shared" si="6"/>
        <v/>
      </c>
      <c r="BY29" s="195" t="str">
        <f t="shared" si="7"/>
        <v/>
      </c>
      <c r="BZ29" s="195" t="str">
        <f t="shared" si="8"/>
        <v/>
      </c>
      <c r="CA29" s="195" t="str">
        <f t="shared" si="9"/>
        <v/>
      </c>
      <c r="CB29" s="195" t="str">
        <f t="shared" si="10"/>
        <v/>
      </c>
      <c r="CC29" s="195" t="str">
        <f t="shared" si="11"/>
        <v/>
      </c>
      <c r="CD29" s="196"/>
    </row>
    <row r="30" spans="1:82" ht="15.95" customHeight="1">
      <c r="A30" s="183">
        <f>IF('Result Sheet'!A33="","",'Result Sheet'!A33)</f>
        <v>26</v>
      </c>
      <c r="B30" s="184">
        <f>IF('Result Sheet'!B33="","",'Result Sheet'!B33)</f>
        <v>128</v>
      </c>
      <c r="C30" s="185">
        <f>IF('Result Sheet'!F33="","",'Result Sheet'!F33)</f>
        <v>945</v>
      </c>
      <c r="D30" s="186" t="str">
        <f>IF('Result Sheet'!E33="","",'Result Sheet'!E33)</f>
        <v>22-07-2015</v>
      </c>
      <c r="E30" s="187" t="str">
        <f>IF('Result Sheet'!G33="","",'Result Sheet'!G33)</f>
        <v>PRIYANSHU RAWAT</v>
      </c>
      <c r="F30" s="187" t="str">
        <f>IF('Result Sheet'!H33="","",'Result Sheet'!H33)</f>
        <v>MANOHAR SINGH</v>
      </c>
      <c r="G30" s="187" t="str">
        <f>IF('Result Sheet'!I33="","",'Result Sheet'!I33)</f>
        <v>SAPNA</v>
      </c>
      <c r="H30" s="188" t="str">
        <f>IF('Result Sheet'!K33="","",'Result Sheet'!K33)</f>
        <v>OBC</v>
      </c>
      <c r="I30" s="188" t="str">
        <f>IF('Result Sheet'!J33="","",'Result Sheet'!J33)</f>
        <v>M</v>
      </c>
      <c r="J30" s="291" t="str">
        <f>IF('Result Sheet'!DM33="","",'Result Sheet'!DM33)</f>
        <v>कक्षोंन्नति</v>
      </c>
      <c r="K30" s="189">
        <f>IF('Result Sheet'!DI33="","",'Result Sheet'!DI33)</f>
        <v>405</v>
      </c>
      <c r="L30" s="190">
        <f>IF('Result Sheet'!DJ33="","",'Result Sheet'!DJ33)</f>
        <v>81</v>
      </c>
      <c r="M30" s="189" t="str">
        <f>IF('Result Sheet'!DK33="","",'Result Sheet'!DK33)</f>
        <v>I</v>
      </c>
      <c r="N30" s="232" t="str">
        <f>IF('Result Sheet'!DP33="","",'Result Sheet'!DP33)</f>
        <v>B</v>
      </c>
      <c r="O30" s="191" t="str">
        <f>IF('Result Sheet'!AB33="","",IF('Result Sheet'!AB33="D","I",'Result Sheet'!AB33))</f>
        <v>I</v>
      </c>
      <c r="P30" s="192" t="str">
        <f>IF('Result Sheet'!AC33="","",'Result Sheet'!AC33)</f>
        <v>B</v>
      </c>
      <c r="Q30" s="191" t="str">
        <f>IF('Result Sheet'!AT33="","",IF('Result Sheet'!AT33="D","I",'Result Sheet'!AT33))</f>
        <v>I</v>
      </c>
      <c r="R30" s="192" t="str">
        <f>IF('Result Sheet'!AU33="","",'Result Sheet'!AU33)</f>
        <v>A</v>
      </c>
      <c r="S30" s="191" t="str">
        <f>IF('Result Sheet'!BL33="","",IF('Result Sheet'!BL33="D","I",'Result Sheet'!BL33))</f>
        <v>I</v>
      </c>
      <c r="T30" s="192" t="str">
        <f>IF('Result Sheet'!BM33="","",'Result Sheet'!BM33)</f>
        <v>B</v>
      </c>
      <c r="U30" s="191" t="str">
        <f>IF('Result Sheet'!CD33="","",IF('Result Sheet'!CD33="D","I",'Result Sheet'!CD33))</f>
        <v>I</v>
      </c>
      <c r="V30" s="192" t="str">
        <f>IF('Result Sheet'!CE33="","",'Result Sheet'!CE33)</f>
        <v>A</v>
      </c>
      <c r="W30" s="193">
        <f>IF('Result Sheet'!DO33="","",'Result Sheet'!DO33)</f>
        <v>180</v>
      </c>
      <c r="BQ30" s="194" t="str">
        <f>'Result Sheet'!G33</f>
        <v>PRIYANSHU RAWAT</v>
      </c>
      <c r="BR30" s="195" t="str">
        <f t="shared" si="0"/>
        <v/>
      </c>
      <c r="BS30" s="195" t="str">
        <f t="shared" si="1"/>
        <v/>
      </c>
      <c r="BT30" s="195" t="str">
        <f t="shared" si="2"/>
        <v/>
      </c>
      <c r="BU30" s="195" t="str">
        <f t="shared" si="3"/>
        <v/>
      </c>
      <c r="BV30" s="195" t="str">
        <f t="shared" si="4"/>
        <v>B</v>
      </c>
      <c r="BW30" s="195" t="str">
        <f t="shared" si="5"/>
        <v/>
      </c>
      <c r="BX30" s="195" t="str">
        <f t="shared" si="6"/>
        <v/>
      </c>
      <c r="BY30" s="195" t="str">
        <f t="shared" si="7"/>
        <v/>
      </c>
      <c r="BZ30" s="195" t="str">
        <f t="shared" si="8"/>
        <v/>
      </c>
      <c r="CA30" s="195" t="str">
        <f t="shared" si="9"/>
        <v/>
      </c>
      <c r="CB30" s="195" t="str">
        <f t="shared" si="10"/>
        <v/>
      </c>
      <c r="CC30" s="195" t="str">
        <f t="shared" si="11"/>
        <v/>
      </c>
      <c r="CD30" s="196"/>
    </row>
    <row r="31" spans="1:82" ht="15.95" customHeight="1">
      <c r="A31" s="183">
        <f>IF('Result Sheet'!A34="","",'Result Sheet'!A34)</f>
        <v>27</v>
      </c>
      <c r="B31" s="184">
        <f>IF('Result Sheet'!B34="","",'Result Sheet'!B34)</f>
        <v>129</v>
      </c>
      <c r="C31" s="185">
        <f>IF('Result Sheet'!F34="","",'Result Sheet'!F34)</f>
        <v>928</v>
      </c>
      <c r="D31" s="186">
        <f>IF('Result Sheet'!E34="","",'Result Sheet'!E34)</f>
        <v>42676</v>
      </c>
      <c r="E31" s="187" t="str">
        <f>IF('Result Sheet'!G34="","",'Result Sheet'!G34)</f>
        <v>RANVEER</v>
      </c>
      <c r="F31" s="187" t="str">
        <f>IF('Result Sheet'!H34="","",'Result Sheet'!H34)</f>
        <v>TOTA RAM</v>
      </c>
      <c r="G31" s="187" t="str">
        <f>IF('Result Sheet'!I34="","",'Result Sheet'!I34)</f>
        <v>JAYA</v>
      </c>
      <c r="H31" s="188" t="str">
        <f>IF('Result Sheet'!K34="","",'Result Sheet'!K34)</f>
        <v>OBC</v>
      </c>
      <c r="I31" s="188" t="str">
        <f>IF('Result Sheet'!J34="","",'Result Sheet'!J34)</f>
        <v>M</v>
      </c>
      <c r="J31" s="291" t="str">
        <f>IF('Result Sheet'!DM34="","",'Result Sheet'!DM34)</f>
        <v>कक्षोंन्नति</v>
      </c>
      <c r="K31" s="189">
        <f>IF('Result Sheet'!DI34="","",'Result Sheet'!DI34)</f>
        <v>408</v>
      </c>
      <c r="L31" s="190">
        <f>IF('Result Sheet'!DJ34="","",'Result Sheet'!DJ34)</f>
        <v>81.599999999999994</v>
      </c>
      <c r="M31" s="189" t="str">
        <f>IF('Result Sheet'!DK34="","",'Result Sheet'!DK34)</f>
        <v>I</v>
      </c>
      <c r="N31" s="232" t="str">
        <f>IF('Result Sheet'!DP34="","",'Result Sheet'!DP34)</f>
        <v>B</v>
      </c>
      <c r="O31" s="191" t="str">
        <f>IF('Result Sheet'!AB34="","",IF('Result Sheet'!AB34="D","I",'Result Sheet'!AB34))</f>
        <v>I</v>
      </c>
      <c r="P31" s="192" t="str">
        <f>IF('Result Sheet'!AC34="","",'Result Sheet'!AC34)</f>
        <v>B</v>
      </c>
      <c r="Q31" s="191" t="str">
        <f>IF('Result Sheet'!AT34="","",IF('Result Sheet'!AT34="D","I",'Result Sheet'!AT34))</f>
        <v>I</v>
      </c>
      <c r="R31" s="192" t="str">
        <f>IF('Result Sheet'!AU34="","",'Result Sheet'!AU34)</f>
        <v>A</v>
      </c>
      <c r="S31" s="191" t="str">
        <f>IF('Result Sheet'!BL34="","",IF('Result Sheet'!BL34="D","I",'Result Sheet'!BL34))</f>
        <v>I</v>
      </c>
      <c r="T31" s="192" t="str">
        <f>IF('Result Sheet'!BM34="","",'Result Sheet'!BM34)</f>
        <v>B</v>
      </c>
      <c r="U31" s="191" t="str">
        <f>IF('Result Sheet'!CD34="","",IF('Result Sheet'!CD34="D","I",'Result Sheet'!CD34))</f>
        <v>I</v>
      </c>
      <c r="V31" s="192" t="str">
        <f>IF('Result Sheet'!CE34="","",'Result Sheet'!CE34)</f>
        <v>A</v>
      </c>
      <c r="W31" s="193">
        <f>IF('Result Sheet'!DO34="","",'Result Sheet'!DO34)</f>
        <v>200</v>
      </c>
      <c r="BQ31" s="194" t="str">
        <f>'Result Sheet'!G34</f>
        <v>RANVEER</v>
      </c>
      <c r="BR31" s="195" t="str">
        <f t="shared" si="0"/>
        <v/>
      </c>
      <c r="BS31" s="195" t="str">
        <f t="shared" si="1"/>
        <v/>
      </c>
      <c r="BT31" s="195" t="str">
        <f t="shared" si="2"/>
        <v/>
      </c>
      <c r="BU31" s="195" t="str">
        <f t="shared" si="3"/>
        <v/>
      </c>
      <c r="BV31" s="195" t="str">
        <f t="shared" si="4"/>
        <v>B</v>
      </c>
      <c r="BW31" s="195" t="str">
        <f t="shared" si="5"/>
        <v/>
      </c>
      <c r="BX31" s="195" t="str">
        <f t="shared" si="6"/>
        <v/>
      </c>
      <c r="BY31" s="195" t="str">
        <f t="shared" si="7"/>
        <v/>
      </c>
      <c r="BZ31" s="195" t="str">
        <f t="shared" si="8"/>
        <v/>
      </c>
      <c r="CA31" s="195" t="str">
        <f t="shared" si="9"/>
        <v/>
      </c>
      <c r="CB31" s="195" t="str">
        <f t="shared" si="10"/>
        <v/>
      </c>
      <c r="CC31" s="195" t="str">
        <f t="shared" si="11"/>
        <v/>
      </c>
      <c r="CD31" s="196"/>
    </row>
    <row r="32" spans="1:82" ht="15.95" customHeight="1">
      <c r="A32" s="183">
        <f>IF('Result Sheet'!A35="","",'Result Sheet'!A35)</f>
        <v>28</v>
      </c>
      <c r="B32" s="184">
        <f>IF('Result Sheet'!B35="","",'Result Sheet'!B35)</f>
        <v>130</v>
      </c>
      <c r="C32" s="185">
        <f>IF('Result Sheet'!F35="","",'Result Sheet'!F35)</f>
        <v>947</v>
      </c>
      <c r="D32" s="186" t="str">
        <f>IF('Result Sheet'!E35="","",'Result Sheet'!E35)</f>
        <v>18-07-2015</v>
      </c>
      <c r="E32" s="187" t="str">
        <f>IF('Result Sheet'!G35="","",'Result Sheet'!G35)</f>
        <v>SURAJ BHATI</v>
      </c>
      <c r="F32" s="187" t="str">
        <f>IF('Result Sheet'!H35="","",'Result Sheet'!H35)</f>
        <v>RAJURAM BHATI</v>
      </c>
      <c r="G32" s="187" t="str">
        <f>IF('Result Sheet'!I35="","",'Result Sheet'!I35)</f>
        <v>REKHA DEVI</v>
      </c>
      <c r="H32" s="188" t="str">
        <f>IF('Result Sheet'!K35="","",'Result Sheet'!K35)</f>
        <v>OBC</v>
      </c>
      <c r="I32" s="188" t="str">
        <f>IF('Result Sheet'!J35="","",'Result Sheet'!J35)</f>
        <v>M</v>
      </c>
      <c r="J32" s="291" t="str">
        <f>IF('Result Sheet'!DM35="","",'Result Sheet'!DM35)</f>
        <v>कक्षोंन्नति</v>
      </c>
      <c r="K32" s="189">
        <f>IF('Result Sheet'!DI35="","",'Result Sheet'!DI35)</f>
        <v>413</v>
      </c>
      <c r="L32" s="190">
        <f>IF('Result Sheet'!DJ35="","",'Result Sheet'!DJ35)</f>
        <v>82.6</v>
      </c>
      <c r="M32" s="189" t="str">
        <f>IF('Result Sheet'!DK35="","",'Result Sheet'!DK35)</f>
        <v>I</v>
      </c>
      <c r="N32" s="232" t="str">
        <f>IF('Result Sheet'!DP35="","",'Result Sheet'!DP35)</f>
        <v>B</v>
      </c>
      <c r="O32" s="191" t="str">
        <f>IF('Result Sheet'!AB35="","",IF('Result Sheet'!AB35="D","I",'Result Sheet'!AB35))</f>
        <v>I</v>
      </c>
      <c r="P32" s="192" t="str">
        <f>IF('Result Sheet'!AC35="","",'Result Sheet'!AC35)</f>
        <v>B</v>
      </c>
      <c r="Q32" s="191" t="str">
        <f>IF('Result Sheet'!AT35="","",IF('Result Sheet'!AT35="D","I",'Result Sheet'!AT35))</f>
        <v>I</v>
      </c>
      <c r="R32" s="192" t="str">
        <f>IF('Result Sheet'!AU35="","",'Result Sheet'!AU35)</f>
        <v>B</v>
      </c>
      <c r="S32" s="191" t="str">
        <f>IF('Result Sheet'!BL35="","",IF('Result Sheet'!BL35="D","I",'Result Sheet'!BL35))</f>
        <v>I</v>
      </c>
      <c r="T32" s="192" t="str">
        <f>IF('Result Sheet'!BM35="","",'Result Sheet'!BM35)</f>
        <v>B</v>
      </c>
      <c r="U32" s="191" t="str">
        <f>IF('Result Sheet'!CD35="","",IF('Result Sheet'!CD35="D","I",'Result Sheet'!CD35))</f>
        <v>I</v>
      </c>
      <c r="V32" s="192" t="str">
        <f>IF('Result Sheet'!CE35="","",'Result Sheet'!CE35)</f>
        <v>A</v>
      </c>
      <c r="W32" s="193">
        <f>IF('Result Sheet'!DO35="","",'Result Sheet'!DO35)</f>
        <v>220</v>
      </c>
      <c r="BQ32" s="194" t="str">
        <f>'Result Sheet'!G35</f>
        <v>SURAJ BHATI</v>
      </c>
      <c r="BR32" s="195" t="str">
        <f t="shared" si="0"/>
        <v/>
      </c>
      <c r="BS32" s="195" t="str">
        <f t="shared" si="1"/>
        <v/>
      </c>
      <c r="BT32" s="195" t="str">
        <f t="shared" si="2"/>
        <v/>
      </c>
      <c r="BU32" s="195" t="str">
        <f t="shared" si="3"/>
        <v/>
      </c>
      <c r="BV32" s="195" t="str">
        <f t="shared" si="4"/>
        <v>B</v>
      </c>
      <c r="BW32" s="195" t="str">
        <f t="shared" si="5"/>
        <v/>
      </c>
      <c r="BX32" s="195" t="str">
        <f t="shared" si="6"/>
        <v/>
      </c>
      <c r="BY32" s="195" t="str">
        <f t="shared" si="7"/>
        <v/>
      </c>
      <c r="BZ32" s="195" t="str">
        <f t="shared" si="8"/>
        <v/>
      </c>
      <c r="CA32" s="195" t="str">
        <f t="shared" si="9"/>
        <v/>
      </c>
      <c r="CB32" s="195" t="str">
        <f t="shared" si="10"/>
        <v/>
      </c>
      <c r="CC32" s="195" t="str">
        <f t="shared" si="11"/>
        <v/>
      </c>
      <c r="CD32" s="196"/>
    </row>
    <row r="33" spans="1:82" ht="15.95" customHeight="1">
      <c r="A33" s="183">
        <f>IF('Result Sheet'!A36="","",'Result Sheet'!A36)</f>
        <v>29</v>
      </c>
      <c r="B33" s="184">
        <f>IF('Result Sheet'!B36="","",'Result Sheet'!B36)</f>
        <v>131</v>
      </c>
      <c r="C33" s="185">
        <f>IF('Result Sheet'!F36="","",'Result Sheet'!F36)</f>
        <v>930</v>
      </c>
      <c r="D33" s="186" t="str">
        <f>IF('Result Sheet'!E36="","",'Result Sheet'!E36)</f>
        <v>13-03-2015</v>
      </c>
      <c r="E33" s="187" t="str">
        <f>IF('Result Sheet'!G36="","",'Result Sheet'!G36)</f>
        <v>YUVRAJ SHARMA</v>
      </c>
      <c r="F33" s="187" t="str">
        <f>IF('Result Sheet'!H36="","",'Result Sheet'!H36)</f>
        <v>ARVIND SHARMA</v>
      </c>
      <c r="G33" s="187" t="str">
        <f>IF('Result Sheet'!I36="","",'Result Sheet'!I36)</f>
        <v>ANKITA SHARMA</v>
      </c>
      <c r="H33" s="188" t="str">
        <f>IF('Result Sheet'!K36="","",'Result Sheet'!K36)</f>
        <v>OBC</v>
      </c>
      <c r="I33" s="188" t="str">
        <f>IF('Result Sheet'!J36="","",'Result Sheet'!J36)</f>
        <v>M</v>
      </c>
      <c r="J33" s="291" t="str">
        <f>IF('Result Sheet'!DM36="","",'Result Sheet'!DM36)</f>
        <v>कक्षोंन्नति</v>
      </c>
      <c r="K33" s="189">
        <f>IF('Result Sheet'!DI36="","",'Result Sheet'!DI36)</f>
        <v>417</v>
      </c>
      <c r="L33" s="190">
        <f>IF('Result Sheet'!DJ36="","",'Result Sheet'!DJ36)</f>
        <v>83.4</v>
      </c>
      <c r="M33" s="189" t="str">
        <f>IF('Result Sheet'!DK36="","",'Result Sheet'!DK36)</f>
        <v>I</v>
      </c>
      <c r="N33" s="232" t="str">
        <f>IF('Result Sheet'!DP36="","",'Result Sheet'!DP36)</f>
        <v>B</v>
      </c>
      <c r="O33" s="191" t="str">
        <f>IF('Result Sheet'!AB36="","",IF('Result Sheet'!AB36="D","I",'Result Sheet'!AB36))</f>
        <v>I</v>
      </c>
      <c r="P33" s="192" t="str">
        <f>IF('Result Sheet'!AC36="","",'Result Sheet'!AC36)</f>
        <v>B</v>
      </c>
      <c r="Q33" s="191" t="str">
        <f>IF('Result Sheet'!AT36="","",IF('Result Sheet'!AT36="D","I",'Result Sheet'!AT36))</f>
        <v>I</v>
      </c>
      <c r="R33" s="192" t="str">
        <f>IF('Result Sheet'!AU36="","",'Result Sheet'!AU36)</f>
        <v>A</v>
      </c>
      <c r="S33" s="191" t="str">
        <f>IF('Result Sheet'!BL36="","",IF('Result Sheet'!BL36="D","I",'Result Sheet'!BL36))</f>
        <v>I</v>
      </c>
      <c r="T33" s="192" t="str">
        <f>IF('Result Sheet'!BM36="","",'Result Sheet'!BM36)</f>
        <v>B</v>
      </c>
      <c r="U33" s="191" t="str">
        <f>IF('Result Sheet'!CD36="","",IF('Result Sheet'!CD36="D","I",'Result Sheet'!CD36))</f>
        <v>I</v>
      </c>
      <c r="V33" s="192" t="str">
        <f>IF('Result Sheet'!CE36="","",'Result Sheet'!CE36)</f>
        <v>A</v>
      </c>
      <c r="W33" s="193">
        <f>IF('Result Sheet'!DO36="","",'Result Sheet'!DO36)</f>
        <v>145</v>
      </c>
      <c r="BQ33" s="194" t="str">
        <f>'Result Sheet'!G36</f>
        <v>YUVRAJ SHARMA</v>
      </c>
      <c r="BR33" s="195" t="str">
        <f t="shared" si="0"/>
        <v/>
      </c>
      <c r="BS33" s="195" t="str">
        <f t="shared" si="1"/>
        <v/>
      </c>
      <c r="BT33" s="195" t="str">
        <f t="shared" si="2"/>
        <v/>
      </c>
      <c r="BU33" s="195" t="str">
        <f t="shared" si="3"/>
        <v/>
      </c>
      <c r="BV33" s="195" t="str">
        <f t="shared" si="4"/>
        <v>B</v>
      </c>
      <c r="BW33" s="195" t="str">
        <f t="shared" si="5"/>
        <v/>
      </c>
      <c r="BX33" s="195" t="str">
        <f t="shared" si="6"/>
        <v/>
      </c>
      <c r="BY33" s="195" t="str">
        <f t="shared" si="7"/>
        <v/>
      </c>
      <c r="BZ33" s="195" t="str">
        <f t="shared" si="8"/>
        <v/>
      </c>
      <c r="CA33" s="195" t="str">
        <f t="shared" si="9"/>
        <v/>
      </c>
      <c r="CB33" s="195" t="str">
        <f t="shared" si="10"/>
        <v/>
      </c>
      <c r="CC33" s="195" t="str">
        <f t="shared" si="11"/>
        <v/>
      </c>
      <c r="CD33" s="196"/>
    </row>
    <row r="34" spans="1:82" ht="15.95" customHeight="1">
      <c r="A34" s="183">
        <f>IF('Result Sheet'!A37="","",'Result Sheet'!A37)</f>
        <v>30</v>
      </c>
      <c r="B34" s="184">
        <f>IF('Result Sheet'!B37="","",'Result Sheet'!B37)</f>
        <v>132</v>
      </c>
      <c r="C34" s="185">
        <f>IF('Result Sheet'!F37="","",'Result Sheet'!F37)</f>
        <v>941</v>
      </c>
      <c r="D34" s="186">
        <f>IF('Result Sheet'!E37="","",'Result Sheet'!E37)</f>
        <v>42219</v>
      </c>
      <c r="E34" s="187" t="str">
        <f>IF('Result Sheet'!G37="","",'Result Sheet'!G37)</f>
        <v>ZEENAT SHEIKH</v>
      </c>
      <c r="F34" s="187" t="str">
        <f>IF('Result Sheet'!H37="","",'Result Sheet'!H37)</f>
        <v>SAMEER SHEIKH</v>
      </c>
      <c r="G34" s="187" t="str">
        <f>IF('Result Sheet'!I37="","",'Result Sheet'!I37)</f>
        <v>SHABNAM KHNAM</v>
      </c>
      <c r="H34" s="188" t="str">
        <f>IF('Result Sheet'!K37="","",'Result Sheet'!K37)</f>
        <v>GEN</v>
      </c>
      <c r="I34" s="188" t="str">
        <f>IF('Result Sheet'!J37="","",'Result Sheet'!J37)</f>
        <v>F</v>
      </c>
      <c r="J34" s="291" t="str">
        <f>IF('Result Sheet'!DM37="","",'Result Sheet'!DM37)</f>
        <v>कक्षोंन्नति</v>
      </c>
      <c r="K34" s="189">
        <f>IF('Result Sheet'!DI37="","",'Result Sheet'!DI37)</f>
        <v>429</v>
      </c>
      <c r="L34" s="190">
        <f>IF('Result Sheet'!DJ37="","",'Result Sheet'!DJ37)</f>
        <v>85.8</v>
      </c>
      <c r="M34" s="189" t="str">
        <f>IF('Result Sheet'!DK37="","",'Result Sheet'!DK37)</f>
        <v>I</v>
      </c>
      <c r="N34" s="232" t="str">
        <f>IF('Result Sheet'!DP37="","",'Result Sheet'!DP37)</f>
        <v>A</v>
      </c>
      <c r="O34" s="191" t="str">
        <f>IF('Result Sheet'!AB37="","",IF('Result Sheet'!AB37="D","I",'Result Sheet'!AB37))</f>
        <v>I</v>
      </c>
      <c r="P34" s="192" t="str">
        <f>IF('Result Sheet'!AC37="","",'Result Sheet'!AC37)</f>
        <v>B</v>
      </c>
      <c r="Q34" s="191" t="str">
        <f>IF('Result Sheet'!AT37="","",IF('Result Sheet'!AT37="D","I",'Result Sheet'!AT37))</f>
        <v>I</v>
      </c>
      <c r="R34" s="192" t="str">
        <f>IF('Result Sheet'!AU37="","",'Result Sheet'!AU37)</f>
        <v>A</v>
      </c>
      <c r="S34" s="191" t="str">
        <f>IF('Result Sheet'!BL37="","",IF('Result Sheet'!BL37="D","I",'Result Sheet'!BL37))</f>
        <v>I</v>
      </c>
      <c r="T34" s="192" t="str">
        <f>IF('Result Sheet'!BM37="","",'Result Sheet'!BM37)</f>
        <v>A</v>
      </c>
      <c r="U34" s="191" t="str">
        <f>IF('Result Sheet'!CD37="","",IF('Result Sheet'!CD37="D","I",'Result Sheet'!CD37))</f>
        <v>I</v>
      </c>
      <c r="V34" s="192" t="str">
        <f>IF('Result Sheet'!CE37="","",'Result Sheet'!CE37)</f>
        <v>A</v>
      </c>
      <c r="W34" s="193">
        <f>IF('Result Sheet'!DO37="","",'Result Sheet'!DO37)</f>
        <v>180</v>
      </c>
      <c r="BQ34" s="194" t="str">
        <f>'Result Sheet'!G37</f>
        <v>ZEENAT SHEIKH</v>
      </c>
      <c r="BR34" s="195" t="str">
        <f t="shared" si="0"/>
        <v/>
      </c>
      <c r="BS34" s="195" t="str">
        <f t="shared" si="1"/>
        <v/>
      </c>
      <c r="BT34" s="195" t="str">
        <f t="shared" si="2"/>
        <v/>
      </c>
      <c r="BU34" s="195" t="str">
        <f t="shared" si="3"/>
        <v/>
      </c>
      <c r="BV34" s="195" t="str">
        <f t="shared" si="4"/>
        <v/>
      </c>
      <c r="BW34" s="195" t="str">
        <f t="shared" si="5"/>
        <v/>
      </c>
      <c r="BX34" s="195" t="str">
        <f t="shared" si="6"/>
        <v/>
      </c>
      <c r="BY34" s="195" t="str">
        <f t="shared" si="7"/>
        <v>A</v>
      </c>
      <c r="BZ34" s="195" t="str">
        <f t="shared" si="8"/>
        <v/>
      </c>
      <c r="CA34" s="195" t="str">
        <f t="shared" si="9"/>
        <v/>
      </c>
      <c r="CB34" s="195" t="str">
        <f t="shared" si="10"/>
        <v/>
      </c>
      <c r="CC34" s="195" t="str">
        <f t="shared" si="11"/>
        <v/>
      </c>
      <c r="CD34" s="196"/>
    </row>
    <row r="35" spans="1:82" ht="15.95" customHeight="1">
      <c r="A35" s="183">
        <f>IF('Result Sheet'!A38="","",'Result Sheet'!A38)</f>
        <v>31</v>
      </c>
      <c r="B35" s="184" t="str">
        <f>IF('Result Sheet'!B38="","",'Result Sheet'!B38)</f>
        <v/>
      </c>
      <c r="C35" s="185" t="str">
        <f>IF('Result Sheet'!F38="","",'Result Sheet'!F38)</f>
        <v/>
      </c>
      <c r="D35" s="186" t="str">
        <f>IF('Result Sheet'!E38="","",'Result Sheet'!E38)</f>
        <v/>
      </c>
      <c r="E35" s="187" t="str">
        <f>IF('Result Sheet'!G38="","",'Result Sheet'!G38)</f>
        <v/>
      </c>
      <c r="F35" s="187" t="str">
        <f>IF('Result Sheet'!H38="","",'Result Sheet'!H38)</f>
        <v/>
      </c>
      <c r="G35" s="187" t="str">
        <f>IF('Result Sheet'!I38="","",'Result Sheet'!I38)</f>
        <v/>
      </c>
      <c r="H35" s="188" t="str">
        <f>IF('Result Sheet'!K38="","",'Result Sheet'!K38)</f>
        <v/>
      </c>
      <c r="I35" s="188" t="str">
        <f>IF('Result Sheet'!J38="","",'Result Sheet'!J38)</f>
        <v/>
      </c>
      <c r="J35" s="291" t="str">
        <f>IF('Result Sheet'!DM38="","",'Result Sheet'!DM38)</f>
        <v/>
      </c>
      <c r="K35" s="189" t="str">
        <f>IF('Result Sheet'!DI38="","",'Result Sheet'!DI38)</f>
        <v/>
      </c>
      <c r="L35" s="190" t="str">
        <f>IF('Result Sheet'!DJ38="","",'Result Sheet'!DJ38)</f>
        <v/>
      </c>
      <c r="M35" s="189" t="str">
        <f>IF('Result Sheet'!DK38="","",'Result Sheet'!DK38)</f>
        <v/>
      </c>
      <c r="N35" s="232" t="str">
        <f>IF('Result Sheet'!DP38="","",'Result Sheet'!DP38)</f>
        <v/>
      </c>
      <c r="O35" s="191" t="str">
        <f>IF('Result Sheet'!AB38="","",IF('Result Sheet'!AB38="D","I",'Result Sheet'!AB38))</f>
        <v/>
      </c>
      <c r="P35" s="192" t="str">
        <f>IF('Result Sheet'!AC38="","",'Result Sheet'!AC38)</f>
        <v/>
      </c>
      <c r="Q35" s="191" t="str">
        <f>IF('Result Sheet'!AT38="","",IF('Result Sheet'!AT38="D","I",'Result Sheet'!AT38))</f>
        <v/>
      </c>
      <c r="R35" s="192" t="str">
        <f>IF('Result Sheet'!AU38="","",'Result Sheet'!AU38)</f>
        <v/>
      </c>
      <c r="S35" s="191" t="str">
        <f>IF('Result Sheet'!BL38="","",IF('Result Sheet'!BL38="D","I",'Result Sheet'!BL38))</f>
        <v/>
      </c>
      <c r="T35" s="192" t="str">
        <f>IF('Result Sheet'!BM38="","",'Result Sheet'!BM38)</f>
        <v/>
      </c>
      <c r="U35" s="191" t="str">
        <f>IF('Result Sheet'!CD38="","",IF('Result Sheet'!CD38="D","I",'Result Sheet'!CD38))</f>
        <v/>
      </c>
      <c r="V35" s="192" t="str">
        <f>IF('Result Sheet'!CE38="","",'Result Sheet'!CE38)</f>
        <v/>
      </c>
      <c r="W35" s="193" t="str">
        <f>IF('Result Sheet'!DO38="","",'Result Sheet'!DO38)</f>
        <v/>
      </c>
      <c r="BQ35" s="194" t="str">
        <f>'Result Sheet'!G38</f>
        <v/>
      </c>
      <c r="BR35" s="195" t="str">
        <f t="shared" si="0"/>
        <v/>
      </c>
      <c r="BS35" s="195" t="str">
        <f t="shared" si="1"/>
        <v/>
      </c>
      <c r="BT35" s="195" t="str">
        <f t="shared" si="2"/>
        <v/>
      </c>
      <c r="BU35" s="195" t="str">
        <f t="shared" si="3"/>
        <v/>
      </c>
      <c r="BV35" s="195" t="str">
        <f t="shared" si="4"/>
        <v/>
      </c>
      <c r="BW35" s="195" t="str">
        <f t="shared" si="5"/>
        <v/>
      </c>
      <c r="BX35" s="195" t="str">
        <f t="shared" si="6"/>
        <v/>
      </c>
      <c r="BY35" s="195" t="str">
        <f t="shared" si="7"/>
        <v/>
      </c>
      <c r="BZ35" s="195" t="str">
        <f t="shared" si="8"/>
        <v/>
      </c>
      <c r="CA35" s="195" t="str">
        <f t="shared" si="9"/>
        <v/>
      </c>
      <c r="CB35" s="195" t="str">
        <f t="shared" si="10"/>
        <v/>
      </c>
      <c r="CC35" s="195" t="str">
        <f t="shared" si="11"/>
        <v/>
      </c>
      <c r="CD35" s="196"/>
    </row>
    <row r="36" spans="1:82" ht="15.95" customHeight="1">
      <c r="A36" s="183">
        <f>IF('Result Sheet'!A39="","",'Result Sheet'!A39)</f>
        <v>32</v>
      </c>
      <c r="B36" s="184" t="str">
        <f>IF('Result Sheet'!B39="","",'Result Sheet'!B39)</f>
        <v/>
      </c>
      <c r="C36" s="185" t="str">
        <f>IF('Result Sheet'!F39="","",'Result Sheet'!F39)</f>
        <v/>
      </c>
      <c r="D36" s="186" t="str">
        <f>IF('Result Sheet'!E39="","",'Result Sheet'!E39)</f>
        <v/>
      </c>
      <c r="E36" s="187" t="str">
        <f>IF('Result Sheet'!G39="","",'Result Sheet'!G39)</f>
        <v/>
      </c>
      <c r="F36" s="187" t="str">
        <f>IF('Result Sheet'!H39="","",'Result Sheet'!H39)</f>
        <v/>
      </c>
      <c r="G36" s="187" t="str">
        <f>IF('Result Sheet'!I39="","",'Result Sheet'!I39)</f>
        <v/>
      </c>
      <c r="H36" s="188" t="str">
        <f>IF('Result Sheet'!K39="","",'Result Sheet'!K39)</f>
        <v/>
      </c>
      <c r="I36" s="188" t="str">
        <f>IF('Result Sheet'!J39="","",'Result Sheet'!J39)</f>
        <v/>
      </c>
      <c r="J36" s="291" t="str">
        <f>IF('Result Sheet'!DM39="","",'Result Sheet'!DM39)</f>
        <v/>
      </c>
      <c r="K36" s="189" t="str">
        <f>IF('Result Sheet'!DI39="","",'Result Sheet'!DI39)</f>
        <v/>
      </c>
      <c r="L36" s="190" t="str">
        <f>IF('Result Sheet'!DJ39="","",'Result Sheet'!DJ39)</f>
        <v/>
      </c>
      <c r="M36" s="189" t="str">
        <f>IF('Result Sheet'!DK39="","",'Result Sheet'!DK39)</f>
        <v/>
      </c>
      <c r="N36" s="232" t="str">
        <f>IF('Result Sheet'!DP39="","",'Result Sheet'!DP39)</f>
        <v/>
      </c>
      <c r="O36" s="191" t="str">
        <f>IF('Result Sheet'!AB39="","",IF('Result Sheet'!AB39="D","I",'Result Sheet'!AB39))</f>
        <v/>
      </c>
      <c r="P36" s="192" t="str">
        <f>IF('Result Sheet'!AC39="","",'Result Sheet'!AC39)</f>
        <v/>
      </c>
      <c r="Q36" s="191" t="str">
        <f>IF('Result Sheet'!AT39="","",IF('Result Sheet'!AT39="D","I",'Result Sheet'!AT39))</f>
        <v/>
      </c>
      <c r="R36" s="192" t="str">
        <f>IF('Result Sheet'!AU39="","",'Result Sheet'!AU39)</f>
        <v/>
      </c>
      <c r="S36" s="191" t="str">
        <f>IF('Result Sheet'!BL39="","",IF('Result Sheet'!BL39="D","I",'Result Sheet'!BL39))</f>
        <v/>
      </c>
      <c r="T36" s="192" t="str">
        <f>IF('Result Sheet'!BM39="","",'Result Sheet'!BM39)</f>
        <v/>
      </c>
      <c r="U36" s="191" t="str">
        <f>IF('Result Sheet'!CD39="","",IF('Result Sheet'!CD39="D","I",'Result Sheet'!CD39))</f>
        <v/>
      </c>
      <c r="V36" s="192" t="str">
        <f>IF('Result Sheet'!CE39="","",'Result Sheet'!CE39)</f>
        <v/>
      </c>
      <c r="W36" s="193" t="str">
        <f>IF('Result Sheet'!DO39="","",'Result Sheet'!DO39)</f>
        <v/>
      </c>
      <c r="BQ36" s="194" t="str">
        <f>'Result Sheet'!G39</f>
        <v/>
      </c>
      <c r="BR36" s="195" t="str">
        <f t="shared" si="0"/>
        <v/>
      </c>
      <c r="BS36" s="195" t="str">
        <f t="shared" si="1"/>
        <v/>
      </c>
      <c r="BT36" s="195" t="str">
        <f t="shared" si="2"/>
        <v/>
      </c>
      <c r="BU36" s="195" t="str">
        <f t="shared" si="3"/>
        <v/>
      </c>
      <c r="BV36" s="195" t="str">
        <f t="shared" si="4"/>
        <v/>
      </c>
      <c r="BW36" s="195" t="str">
        <f t="shared" si="5"/>
        <v/>
      </c>
      <c r="BX36" s="195" t="str">
        <f t="shared" si="6"/>
        <v/>
      </c>
      <c r="BY36" s="195" t="str">
        <f t="shared" si="7"/>
        <v/>
      </c>
      <c r="BZ36" s="195" t="str">
        <f t="shared" si="8"/>
        <v/>
      </c>
      <c r="CA36" s="195" t="str">
        <f t="shared" si="9"/>
        <v/>
      </c>
      <c r="CB36" s="195" t="str">
        <f t="shared" si="10"/>
        <v/>
      </c>
      <c r="CC36" s="195" t="str">
        <f t="shared" si="11"/>
        <v/>
      </c>
      <c r="CD36" s="196"/>
    </row>
    <row r="37" spans="1:82" ht="15.95" customHeight="1">
      <c r="A37" s="183">
        <f>IF('Result Sheet'!A40="","",'Result Sheet'!A40)</f>
        <v>33</v>
      </c>
      <c r="B37" s="184" t="str">
        <f>IF('Result Sheet'!B40="","",'Result Sheet'!B40)</f>
        <v/>
      </c>
      <c r="C37" s="185" t="str">
        <f>IF('Result Sheet'!F40="","",'Result Sheet'!F40)</f>
        <v/>
      </c>
      <c r="D37" s="186" t="str">
        <f>IF('Result Sheet'!E40="","",'Result Sheet'!E40)</f>
        <v/>
      </c>
      <c r="E37" s="187" t="str">
        <f>IF('Result Sheet'!G40="","",'Result Sheet'!G40)</f>
        <v/>
      </c>
      <c r="F37" s="187" t="str">
        <f>IF('Result Sheet'!H40="","",'Result Sheet'!H40)</f>
        <v/>
      </c>
      <c r="G37" s="187" t="str">
        <f>IF('Result Sheet'!I40="","",'Result Sheet'!I40)</f>
        <v/>
      </c>
      <c r="H37" s="188" t="str">
        <f>IF('Result Sheet'!K40="","",'Result Sheet'!K40)</f>
        <v/>
      </c>
      <c r="I37" s="188" t="str">
        <f>IF('Result Sheet'!J40="","",'Result Sheet'!J40)</f>
        <v/>
      </c>
      <c r="J37" s="291" t="str">
        <f>IF('Result Sheet'!DM40="","",'Result Sheet'!DM40)</f>
        <v/>
      </c>
      <c r="K37" s="189" t="str">
        <f>IF('Result Sheet'!DI40="","",'Result Sheet'!DI40)</f>
        <v/>
      </c>
      <c r="L37" s="190" t="str">
        <f>IF('Result Sheet'!DJ40="","",'Result Sheet'!DJ40)</f>
        <v/>
      </c>
      <c r="M37" s="189" t="str">
        <f>IF('Result Sheet'!DK40="","",'Result Sheet'!DK40)</f>
        <v/>
      </c>
      <c r="N37" s="232" t="str">
        <f>IF('Result Sheet'!DP40="","",'Result Sheet'!DP40)</f>
        <v/>
      </c>
      <c r="O37" s="191" t="str">
        <f>IF('Result Sheet'!AB40="","",IF('Result Sheet'!AB40="D","I",'Result Sheet'!AB40))</f>
        <v/>
      </c>
      <c r="P37" s="192" t="str">
        <f>IF('Result Sheet'!AC40="","",'Result Sheet'!AC40)</f>
        <v/>
      </c>
      <c r="Q37" s="191" t="str">
        <f>IF('Result Sheet'!AT40="","",IF('Result Sheet'!AT40="D","I",'Result Sheet'!AT40))</f>
        <v/>
      </c>
      <c r="R37" s="192" t="str">
        <f>IF('Result Sheet'!AU40="","",'Result Sheet'!AU40)</f>
        <v/>
      </c>
      <c r="S37" s="191" t="str">
        <f>IF('Result Sheet'!BL40="","",IF('Result Sheet'!BL40="D","I",'Result Sheet'!BL40))</f>
        <v/>
      </c>
      <c r="T37" s="192" t="str">
        <f>IF('Result Sheet'!BM40="","",'Result Sheet'!BM40)</f>
        <v/>
      </c>
      <c r="U37" s="191" t="str">
        <f>IF('Result Sheet'!CD40="","",IF('Result Sheet'!CD40="D","I",'Result Sheet'!CD40))</f>
        <v/>
      </c>
      <c r="V37" s="192" t="str">
        <f>IF('Result Sheet'!CE40="","",'Result Sheet'!CE40)</f>
        <v/>
      </c>
      <c r="W37" s="193" t="str">
        <f>IF('Result Sheet'!DO40="","",'Result Sheet'!DO40)</f>
        <v/>
      </c>
      <c r="BQ37" s="194" t="str">
        <f>'Result Sheet'!G40</f>
        <v/>
      </c>
      <c r="BR37" s="195" t="str">
        <f t="shared" si="0"/>
        <v/>
      </c>
      <c r="BS37" s="195" t="str">
        <f t="shared" si="1"/>
        <v/>
      </c>
      <c r="BT37" s="195" t="str">
        <f t="shared" si="2"/>
        <v/>
      </c>
      <c r="BU37" s="195" t="str">
        <f t="shared" si="3"/>
        <v/>
      </c>
      <c r="BV37" s="195" t="str">
        <f t="shared" si="4"/>
        <v/>
      </c>
      <c r="BW37" s="195" t="str">
        <f t="shared" si="5"/>
        <v/>
      </c>
      <c r="BX37" s="195" t="str">
        <f t="shared" si="6"/>
        <v/>
      </c>
      <c r="BY37" s="195" t="str">
        <f t="shared" si="7"/>
        <v/>
      </c>
      <c r="BZ37" s="195" t="str">
        <f t="shared" si="8"/>
        <v/>
      </c>
      <c r="CA37" s="195" t="str">
        <f t="shared" si="9"/>
        <v/>
      </c>
      <c r="CB37" s="195" t="str">
        <f t="shared" si="10"/>
        <v/>
      </c>
      <c r="CC37" s="195" t="str">
        <f t="shared" si="11"/>
        <v/>
      </c>
      <c r="CD37" s="196"/>
    </row>
    <row r="38" spans="1:82" ht="15.95" customHeight="1">
      <c r="A38" s="183">
        <f>IF('Result Sheet'!A41="","",'Result Sheet'!A41)</f>
        <v>34</v>
      </c>
      <c r="B38" s="184" t="str">
        <f>IF('Result Sheet'!B41="","",'Result Sheet'!B41)</f>
        <v/>
      </c>
      <c r="C38" s="185" t="str">
        <f>IF('Result Sheet'!F41="","",'Result Sheet'!F41)</f>
        <v/>
      </c>
      <c r="D38" s="186" t="str">
        <f>IF('Result Sheet'!E41="","",'Result Sheet'!E41)</f>
        <v/>
      </c>
      <c r="E38" s="187" t="str">
        <f>IF('Result Sheet'!G41="","",'Result Sheet'!G41)</f>
        <v/>
      </c>
      <c r="F38" s="187" t="str">
        <f>IF('Result Sheet'!H41="","",'Result Sheet'!H41)</f>
        <v/>
      </c>
      <c r="G38" s="187" t="str">
        <f>IF('Result Sheet'!I41="","",'Result Sheet'!I41)</f>
        <v/>
      </c>
      <c r="H38" s="188" t="str">
        <f>IF('Result Sheet'!K41="","",'Result Sheet'!K41)</f>
        <v/>
      </c>
      <c r="I38" s="188" t="str">
        <f>IF('Result Sheet'!J41="","",'Result Sheet'!J41)</f>
        <v/>
      </c>
      <c r="J38" s="291" t="str">
        <f>IF('Result Sheet'!DM41="","",'Result Sheet'!DM41)</f>
        <v/>
      </c>
      <c r="K38" s="189" t="str">
        <f>IF('Result Sheet'!DI41="","",'Result Sheet'!DI41)</f>
        <v/>
      </c>
      <c r="L38" s="190" t="str">
        <f>IF('Result Sheet'!DJ41="","",'Result Sheet'!DJ41)</f>
        <v/>
      </c>
      <c r="M38" s="189" t="str">
        <f>IF('Result Sheet'!DK41="","",'Result Sheet'!DK41)</f>
        <v/>
      </c>
      <c r="N38" s="232" t="str">
        <f>IF('Result Sheet'!DP41="","",'Result Sheet'!DP41)</f>
        <v/>
      </c>
      <c r="O38" s="191" t="str">
        <f>IF('Result Sheet'!AB41="","",IF('Result Sheet'!AB41="D","I",'Result Sheet'!AB41))</f>
        <v/>
      </c>
      <c r="P38" s="192" t="str">
        <f>IF('Result Sheet'!AC41="","",'Result Sheet'!AC41)</f>
        <v/>
      </c>
      <c r="Q38" s="191" t="str">
        <f>IF('Result Sheet'!AT41="","",IF('Result Sheet'!AT41="D","I",'Result Sheet'!AT41))</f>
        <v/>
      </c>
      <c r="R38" s="192" t="str">
        <f>IF('Result Sheet'!AU41="","",'Result Sheet'!AU41)</f>
        <v/>
      </c>
      <c r="S38" s="191" t="str">
        <f>IF('Result Sheet'!BL41="","",IF('Result Sheet'!BL41="D","I",'Result Sheet'!BL41))</f>
        <v/>
      </c>
      <c r="T38" s="192" t="str">
        <f>IF('Result Sheet'!BM41="","",'Result Sheet'!BM41)</f>
        <v/>
      </c>
      <c r="U38" s="191" t="str">
        <f>IF('Result Sheet'!CD41="","",IF('Result Sheet'!CD41="D","I",'Result Sheet'!CD41))</f>
        <v/>
      </c>
      <c r="V38" s="192" t="str">
        <f>IF('Result Sheet'!CE41="","",'Result Sheet'!CE41)</f>
        <v/>
      </c>
      <c r="W38" s="193" t="str">
        <f>IF('Result Sheet'!DO41="","",'Result Sheet'!DO41)</f>
        <v/>
      </c>
      <c r="BQ38" s="194" t="str">
        <f>'Result Sheet'!G41</f>
        <v/>
      </c>
      <c r="BR38" s="195" t="str">
        <f t="shared" si="0"/>
        <v/>
      </c>
      <c r="BS38" s="195" t="str">
        <f t="shared" si="1"/>
        <v/>
      </c>
      <c r="BT38" s="195" t="str">
        <f t="shared" si="2"/>
        <v/>
      </c>
      <c r="BU38" s="195" t="str">
        <f t="shared" si="3"/>
        <v/>
      </c>
      <c r="BV38" s="195" t="str">
        <f t="shared" si="4"/>
        <v/>
      </c>
      <c r="BW38" s="195" t="str">
        <f t="shared" si="5"/>
        <v/>
      </c>
      <c r="BX38" s="195" t="str">
        <f t="shared" si="6"/>
        <v/>
      </c>
      <c r="BY38" s="195" t="str">
        <f t="shared" si="7"/>
        <v/>
      </c>
      <c r="BZ38" s="195" t="str">
        <f t="shared" si="8"/>
        <v/>
      </c>
      <c r="CA38" s="195" t="str">
        <f t="shared" si="9"/>
        <v/>
      </c>
      <c r="CB38" s="195" t="str">
        <f t="shared" si="10"/>
        <v/>
      </c>
      <c r="CC38" s="195" t="str">
        <f t="shared" si="11"/>
        <v/>
      </c>
      <c r="CD38" s="196"/>
    </row>
    <row r="39" spans="1:82" ht="15.95" customHeight="1">
      <c r="A39" s="183">
        <f>IF('Result Sheet'!A42="","",'Result Sheet'!A42)</f>
        <v>35</v>
      </c>
      <c r="B39" s="184" t="str">
        <f>IF('Result Sheet'!B42="","",'Result Sheet'!B42)</f>
        <v/>
      </c>
      <c r="C39" s="185" t="str">
        <f>IF('Result Sheet'!F42="","",'Result Sheet'!F42)</f>
        <v/>
      </c>
      <c r="D39" s="186" t="str">
        <f>IF('Result Sheet'!E42="","",'Result Sheet'!E42)</f>
        <v/>
      </c>
      <c r="E39" s="187" t="str">
        <f>IF('Result Sheet'!G42="","",'Result Sheet'!G42)</f>
        <v/>
      </c>
      <c r="F39" s="187" t="str">
        <f>IF('Result Sheet'!H42="","",'Result Sheet'!H42)</f>
        <v/>
      </c>
      <c r="G39" s="187" t="str">
        <f>IF('Result Sheet'!I42="","",'Result Sheet'!I42)</f>
        <v/>
      </c>
      <c r="H39" s="188" t="str">
        <f>IF('Result Sheet'!K42="","",'Result Sheet'!K42)</f>
        <v/>
      </c>
      <c r="I39" s="188" t="str">
        <f>IF('Result Sheet'!J42="","",'Result Sheet'!J42)</f>
        <v/>
      </c>
      <c r="J39" s="291" t="str">
        <f>IF('Result Sheet'!DM42="","",'Result Sheet'!DM42)</f>
        <v/>
      </c>
      <c r="K39" s="189" t="str">
        <f>IF('Result Sheet'!DI42="","",'Result Sheet'!DI42)</f>
        <v/>
      </c>
      <c r="L39" s="190" t="str">
        <f>IF('Result Sheet'!DJ42="","",'Result Sheet'!DJ42)</f>
        <v/>
      </c>
      <c r="M39" s="189" t="str">
        <f>IF('Result Sheet'!DK42="","",'Result Sheet'!DK42)</f>
        <v/>
      </c>
      <c r="N39" s="232" t="str">
        <f>IF('Result Sheet'!DP42="","",'Result Sheet'!DP42)</f>
        <v/>
      </c>
      <c r="O39" s="191" t="str">
        <f>IF('Result Sheet'!AB42="","",IF('Result Sheet'!AB42="D","I",'Result Sheet'!AB42))</f>
        <v/>
      </c>
      <c r="P39" s="192" t="str">
        <f>IF('Result Sheet'!AC42="","",'Result Sheet'!AC42)</f>
        <v/>
      </c>
      <c r="Q39" s="191" t="str">
        <f>IF('Result Sheet'!AT42="","",IF('Result Sheet'!AT42="D","I",'Result Sheet'!AT42))</f>
        <v/>
      </c>
      <c r="R39" s="192" t="str">
        <f>IF('Result Sheet'!AU42="","",'Result Sheet'!AU42)</f>
        <v/>
      </c>
      <c r="S39" s="191" t="str">
        <f>IF('Result Sheet'!BL42="","",IF('Result Sheet'!BL42="D","I",'Result Sheet'!BL42))</f>
        <v/>
      </c>
      <c r="T39" s="192" t="str">
        <f>IF('Result Sheet'!BM42="","",'Result Sheet'!BM42)</f>
        <v/>
      </c>
      <c r="U39" s="191" t="str">
        <f>IF('Result Sheet'!CD42="","",IF('Result Sheet'!CD42="D","I",'Result Sheet'!CD42))</f>
        <v/>
      </c>
      <c r="V39" s="192" t="str">
        <f>IF('Result Sheet'!CE42="","",'Result Sheet'!CE42)</f>
        <v/>
      </c>
      <c r="W39" s="193" t="str">
        <f>IF('Result Sheet'!DO42="","",'Result Sheet'!DO42)</f>
        <v/>
      </c>
      <c r="BQ39" s="194" t="str">
        <f>'Result Sheet'!G42</f>
        <v/>
      </c>
      <c r="BR39" s="195" t="str">
        <f t="shared" si="0"/>
        <v/>
      </c>
      <c r="BS39" s="195" t="str">
        <f t="shared" si="1"/>
        <v/>
      </c>
      <c r="BT39" s="195" t="str">
        <f t="shared" si="2"/>
        <v/>
      </c>
      <c r="BU39" s="195" t="str">
        <f t="shared" si="3"/>
        <v/>
      </c>
      <c r="BV39" s="195" t="str">
        <f t="shared" si="4"/>
        <v/>
      </c>
      <c r="BW39" s="195" t="str">
        <f t="shared" si="5"/>
        <v/>
      </c>
      <c r="BX39" s="195" t="str">
        <f t="shared" si="6"/>
        <v/>
      </c>
      <c r="BY39" s="195" t="str">
        <f t="shared" si="7"/>
        <v/>
      </c>
      <c r="BZ39" s="195" t="str">
        <f t="shared" si="8"/>
        <v/>
      </c>
      <c r="CA39" s="195" t="str">
        <f t="shared" si="9"/>
        <v/>
      </c>
      <c r="CB39" s="195" t="str">
        <f t="shared" si="10"/>
        <v/>
      </c>
      <c r="CC39" s="195" t="str">
        <f t="shared" si="11"/>
        <v/>
      </c>
      <c r="CD39" s="196"/>
    </row>
    <row r="40" spans="1:82" ht="15.95" customHeight="1">
      <c r="A40" s="183">
        <f>IF('Result Sheet'!A43="","",'Result Sheet'!A43)</f>
        <v>36</v>
      </c>
      <c r="B40" s="184" t="str">
        <f>IF('Result Sheet'!B43="","",'Result Sheet'!B43)</f>
        <v/>
      </c>
      <c r="C40" s="185" t="str">
        <f>IF('Result Sheet'!F43="","",'Result Sheet'!F43)</f>
        <v/>
      </c>
      <c r="D40" s="186" t="str">
        <f>IF('Result Sheet'!E43="","",'Result Sheet'!E43)</f>
        <v/>
      </c>
      <c r="E40" s="187" t="str">
        <f>IF('Result Sheet'!G43="","",'Result Sheet'!G43)</f>
        <v/>
      </c>
      <c r="F40" s="187" t="str">
        <f>IF('Result Sheet'!H43="","",'Result Sheet'!H43)</f>
        <v/>
      </c>
      <c r="G40" s="187" t="str">
        <f>IF('Result Sheet'!I43="","",'Result Sheet'!I43)</f>
        <v/>
      </c>
      <c r="H40" s="188" t="str">
        <f>IF('Result Sheet'!K43="","",'Result Sheet'!K43)</f>
        <v/>
      </c>
      <c r="I40" s="188" t="str">
        <f>IF('Result Sheet'!J43="","",'Result Sheet'!J43)</f>
        <v/>
      </c>
      <c r="J40" s="291" t="str">
        <f>IF('Result Sheet'!DM43="","",'Result Sheet'!DM43)</f>
        <v/>
      </c>
      <c r="K40" s="189" t="str">
        <f>IF('Result Sheet'!DI43="","",'Result Sheet'!DI43)</f>
        <v/>
      </c>
      <c r="L40" s="190" t="str">
        <f>IF('Result Sheet'!DJ43="","",'Result Sheet'!DJ43)</f>
        <v/>
      </c>
      <c r="M40" s="189" t="str">
        <f>IF('Result Sheet'!DK43="","",'Result Sheet'!DK43)</f>
        <v/>
      </c>
      <c r="N40" s="232" t="str">
        <f>IF('Result Sheet'!DP43="","",'Result Sheet'!DP43)</f>
        <v/>
      </c>
      <c r="O40" s="191" t="str">
        <f>IF('Result Sheet'!AB43="","",IF('Result Sheet'!AB43="D","I",'Result Sheet'!AB43))</f>
        <v/>
      </c>
      <c r="P40" s="192" t="str">
        <f>IF('Result Sheet'!AC43="","",'Result Sheet'!AC43)</f>
        <v/>
      </c>
      <c r="Q40" s="191" t="str">
        <f>IF('Result Sheet'!AT43="","",IF('Result Sheet'!AT43="D","I",'Result Sheet'!AT43))</f>
        <v/>
      </c>
      <c r="R40" s="192" t="str">
        <f>IF('Result Sheet'!AU43="","",'Result Sheet'!AU43)</f>
        <v/>
      </c>
      <c r="S40" s="191" t="str">
        <f>IF('Result Sheet'!BL43="","",IF('Result Sheet'!BL43="D","I",'Result Sheet'!BL43))</f>
        <v/>
      </c>
      <c r="T40" s="192" t="str">
        <f>IF('Result Sheet'!BM43="","",'Result Sheet'!BM43)</f>
        <v/>
      </c>
      <c r="U40" s="191" t="str">
        <f>IF('Result Sheet'!CD43="","",IF('Result Sheet'!CD43="D","I",'Result Sheet'!CD43))</f>
        <v/>
      </c>
      <c r="V40" s="192" t="str">
        <f>IF('Result Sheet'!CE43="","",'Result Sheet'!CE43)</f>
        <v/>
      </c>
      <c r="W40" s="193" t="str">
        <f>IF('Result Sheet'!DO43="","",'Result Sheet'!DO43)</f>
        <v/>
      </c>
      <c r="BQ40" s="194" t="str">
        <f>'Result Sheet'!G43</f>
        <v/>
      </c>
      <c r="BR40" s="195" t="str">
        <f t="shared" si="0"/>
        <v/>
      </c>
      <c r="BS40" s="195" t="str">
        <f t="shared" si="1"/>
        <v/>
      </c>
      <c r="BT40" s="195" t="str">
        <f t="shared" si="2"/>
        <v/>
      </c>
      <c r="BU40" s="195" t="str">
        <f t="shared" si="3"/>
        <v/>
      </c>
      <c r="BV40" s="195" t="str">
        <f t="shared" si="4"/>
        <v/>
      </c>
      <c r="BW40" s="195" t="str">
        <f t="shared" si="5"/>
        <v/>
      </c>
      <c r="BX40" s="195" t="str">
        <f t="shared" si="6"/>
        <v/>
      </c>
      <c r="BY40" s="195" t="str">
        <f t="shared" si="7"/>
        <v/>
      </c>
      <c r="BZ40" s="195" t="str">
        <f t="shared" si="8"/>
        <v/>
      </c>
      <c r="CA40" s="195" t="str">
        <f t="shared" si="9"/>
        <v/>
      </c>
      <c r="CB40" s="195" t="str">
        <f t="shared" si="10"/>
        <v/>
      </c>
      <c r="CC40" s="195" t="str">
        <f t="shared" si="11"/>
        <v/>
      </c>
      <c r="CD40" s="196"/>
    </row>
    <row r="41" spans="1:82" ht="15.95" customHeight="1">
      <c r="A41" s="183">
        <f>IF('Result Sheet'!A44="","",'Result Sheet'!A44)</f>
        <v>37</v>
      </c>
      <c r="B41" s="184" t="str">
        <f>IF('Result Sheet'!B44="","",'Result Sheet'!B44)</f>
        <v/>
      </c>
      <c r="C41" s="185" t="str">
        <f>IF('Result Sheet'!F44="","",'Result Sheet'!F44)</f>
        <v/>
      </c>
      <c r="D41" s="186" t="str">
        <f>IF('Result Sheet'!E44="","",'Result Sheet'!E44)</f>
        <v/>
      </c>
      <c r="E41" s="187" t="str">
        <f>IF('Result Sheet'!G44="","",'Result Sheet'!G44)</f>
        <v/>
      </c>
      <c r="F41" s="187" t="str">
        <f>IF('Result Sheet'!H44="","",'Result Sheet'!H44)</f>
        <v/>
      </c>
      <c r="G41" s="187" t="str">
        <f>IF('Result Sheet'!I44="","",'Result Sheet'!I44)</f>
        <v/>
      </c>
      <c r="H41" s="188" t="str">
        <f>IF('Result Sheet'!K44="","",'Result Sheet'!K44)</f>
        <v/>
      </c>
      <c r="I41" s="188" t="str">
        <f>IF('Result Sheet'!J44="","",'Result Sheet'!J44)</f>
        <v/>
      </c>
      <c r="J41" s="291" t="str">
        <f>IF('Result Sheet'!DM44="","",'Result Sheet'!DM44)</f>
        <v/>
      </c>
      <c r="K41" s="189" t="str">
        <f>IF('Result Sheet'!DI44="","",'Result Sheet'!DI44)</f>
        <v/>
      </c>
      <c r="L41" s="190" t="str">
        <f>IF('Result Sheet'!DJ44="","",'Result Sheet'!DJ44)</f>
        <v/>
      </c>
      <c r="M41" s="189" t="str">
        <f>IF('Result Sheet'!DK44="","",'Result Sheet'!DK44)</f>
        <v/>
      </c>
      <c r="N41" s="232" t="str">
        <f>IF('Result Sheet'!DP44="","",'Result Sheet'!DP44)</f>
        <v/>
      </c>
      <c r="O41" s="191" t="str">
        <f>IF('Result Sheet'!AB44="","",IF('Result Sheet'!AB44="D","I",'Result Sheet'!AB44))</f>
        <v/>
      </c>
      <c r="P41" s="192" t="str">
        <f>IF('Result Sheet'!AC44="","",'Result Sheet'!AC44)</f>
        <v/>
      </c>
      <c r="Q41" s="191" t="str">
        <f>IF('Result Sheet'!AT44="","",IF('Result Sheet'!AT44="D","I",'Result Sheet'!AT44))</f>
        <v/>
      </c>
      <c r="R41" s="192" t="str">
        <f>IF('Result Sheet'!AU44="","",'Result Sheet'!AU44)</f>
        <v/>
      </c>
      <c r="S41" s="191" t="str">
        <f>IF('Result Sheet'!BL44="","",IF('Result Sheet'!BL44="D","I",'Result Sheet'!BL44))</f>
        <v/>
      </c>
      <c r="T41" s="192" t="str">
        <f>IF('Result Sheet'!BM44="","",'Result Sheet'!BM44)</f>
        <v/>
      </c>
      <c r="U41" s="191" t="str">
        <f>IF('Result Sheet'!CD44="","",IF('Result Sheet'!CD44="D","I",'Result Sheet'!CD44))</f>
        <v/>
      </c>
      <c r="V41" s="192" t="str">
        <f>IF('Result Sheet'!CE44="","",'Result Sheet'!CE44)</f>
        <v/>
      </c>
      <c r="W41" s="193" t="str">
        <f>IF('Result Sheet'!DO44="","",'Result Sheet'!DO44)</f>
        <v/>
      </c>
      <c r="BQ41" s="194" t="str">
        <f>'Result Sheet'!G44</f>
        <v/>
      </c>
      <c r="BR41" s="195" t="str">
        <f t="shared" si="0"/>
        <v/>
      </c>
      <c r="BS41" s="195" t="str">
        <f t="shared" si="1"/>
        <v/>
      </c>
      <c r="BT41" s="195" t="str">
        <f t="shared" si="2"/>
        <v/>
      </c>
      <c r="BU41" s="195" t="str">
        <f t="shared" si="3"/>
        <v/>
      </c>
      <c r="BV41" s="195" t="str">
        <f t="shared" si="4"/>
        <v/>
      </c>
      <c r="BW41" s="195" t="str">
        <f t="shared" si="5"/>
        <v/>
      </c>
      <c r="BX41" s="195" t="str">
        <f t="shared" si="6"/>
        <v/>
      </c>
      <c r="BY41" s="195" t="str">
        <f t="shared" si="7"/>
        <v/>
      </c>
      <c r="BZ41" s="195" t="str">
        <f t="shared" si="8"/>
        <v/>
      </c>
      <c r="CA41" s="195" t="str">
        <f t="shared" si="9"/>
        <v/>
      </c>
      <c r="CB41" s="195" t="str">
        <f t="shared" si="10"/>
        <v/>
      </c>
      <c r="CC41" s="195" t="str">
        <f t="shared" si="11"/>
        <v/>
      </c>
      <c r="CD41" s="196"/>
    </row>
    <row r="42" spans="1:82" ht="15.95" customHeight="1">
      <c r="A42" s="183">
        <f>IF('Result Sheet'!A45="","",'Result Sheet'!A45)</f>
        <v>38</v>
      </c>
      <c r="B42" s="184" t="str">
        <f>IF('Result Sheet'!B45="","",'Result Sheet'!B45)</f>
        <v/>
      </c>
      <c r="C42" s="185" t="str">
        <f>IF('Result Sheet'!F45="","",'Result Sheet'!F45)</f>
        <v/>
      </c>
      <c r="D42" s="186" t="str">
        <f>IF('Result Sheet'!E45="","",'Result Sheet'!E45)</f>
        <v/>
      </c>
      <c r="E42" s="187" t="str">
        <f>IF('Result Sheet'!G45="","",'Result Sheet'!G45)</f>
        <v/>
      </c>
      <c r="F42" s="187" t="str">
        <f>IF('Result Sheet'!H45="","",'Result Sheet'!H45)</f>
        <v/>
      </c>
      <c r="G42" s="187" t="str">
        <f>IF('Result Sheet'!I45="","",'Result Sheet'!I45)</f>
        <v/>
      </c>
      <c r="H42" s="188" t="str">
        <f>IF('Result Sheet'!K45="","",'Result Sheet'!K45)</f>
        <v/>
      </c>
      <c r="I42" s="188" t="str">
        <f>IF('Result Sheet'!J45="","",'Result Sheet'!J45)</f>
        <v/>
      </c>
      <c r="J42" s="291" t="str">
        <f>IF('Result Sheet'!DM45="","",'Result Sheet'!DM45)</f>
        <v/>
      </c>
      <c r="K42" s="189" t="str">
        <f>IF('Result Sheet'!DI45="","",'Result Sheet'!DI45)</f>
        <v/>
      </c>
      <c r="L42" s="190" t="str">
        <f>IF('Result Sheet'!DJ45="","",'Result Sheet'!DJ45)</f>
        <v/>
      </c>
      <c r="M42" s="189" t="str">
        <f>IF('Result Sheet'!DK45="","",'Result Sheet'!DK45)</f>
        <v/>
      </c>
      <c r="N42" s="232" t="str">
        <f>IF('Result Sheet'!DP45="","",'Result Sheet'!DP45)</f>
        <v/>
      </c>
      <c r="O42" s="191" t="str">
        <f>IF('Result Sheet'!AB45="","",IF('Result Sheet'!AB45="D","I",'Result Sheet'!AB45))</f>
        <v/>
      </c>
      <c r="P42" s="192" t="str">
        <f>IF('Result Sheet'!AC45="","",'Result Sheet'!AC45)</f>
        <v/>
      </c>
      <c r="Q42" s="191" t="str">
        <f>IF('Result Sheet'!AT45="","",IF('Result Sheet'!AT45="D","I",'Result Sheet'!AT45))</f>
        <v/>
      </c>
      <c r="R42" s="192" t="str">
        <f>IF('Result Sheet'!AU45="","",'Result Sheet'!AU45)</f>
        <v/>
      </c>
      <c r="S42" s="191" t="str">
        <f>IF('Result Sheet'!BL45="","",IF('Result Sheet'!BL45="D","I",'Result Sheet'!BL45))</f>
        <v/>
      </c>
      <c r="T42" s="192" t="str">
        <f>IF('Result Sheet'!BM45="","",'Result Sheet'!BM45)</f>
        <v/>
      </c>
      <c r="U42" s="191" t="str">
        <f>IF('Result Sheet'!CD45="","",IF('Result Sheet'!CD45="D","I",'Result Sheet'!CD45))</f>
        <v/>
      </c>
      <c r="V42" s="192" t="str">
        <f>IF('Result Sheet'!CE45="","",'Result Sheet'!CE45)</f>
        <v/>
      </c>
      <c r="W42" s="193" t="str">
        <f>IF('Result Sheet'!DO45="","",'Result Sheet'!DO45)</f>
        <v/>
      </c>
      <c r="BQ42" s="194" t="str">
        <f>'Result Sheet'!G45</f>
        <v/>
      </c>
      <c r="BR42" s="195" t="str">
        <f t="shared" si="0"/>
        <v/>
      </c>
      <c r="BS42" s="195" t="str">
        <f t="shared" si="1"/>
        <v/>
      </c>
      <c r="BT42" s="195" t="str">
        <f t="shared" si="2"/>
        <v/>
      </c>
      <c r="BU42" s="195" t="str">
        <f t="shared" si="3"/>
        <v/>
      </c>
      <c r="BV42" s="195" t="str">
        <f t="shared" si="4"/>
        <v/>
      </c>
      <c r="BW42" s="195" t="str">
        <f t="shared" si="5"/>
        <v/>
      </c>
      <c r="BX42" s="195" t="str">
        <f t="shared" si="6"/>
        <v/>
      </c>
      <c r="BY42" s="195" t="str">
        <f t="shared" si="7"/>
        <v/>
      </c>
      <c r="BZ42" s="195" t="str">
        <f t="shared" si="8"/>
        <v/>
      </c>
      <c r="CA42" s="195" t="str">
        <f t="shared" si="9"/>
        <v/>
      </c>
      <c r="CB42" s="195" t="str">
        <f t="shared" si="10"/>
        <v/>
      </c>
      <c r="CC42" s="195" t="str">
        <f t="shared" si="11"/>
        <v/>
      </c>
      <c r="CD42" s="196"/>
    </row>
    <row r="43" spans="1:82" ht="15.95" customHeight="1">
      <c r="A43" s="183">
        <f>IF('Result Sheet'!A46="","",'Result Sheet'!A46)</f>
        <v>39</v>
      </c>
      <c r="B43" s="184" t="str">
        <f>IF('Result Sheet'!B46="","",'Result Sheet'!B46)</f>
        <v/>
      </c>
      <c r="C43" s="185" t="str">
        <f>IF('Result Sheet'!F46="","",'Result Sheet'!F46)</f>
        <v/>
      </c>
      <c r="D43" s="186" t="str">
        <f>IF('Result Sheet'!E46="","",'Result Sheet'!E46)</f>
        <v/>
      </c>
      <c r="E43" s="187" t="str">
        <f>IF('Result Sheet'!G46="","",'Result Sheet'!G46)</f>
        <v/>
      </c>
      <c r="F43" s="187" t="str">
        <f>IF('Result Sheet'!H46="","",'Result Sheet'!H46)</f>
        <v/>
      </c>
      <c r="G43" s="187" t="str">
        <f>IF('Result Sheet'!I46="","",'Result Sheet'!I46)</f>
        <v/>
      </c>
      <c r="H43" s="188" t="str">
        <f>IF('Result Sheet'!K46="","",'Result Sheet'!K46)</f>
        <v/>
      </c>
      <c r="I43" s="188" t="str">
        <f>IF('Result Sheet'!J46="","",'Result Sheet'!J46)</f>
        <v/>
      </c>
      <c r="J43" s="291" t="str">
        <f>IF('Result Sheet'!DM46="","",'Result Sheet'!DM46)</f>
        <v/>
      </c>
      <c r="K43" s="189" t="str">
        <f>IF('Result Sheet'!DI46="","",'Result Sheet'!DI46)</f>
        <v/>
      </c>
      <c r="L43" s="190" t="str">
        <f>IF('Result Sheet'!DJ46="","",'Result Sheet'!DJ46)</f>
        <v/>
      </c>
      <c r="M43" s="189" t="str">
        <f>IF('Result Sheet'!DK46="","",'Result Sheet'!DK46)</f>
        <v/>
      </c>
      <c r="N43" s="232" t="str">
        <f>IF('Result Sheet'!DP46="","",'Result Sheet'!DP46)</f>
        <v/>
      </c>
      <c r="O43" s="191" t="str">
        <f>IF('Result Sheet'!AB46="","",IF('Result Sheet'!AB46="D","I",'Result Sheet'!AB46))</f>
        <v/>
      </c>
      <c r="P43" s="192" t="str">
        <f>IF('Result Sheet'!AC46="","",'Result Sheet'!AC46)</f>
        <v/>
      </c>
      <c r="Q43" s="191" t="str">
        <f>IF('Result Sheet'!AT46="","",IF('Result Sheet'!AT46="D","I",'Result Sheet'!AT46))</f>
        <v/>
      </c>
      <c r="R43" s="192" t="str">
        <f>IF('Result Sheet'!AU46="","",'Result Sheet'!AU46)</f>
        <v/>
      </c>
      <c r="S43" s="191" t="str">
        <f>IF('Result Sheet'!BL46="","",IF('Result Sheet'!BL46="D","I",'Result Sheet'!BL46))</f>
        <v/>
      </c>
      <c r="T43" s="192" t="str">
        <f>IF('Result Sheet'!BM46="","",'Result Sheet'!BM46)</f>
        <v/>
      </c>
      <c r="U43" s="191" t="str">
        <f>IF('Result Sheet'!CD46="","",IF('Result Sheet'!CD46="D","I",'Result Sheet'!CD46))</f>
        <v/>
      </c>
      <c r="V43" s="192" t="str">
        <f>IF('Result Sheet'!CE46="","",'Result Sheet'!CE46)</f>
        <v/>
      </c>
      <c r="W43" s="193" t="str">
        <f>IF('Result Sheet'!DO46="","",'Result Sheet'!DO46)</f>
        <v/>
      </c>
      <c r="BQ43" s="194" t="str">
        <f>'Result Sheet'!G46</f>
        <v/>
      </c>
      <c r="BR43" s="195" t="str">
        <f t="shared" si="0"/>
        <v/>
      </c>
      <c r="BS43" s="195" t="str">
        <f t="shared" si="1"/>
        <v/>
      </c>
      <c r="BT43" s="195" t="str">
        <f t="shared" si="2"/>
        <v/>
      </c>
      <c r="BU43" s="195" t="str">
        <f t="shared" si="3"/>
        <v/>
      </c>
      <c r="BV43" s="195" t="str">
        <f t="shared" si="4"/>
        <v/>
      </c>
      <c r="BW43" s="195" t="str">
        <f t="shared" si="5"/>
        <v/>
      </c>
      <c r="BX43" s="195" t="str">
        <f t="shared" si="6"/>
        <v/>
      </c>
      <c r="BY43" s="195" t="str">
        <f t="shared" si="7"/>
        <v/>
      </c>
      <c r="BZ43" s="195" t="str">
        <f t="shared" si="8"/>
        <v/>
      </c>
      <c r="CA43" s="195" t="str">
        <f t="shared" si="9"/>
        <v/>
      </c>
      <c r="CB43" s="195" t="str">
        <f t="shared" si="10"/>
        <v/>
      </c>
      <c r="CC43" s="195" t="str">
        <f t="shared" si="11"/>
        <v/>
      </c>
      <c r="CD43" s="196"/>
    </row>
    <row r="44" spans="1:82" ht="15.95" customHeight="1">
      <c r="A44" s="183">
        <f>IF('Result Sheet'!A47="","",'Result Sheet'!A47)</f>
        <v>40</v>
      </c>
      <c r="B44" s="184" t="str">
        <f>IF('Result Sheet'!B47="","",'Result Sheet'!B47)</f>
        <v/>
      </c>
      <c r="C44" s="185" t="str">
        <f>IF('Result Sheet'!F47="","",'Result Sheet'!F47)</f>
        <v/>
      </c>
      <c r="D44" s="186" t="str">
        <f>IF('Result Sheet'!E47="","",'Result Sheet'!E47)</f>
        <v/>
      </c>
      <c r="E44" s="187" t="str">
        <f>IF('Result Sheet'!G47="","",'Result Sheet'!G47)</f>
        <v/>
      </c>
      <c r="F44" s="187" t="str">
        <f>IF('Result Sheet'!H47="","",'Result Sheet'!H47)</f>
        <v/>
      </c>
      <c r="G44" s="187" t="str">
        <f>IF('Result Sheet'!I47="","",'Result Sheet'!I47)</f>
        <v/>
      </c>
      <c r="H44" s="188" t="str">
        <f>IF('Result Sheet'!K47="","",'Result Sheet'!K47)</f>
        <v/>
      </c>
      <c r="I44" s="188" t="str">
        <f>IF('Result Sheet'!J47="","",'Result Sheet'!J47)</f>
        <v/>
      </c>
      <c r="J44" s="291" t="str">
        <f>IF('Result Sheet'!DM47="","",'Result Sheet'!DM47)</f>
        <v/>
      </c>
      <c r="K44" s="189" t="str">
        <f>IF('Result Sheet'!DI47="","",'Result Sheet'!DI47)</f>
        <v/>
      </c>
      <c r="L44" s="190" t="str">
        <f>IF('Result Sheet'!DJ47="","",'Result Sheet'!DJ47)</f>
        <v/>
      </c>
      <c r="M44" s="189" t="str">
        <f>IF('Result Sheet'!DK47="","",'Result Sheet'!DK47)</f>
        <v/>
      </c>
      <c r="N44" s="232" t="str">
        <f>IF('Result Sheet'!DP47="","",'Result Sheet'!DP47)</f>
        <v/>
      </c>
      <c r="O44" s="191" t="str">
        <f>IF('Result Sheet'!AB47="","",IF('Result Sheet'!AB47="D","I",'Result Sheet'!AB47))</f>
        <v/>
      </c>
      <c r="P44" s="192" t="str">
        <f>IF('Result Sheet'!AC47="","",'Result Sheet'!AC47)</f>
        <v/>
      </c>
      <c r="Q44" s="191" t="str">
        <f>IF('Result Sheet'!AT47="","",IF('Result Sheet'!AT47="D","I",'Result Sheet'!AT47))</f>
        <v/>
      </c>
      <c r="R44" s="192" t="str">
        <f>IF('Result Sheet'!AU47="","",'Result Sheet'!AU47)</f>
        <v/>
      </c>
      <c r="S44" s="191" t="str">
        <f>IF('Result Sheet'!BL47="","",IF('Result Sheet'!BL47="D","I",'Result Sheet'!BL47))</f>
        <v/>
      </c>
      <c r="T44" s="192" t="str">
        <f>IF('Result Sheet'!BM47="","",'Result Sheet'!BM47)</f>
        <v/>
      </c>
      <c r="U44" s="191" t="str">
        <f>IF('Result Sheet'!CD47="","",IF('Result Sheet'!CD47="D","I",'Result Sheet'!CD47))</f>
        <v/>
      </c>
      <c r="V44" s="192" t="str">
        <f>IF('Result Sheet'!CE47="","",'Result Sheet'!CE47)</f>
        <v/>
      </c>
      <c r="W44" s="193" t="str">
        <f>IF('Result Sheet'!DO47="","",'Result Sheet'!DO47)</f>
        <v/>
      </c>
      <c r="BQ44" s="194" t="str">
        <f>'Result Sheet'!G47</f>
        <v/>
      </c>
      <c r="BR44" s="195" t="str">
        <f t="shared" si="0"/>
        <v/>
      </c>
      <c r="BS44" s="195" t="str">
        <f t="shared" si="1"/>
        <v/>
      </c>
      <c r="BT44" s="195" t="str">
        <f t="shared" si="2"/>
        <v/>
      </c>
      <c r="BU44" s="195" t="str">
        <f t="shared" si="3"/>
        <v/>
      </c>
      <c r="BV44" s="195" t="str">
        <f t="shared" si="4"/>
        <v/>
      </c>
      <c r="BW44" s="195" t="str">
        <f t="shared" si="5"/>
        <v/>
      </c>
      <c r="BX44" s="195" t="str">
        <f t="shared" si="6"/>
        <v/>
      </c>
      <c r="BY44" s="195" t="str">
        <f t="shared" si="7"/>
        <v/>
      </c>
      <c r="BZ44" s="195" t="str">
        <f t="shared" si="8"/>
        <v/>
      </c>
      <c r="CA44" s="195" t="str">
        <f t="shared" si="9"/>
        <v/>
      </c>
      <c r="CB44" s="195" t="str">
        <f t="shared" si="10"/>
        <v/>
      </c>
      <c r="CC44" s="195" t="str">
        <f t="shared" si="11"/>
        <v/>
      </c>
      <c r="CD44" s="196"/>
    </row>
    <row r="45" spans="1:82" ht="15.95" customHeight="1">
      <c r="A45" s="183">
        <f>IF('Result Sheet'!A48="","",'Result Sheet'!A48)</f>
        <v>41</v>
      </c>
      <c r="B45" s="184" t="str">
        <f>IF('Result Sheet'!B48="","",'Result Sheet'!B48)</f>
        <v/>
      </c>
      <c r="C45" s="185" t="str">
        <f>IF('Result Sheet'!F48="","",'Result Sheet'!F48)</f>
        <v/>
      </c>
      <c r="D45" s="186" t="str">
        <f>IF('Result Sheet'!E48="","",'Result Sheet'!E48)</f>
        <v/>
      </c>
      <c r="E45" s="187" t="str">
        <f>IF('Result Sheet'!G48="","",'Result Sheet'!G48)</f>
        <v/>
      </c>
      <c r="F45" s="187" t="str">
        <f>IF('Result Sheet'!H48="","",'Result Sheet'!H48)</f>
        <v/>
      </c>
      <c r="G45" s="187" t="str">
        <f>IF('Result Sheet'!I48="","",'Result Sheet'!I48)</f>
        <v/>
      </c>
      <c r="H45" s="188" t="str">
        <f>IF('Result Sheet'!K48="","",'Result Sheet'!K48)</f>
        <v/>
      </c>
      <c r="I45" s="188" t="str">
        <f>IF('Result Sheet'!J48="","",'Result Sheet'!J48)</f>
        <v/>
      </c>
      <c r="J45" s="291" t="str">
        <f>IF('Result Sheet'!DM48="","",'Result Sheet'!DM48)</f>
        <v/>
      </c>
      <c r="K45" s="189" t="str">
        <f>IF('Result Sheet'!DI48="","",'Result Sheet'!DI48)</f>
        <v/>
      </c>
      <c r="L45" s="190" t="str">
        <f>IF('Result Sheet'!DJ48="","",'Result Sheet'!DJ48)</f>
        <v/>
      </c>
      <c r="M45" s="189" t="str">
        <f>IF('Result Sheet'!DK48="","",'Result Sheet'!DK48)</f>
        <v/>
      </c>
      <c r="N45" s="232" t="str">
        <f>IF('Result Sheet'!DP48="","",'Result Sheet'!DP48)</f>
        <v/>
      </c>
      <c r="O45" s="191" t="str">
        <f>IF('Result Sheet'!AB48="","",IF('Result Sheet'!AB48="D","I",'Result Sheet'!AB48))</f>
        <v/>
      </c>
      <c r="P45" s="192" t="str">
        <f>IF('Result Sheet'!AC48="","",'Result Sheet'!AC48)</f>
        <v/>
      </c>
      <c r="Q45" s="191" t="str">
        <f>IF('Result Sheet'!AT48="","",IF('Result Sheet'!AT48="D","I",'Result Sheet'!AT48))</f>
        <v/>
      </c>
      <c r="R45" s="192" t="str">
        <f>IF('Result Sheet'!AU48="","",'Result Sheet'!AU48)</f>
        <v/>
      </c>
      <c r="S45" s="191" t="str">
        <f>IF('Result Sheet'!BL48="","",IF('Result Sheet'!BL48="D","I",'Result Sheet'!BL48))</f>
        <v/>
      </c>
      <c r="T45" s="192" t="str">
        <f>IF('Result Sheet'!BM48="","",'Result Sheet'!BM48)</f>
        <v/>
      </c>
      <c r="U45" s="191" t="str">
        <f>IF('Result Sheet'!CD48="","",IF('Result Sheet'!CD48="D","I",'Result Sheet'!CD48))</f>
        <v/>
      </c>
      <c r="V45" s="192" t="str">
        <f>IF('Result Sheet'!CE48="","",'Result Sheet'!CE48)</f>
        <v/>
      </c>
      <c r="W45" s="193" t="str">
        <f>IF('Result Sheet'!DO48="","",'Result Sheet'!DO48)</f>
        <v/>
      </c>
      <c r="BQ45" s="194" t="str">
        <f>'Result Sheet'!G48</f>
        <v/>
      </c>
      <c r="BR45" s="195" t="str">
        <f t="shared" si="0"/>
        <v/>
      </c>
      <c r="BS45" s="195" t="str">
        <f t="shared" si="1"/>
        <v/>
      </c>
      <c r="BT45" s="195" t="str">
        <f t="shared" si="2"/>
        <v/>
      </c>
      <c r="BU45" s="195" t="str">
        <f t="shared" si="3"/>
        <v/>
      </c>
      <c r="BV45" s="195" t="str">
        <f t="shared" si="4"/>
        <v/>
      </c>
      <c r="BW45" s="195" t="str">
        <f t="shared" si="5"/>
        <v/>
      </c>
      <c r="BX45" s="195" t="str">
        <f t="shared" si="6"/>
        <v/>
      </c>
      <c r="BY45" s="195" t="str">
        <f t="shared" si="7"/>
        <v/>
      </c>
      <c r="BZ45" s="195" t="str">
        <f t="shared" si="8"/>
        <v/>
      </c>
      <c r="CA45" s="195" t="str">
        <f t="shared" si="9"/>
        <v/>
      </c>
      <c r="CB45" s="195" t="str">
        <f t="shared" si="10"/>
        <v/>
      </c>
      <c r="CC45" s="195" t="str">
        <f t="shared" si="11"/>
        <v/>
      </c>
      <c r="CD45" s="196"/>
    </row>
    <row r="46" spans="1:82" ht="15.95" customHeight="1">
      <c r="A46" s="183">
        <f>IF('Result Sheet'!A49="","",'Result Sheet'!A49)</f>
        <v>42</v>
      </c>
      <c r="B46" s="184" t="str">
        <f>IF('Result Sheet'!B49="","",'Result Sheet'!B49)</f>
        <v/>
      </c>
      <c r="C46" s="185" t="str">
        <f>IF('Result Sheet'!F49="","",'Result Sheet'!F49)</f>
        <v/>
      </c>
      <c r="D46" s="186" t="str">
        <f>IF('Result Sheet'!E49="","",'Result Sheet'!E49)</f>
        <v/>
      </c>
      <c r="E46" s="187" t="str">
        <f>IF('Result Sheet'!G49="","",'Result Sheet'!G49)</f>
        <v/>
      </c>
      <c r="F46" s="187" t="str">
        <f>IF('Result Sheet'!H49="","",'Result Sheet'!H49)</f>
        <v/>
      </c>
      <c r="G46" s="187" t="str">
        <f>IF('Result Sheet'!I49="","",'Result Sheet'!I49)</f>
        <v/>
      </c>
      <c r="H46" s="188" t="str">
        <f>IF('Result Sheet'!K49="","",'Result Sheet'!K49)</f>
        <v/>
      </c>
      <c r="I46" s="188" t="str">
        <f>IF('Result Sheet'!J49="","",'Result Sheet'!J49)</f>
        <v/>
      </c>
      <c r="J46" s="291" t="str">
        <f>IF('Result Sheet'!DM49="","",'Result Sheet'!DM49)</f>
        <v/>
      </c>
      <c r="K46" s="189" t="str">
        <f>IF('Result Sheet'!DI49="","",'Result Sheet'!DI49)</f>
        <v/>
      </c>
      <c r="L46" s="190" t="str">
        <f>IF('Result Sheet'!DJ49="","",'Result Sheet'!DJ49)</f>
        <v/>
      </c>
      <c r="M46" s="189" t="str">
        <f>IF('Result Sheet'!DK49="","",'Result Sheet'!DK49)</f>
        <v/>
      </c>
      <c r="N46" s="232" t="str">
        <f>IF('Result Sheet'!DP49="","",'Result Sheet'!DP49)</f>
        <v/>
      </c>
      <c r="O46" s="191" t="str">
        <f>IF('Result Sheet'!AB49="","",IF('Result Sheet'!AB49="D","I",'Result Sheet'!AB49))</f>
        <v/>
      </c>
      <c r="P46" s="192" t="str">
        <f>IF('Result Sheet'!AC49="","",'Result Sheet'!AC49)</f>
        <v/>
      </c>
      <c r="Q46" s="191" t="str">
        <f>IF('Result Sheet'!AT49="","",IF('Result Sheet'!AT49="D","I",'Result Sheet'!AT49))</f>
        <v/>
      </c>
      <c r="R46" s="192" t="str">
        <f>IF('Result Sheet'!AU49="","",'Result Sheet'!AU49)</f>
        <v/>
      </c>
      <c r="S46" s="191" t="str">
        <f>IF('Result Sheet'!BL49="","",IF('Result Sheet'!BL49="D","I",'Result Sheet'!BL49))</f>
        <v/>
      </c>
      <c r="T46" s="192" t="str">
        <f>IF('Result Sheet'!BM49="","",'Result Sheet'!BM49)</f>
        <v/>
      </c>
      <c r="U46" s="191" t="str">
        <f>IF('Result Sheet'!CD49="","",IF('Result Sheet'!CD49="D","I",'Result Sheet'!CD49))</f>
        <v/>
      </c>
      <c r="V46" s="192" t="str">
        <f>IF('Result Sheet'!CE49="","",'Result Sheet'!CE49)</f>
        <v/>
      </c>
      <c r="W46" s="193" t="str">
        <f>IF('Result Sheet'!DO49="","",'Result Sheet'!DO49)</f>
        <v/>
      </c>
      <c r="BQ46" s="194" t="str">
        <f>'Result Sheet'!G49</f>
        <v/>
      </c>
      <c r="BR46" s="195" t="str">
        <f t="shared" si="0"/>
        <v/>
      </c>
      <c r="BS46" s="195" t="str">
        <f t="shared" si="1"/>
        <v/>
      </c>
      <c r="BT46" s="195" t="str">
        <f t="shared" si="2"/>
        <v/>
      </c>
      <c r="BU46" s="195" t="str">
        <f t="shared" si="3"/>
        <v/>
      </c>
      <c r="BV46" s="195" t="str">
        <f t="shared" si="4"/>
        <v/>
      </c>
      <c r="BW46" s="195" t="str">
        <f t="shared" si="5"/>
        <v/>
      </c>
      <c r="BX46" s="195" t="str">
        <f t="shared" si="6"/>
        <v/>
      </c>
      <c r="BY46" s="195" t="str">
        <f t="shared" si="7"/>
        <v/>
      </c>
      <c r="BZ46" s="195" t="str">
        <f t="shared" si="8"/>
        <v/>
      </c>
      <c r="CA46" s="195" t="str">
        <f t="shared" si="9"/>
        <v/>
      </c>
      <c r="CB46" s="195" t="str">
        <f t="shared" si="10"/>
        <v/>
      </c>
      <c r="CC46" s="195" t="str">
        <f t="shared" si="11"/>
        <v/>
      </c>
      <c r="CD46" s="196"/>
    </row>
    <row r="47" spans="1:82" ht="15.95" customHeight="1">
      <c r="A47" s="183">
        <f>IF('Result Sheet'!A50="","",'Result Sheet'!A50)</f>
        <v>43</v>
      </c>
      <c r="B47" s="184" t="str">
        <f>IF('Result Sheet'!B50="","",'Result Sheet'!B50)</f>
        <v/>
      </c>
      <c r="C47" s="185" t="str">
        <f>IF('Result Sheet'!F50="","",'Result Sheet'!F50)</f>
        <v/>
      </c>
      <c r="D47" s="186" t="str">
        <f>IF('Result Sheet'!E50="","",'Result Sheet'!E50)</f>
        <v/>
      </c>
      <c r="E47" s="187" t="str">
        <f>IF('Result Sheet'!G50="","",'Result Sheet'!G50)</f>
        <v/>
      </c>
      <c r="F47" s="187" t="str">
        <f>IF('Result Sheet'!H50="","",'Result Sheet'!H50)</f>
        <v/>
      </c>
      <c r="G47" s="187" t="str">
        <f>IF('Result Sheet'!I50="","",'Result Sheet'!I50)</f>
        <v/>
      </c>
      <c r="H47" s="188" t="str">
        <f>IF('Result Sheet'!K50="","",'Result Sheet'!K50)</f>
        <v/>
      </c>
      <c r="I47" s="188" t="str">
        <f>IF('Result Sheet'!J50="","",'Result Sheet'!J50)</f>
        <v/>
      </c>
      <c r="J47" s="291" t="str">
        <f>IF('Result Sheet'!DM50="","",'Result Sheet'!DM50)</f>
        <v/>
      </c>
      <c r="K47" s="189" t="str">
        <f>IF('Result Sheet'!DI50="","",'Result Sheet'!DI50)</f>
        <v/>
      </c>
      <c r="L47" s="190" t="str">
        <f>IF('Result Sheet'!DJ50="","",'Result Sheet'!DJ50)</f>
        <v/>
      </c>
      <c r="M47" s="189" t="str">
        <f>IF('Result Sheet'!DK50="","",'Result Sheet'!DK50)</f>
        <v/>
      </c>
      <c r="N47" s="232" t="str">
        <f>IF('Result Sheet'!DP50="","",'Result Sheet'!DP50)</f>
        <v/>
      </c>
      <c r="O47" s="191" t="str">
        <f>IF('Result Sheet'!AB50="","",IF('Result Sheet'!AB50="D","I",'Result Sheet'!AB50))</f>
        <v/>
      </c>
      <c r="P47" s="192" t="str">
        <f>IF('Result Sheet'!AC50="","",'Result Sheet'!AC50)</f>
        <v/>
      </c>
      <c r="Q47" s="191" t="str">
        <f>IF('Result Sheet'!AT50="","",IF('Result Sheet'!AT50="D","I",'Result Sheet'!AT50))</f>
        <v/>
      </c>
      <c r="R47" s="192" t="str">
        <f>IF('Result Sheet'!AU50="","",'Result Sheet'!AU50)</f>
        <v/>
      </c>
      <c r="S47" s="191" t="str">
        <f>IF('Result Sheet'!BL50="","",IF('Result Sheet'!BL50="D","I",'Result Sheet'!BL50))</f>
        <v/>
      </c>
      <c r="T47" s="192" t="str">
        <f>IF('Result Sheet'!BM50="","",'Result Sheet'!BM50)</f>
        <v/>
      </c>
      <c r="U47" s="191" t="str">
        <f>IF('Result Sheet'!CD50="","",IF('Result Sheet'!CD50="D","I",'Result Sheet'!CD50))</f>
        <v/>
      </c>
      <c r="V47" s="192" t="str">
        <f>IF('Result Sheet'!CE50="","",'Result Sheet'!CE50)</f>
        <v/>
      </c>
      <c r="W47" s="193" t="str">
        <f>IF('Result Sheet'!DO50="","",'Result Sheet'!DO50)</f>
        <v/>
      </c>
      <c r="BQ47" s="194" t="str">
        <f>'Result Sheet'!G50</f>
        <v/>
      </c>
      <c r="BR47" s="195" t="str">
        <f t="shared" si="0"/>
        <v/>
      </c>
      <c r="BS47" s="195" t="str">
        <f t="shared" si="1"/>
        <v/>
      </c>
      <c r="BT47" s="195" t="str">
        <f t="shared" si="2"/>
        <v/>
      </c>
      <c r="BU47" s="195" t="str">
        <f t="shared" si="3"/>
        <v/>
      </c>
      <c r="BV47" s="195" t="str">
        <f t="shared" si="4"/>
        <v/>
      </c>
      <c r="BW47" s="195" t="str">
        <f t="shared" si="5"/>
        <v/>
      </c>
      <c r="BX47" s="195" t="str">
        <f t="shared" si="6"/>
        <v/>
      </c>
      <c r="BY47" s="195" t="str">
        <f t="shared" si="7"/>
        <v/>
      </c>
      <c r="BZ47" s="195" t="str">
        <f t="shared" si="8"/>
        <v/>
      </c>
      <c r="CA47" s="195" t="str">
        <f t="shared" si="9"/>
        <v/>
      </c>
      <c r="CB47" s="195" t="str">
        <f t="shared" si="10"/>
        <v/>
      </c>
      <c r="CC47" s="195" t="str">
        <f t="shared" si="11"/>
        <v/>
      </c>
      <c r="CD47" s="196"/>
    </row>
    <row r="48" spans="1:82" ht="15.95" customHeight="1">
      <c r="A48" s="183">
        <f>IF('Result Sheet'!A51="","",'Result Sheet'!A51)</f>
        <v>44</v>
      </c>
      <c r="B48" s="184" t="str">
        <f>IF('Result Sheet'!B51="","",'Result Sheet'!B51)</f>
        <v/>
      </c>
      <c r="C48" s="185" t="str">
        <f>IF('Result Sheet'!F51="","",'Result Sheet'!F51)</f>
        <v/>
      </c>
      <c r="D48" s="186" t="str">
        <f>IF('Result Sheet'!E51="","",'Result Sheet'!E51)</f>
        <v/>
      </c>
      <c r="E48" s="187" t="str">
        <f>IF('Result Sheet'!G51="","",'Result Sheet'!G51)</f>
        <v/>
      </c>
      <c r="F48" s="187" t="str">
        <f>IF('Result Sheet'!H51="","",'Result Sheet'!H51)</f>
        <v/>
      </c>
      <c r="G48" s="187" t="str">
        <f>IF('Result Sheet'!I51="","",'Result Sheet'!I51)</f>
        <v/>
      </c>
      <c r="H48" s="188" t="str">
        <f>IF('Result Sheet'!K51="","",'Result Sheet'!K51)</f>
        <v/>
      </c>
      <c r="I48" s="188" t="str">
        <f>IF('Result Sheet'!J51="","",'Result Sheet'!J51)</f>
        <v/>
      </c>
      <c r="J48" s="291" t="str">
        <f>IF('Result Sheet'!DM51="","",'Result Sheet'!DM51)</f>
        <v/>
      </c>
      <c r="K48" s="189" t="str">
        <f>IF('Result Sheet'!DI51="","",'Result Sheet'!DI51)</f>
        <v/>
      </c>
      <c r="L48" s="190" t="str">
        <f>IF('Result Sheet'!DJ51="","",'Result Sheet'!DJ51)</f>
        <v/>
      </c>
      <c r="M48" s="189" t="str">
        <f>IF('Result Sheet'!DK51="","",'Result Sheet'!DK51)</f>
        <v/>
      </c>
      <c r="N48" s="232" t="str">
        <f>IF('Result Sheet'!DP51="","",'Result Sheet'!DP51)</f>
        <v/>
      </c>
      <c r="O48" s="191" t="str">
        <f>IF('Result Sheet'!AB51="","",IF('Result Sheet'!AB51="D","I",'Result Sheet'!AB51))</f>
        <v/>
      </c>
      <c r="P48" s="192" t="str">
        <f>IF('Result Sheet'!AC51="","",'Result Sheet'!AC51)</f>
        <v/>
      </c>
      <c r="Q48" s="191" t="str">
        <f>IF('Result Sheet'!AT51="","",IF('Result Sheet'!AT51="D","I",'Result Sheet'!AT51))</f>
        <v/>
      </c>
      <c r="R48" s="192" t="str">
        <f>IF('Result Sheet'!AU51="","",'Result Sheet'!AU51)</f>
        <v/>
      </c>
      <c r="S48" s="191" t="str">
        <f>IF('Result Sheet'!BL51="","",IF('Result Sheet'!BL51="D","I",'Result Sheet'!BL51))</f>
        <v/>
      </c>
      <c r="T48" s="192" t="str">
        <f>IF('Result Sheet'!BM51="","",'Result Sheet'!BM51)</f>
        <v/>
      </c>
      <c r="U48" s="191" t="str">
        <f>IF('Result Sheet'!CD51="","",IF('Result Sheet'!CD51="D","I",'Result Sheet'!CD51))</f>
        <v/>
      </c>
      <c r="V48" s="192" t="str">
        <f>IF('Result Sheet'!CE51="","",'Result Sheet'!CE51)</f>
        <v/>
      </c>
      <c r="W48" s="193" t="str">
        <f>IF('Result Sheet'!DO51="","",'Result Sheet'!DO51)</f>
        <v/>
      </c>
      <c r="BQ48" s="194" t="str">
        <f>'Result Sheet'!G51</f>
        <v/>
      </c>
      <c r="BR48" s="195" t="str">
        <f t="shared" si="0"/>
        <v/>
      </c>
      <c r="BS48" s="195" t="str">
        <f t="shared" si="1"/>
        <v/>
      </c>
      <c r="BT48" s="195" t="str">
        <f t="shared" si="2"/>
        <v/>
      </c>
      <c r="BU48" s="195" t="str">
        <f t="shared" si="3"/>
        <v/>
      </c>
      <c r="BV48" s="195" t="str">
        <f t="shared" si="4"/>
        <v/>
      </c>
      <c r="BW48" s="195" t="str">
        <f t="shared" si="5"/>
        <v/>
      </c>
      <c r="BX48" s="195" t="str">
        <f t="shared" si="6"/>
        <v/>
      </c>
      <c r="BY48" s="195" t="str">
        <f t="shared" si="7"/>
        <v/>
      </c>
      <c r="BZ48" s="195" t="str">
        <f t="shared" si="8"/>
        <v/>
      </c>
      <c r="CA48" s="195" t="str">
        <f t="shared" si="9"/>
        <v/>
      </c>
      <c r="CB48" s="195" t="str">
        <f t="shared" si="10"/>
        <v/>
      </c>
      <c r="CC48" s="195" t="str">
        <f t="shared" si="11"/>
        <v/>
      </c>
      <c r="CD48" s="196"/>
    </row>
    <row r="49" spans="1:82" ht="15.95" customHeight="1">
      <c r="A49" s="183">
        <f>IF('Result Sheet'!A52="","",'Result Sheet'!A52)</f>
        <v>45</v>
      </c>
      <c r="B49" s="184" t="str">
        <f>IF('Result Sheet'!B52="","",'Result Sheet'!B52)</f>
        <v/>
      </c>
      <c r="C49" s="185" t="str">
        <f>IF('Result Sheet'!F52="","",'Result Sheet'!F52)</f>
        <v/>
      </c>
      <c r="D49" s="186" t="str">
        <f>IF('Result Sheet'!E52="","",'Result Sheet'!E52)</f>
        <v/>
      </c>
      <c r="E49" s="187" t="str">
        <f>IF('Result Sheet'!G52="","",'Result Sheet'!G52)</f>
        <v/>
      </c>
      <c r="F49" s="187" t="str">
        <f>IF('Result Sheet'!H52="","",'Result Sheet'!H52)</f>
        <v/>
      </c>
      <c r="G49" s="187" t="str">
        <f>IF('Result Sheet'!I52="","",'Result Sheet'!I52)</f>
        <v/>
      </c>
      <c r="H49" s="188" t="str">
        <f>IF('Result Sheet'!K52="","",'Result Sheet'!K52)</f>
        <v/>
      </c>
      <c r="I49" s="188" t="str">
        <f>IF('Result Sheet'!J52="","",'Result Sheet'!J52)</f>
        <v/>
      </c>
      <c r="J49" s="291" t="str">
        <f>IF('Result Sheet'!DM52="","",'Result Sheet'!DM52)</f>
        <v/>
      </c>
      <c r="K49" s="189" t="str">
        <f>IF('Result Sheet'!DI52="","",'Result Sheet'!DI52)</f>
        <v/>
      </c>
      <c r="L49" s="190" t="str">
        <f>IF('Result Sheet'!DJ52="","",'Result Sheet'!DJ52)</f>
        <v/>
      </c>
      <c r="M49" s="189" t="str">
        <f>IF('Result Sheet'!DK52="","",'Result Sheet'!DK52)</f>
        <v/>
      </c>
      <c r="N49" s="232" t="str">
        <f>IF('Result Sheet'!DP52="","",'Result Sheet'!DP52)</f>
        <v/>
      </c>
      <c r="O49" s="191" t="str">
        <f>IF('Result Sheet'!AB52="","",IF('Result Sheet'!AB52="D","I",'Result Sheet'!AB52))</f>
        <v/>
      </c>
      <c r="P49" s="192" t="str">
        <f>IF('Result Sheet'!AC52="","",'Result Sheet'!AC52)</f>
        <v/>
      </c>
      <c r="Q49" s="191" t="str">
        <f>IF('Result Sheet'!AT52="","",IF('Result Sheet'!AT52="D","I",'Result Sheet'!AT52))</f>
        <v/>
      </c>
      <c r="R49" s="192" t="str">
        <f>IF('Result Sheet'!AU52="","",'Result Sheet'!AU52)</f>
        <v/>
      </c>
      <c r="S49" s="191" t="str">
        <f>IF('Result Sheet'!BL52="","",IF('Result Sheet'!BL52="D","I",'Result Sheet'!BL52))</f>
        <v/>
      </c>
      <c r="T49" s="192" t="str">
        <f>IF('Result Sheet'!BM52="","",'Result Sheet'!BM52)</f>
        <v/>
      </c>
      <c r="U49" s="191" t="str">
        <f>IF('Result Sheet'!CD52="","",IF('Result Sheet'!CD52="D","I",'Result Sheet'!CD52))</f>
        <v/>
      </c>
      <c r="V49" s="192" t="str">
        <f>IF('Result Sheet'!CE52="","",'Result Sheet'!CE52)</f>
        <v/>
      </c>
      <c r="W49" s="193" t="str">
        <f>IF('Result Sheet'!DO52="","",'Result Sheet'!DO52)</f>
        <v/>
      </c>
      <c r="BQ49" s="194" t="str">
        <f>'Result Sheet'!G52</f>
        <v/>
      </c>
      <c r="BR49" s="195" t="str">
        <f t="shared" si="0"/>
        <v/>
      </c>
      <c r="BS49" s="195" t="str">
        <f t="shared" si="1"/>
        <v/>
      </c>
      <c r="BT49" s="195" t="str">
        <f t="shared" si="2"/>
        <v/>
      </c>
      <c r="BU49" s="195" t="str">
        <f t="shared" si="3"/>
        <v/>
      </c>
      <c r="BV49" s="195" t="str">
        <f t="shared" si="4"/>
        <v/>
      </c>
      <c r="BW49" s="195" t="str">
        <f t="shared" si="5"/>
        <v/>
      </c>
      <c r="BX49" s="195" t="str">
        <f t="shared" si="6"/>
        <v/>
      </c>
      <c r="BY49" s="195" t="str">
        <f t="shared" si="7"/>
        <v/>
      </c>
      <c r="BZ49" s="195" t="str">
        <f t="shared" si="8"/>
        <v/>
      </c>
      <c r="CA49" s="195" t="str">
        <f t="shared" si="9"/>
        <v/>
      </c>
      <c r="CB49" s="195" t="str">
        <f t="shared" si="10"/>
        <v/>
      </c>
      <c r="CC49" s="195" t="str">
        <f t="shared" si="11"/>
        <v/>
      </c>
      <c r="CD49" s="196"/>
    </row>
    <row r="50" spans="1:82" ht="15.95" customHeight="1">
      <c r="A50" s="183">
        <f>IF('Result Sheet'!A53="","",'Result Sheet'!A53)</f>
        <v>46</v>
      </c>
      <c r="B50" s="184" t="str">
        <f>IF('Result Sheet'!B53="","",'Result Sheet'!B53)</f>
        <v/>
      </c>
      <c r="C50" s="185" t="str">
        <f>IF('Result Sheet'!F53="","",'Result Sheet'!F53)</f>
        <v/>
      </c>
      <c r="D50" s="186" t="str">
        <f>IF('Result Sheet'!E53="","",'Result Sheet'!E53)</f>
        <v/>
      </c>
      <c r="E50" s="187" t="str">
        <f>IF('Result Sheet'!G53="","",'Result Sheet'!G53)</f>
        <v/>
      </c>
      <c r="F50" s="187" t="str">
        <f>IF('Result Sheet'!H53="","",'Result Sheet'!H53)</f>
        <v/>
      </c>
      <c r="G50" s="187" t="str">
        <f>IF('Result Sheet'!I53="","",'Result Sheet'!I53)</f>
        <v/>
      </c>
      <c r="H50" s="188" t="str">
        <f>IF('Result Sheet'!K53="","",'Result Sheet'!K53)</f>
        <v/>
      </c>
      <c r="I50" s="188" t="str">
        <f>IF('Result Sheet'!J53="","",'Result Sheet'!J53)</f>
        <v/>
      </c>
      <c r="J50" s="291" t="str">
        <f>IF('Result Sheet'!DM53="","",'Result Sheet'!DM53)</f>
        <v/>
      </c>
      <c r="K50" s="189" t="str">
        <f>IF('Result Sheet'!DI53="","",'Result Sheet'!DI53)</f>
        <v/>
      </c>
      <c r="L50" s="190" t="str">
        <f>IF('Result Sheet'!DJ53="","",'Result Sheet'!DJ53)</f>
        <v/>
      </c>
      <c r="M50" s="189" t="str">
        <f>IF('Result Sheet'!DK53="","",'Result Sheet'!DK53)</f>
        <v/>
      </c>
      <c r="N50" s="232" t="str">
        <f>IF('Result Sheet'!DP53="","",'Result Sheet'!DP53)</f>
        <v/>
      </c>
      <c r="O50" s="191" t="str">
        <f>IF('Result Sheet'!AB53="","",IF('Result Sheet'!AB53="D","I",'Result Sheet'!AB53))</f>
        <v/>
      </c>
      <c r="P50" s="192" t="str">
        <f>IF('Result Sheet'!AC53="","",'Result Sheet'!AC53)</f>
        <v/>
      </c>
      <c r="Q50" s="191" t="str">
        <f>IF('Result Sheet'!AT53="","",IF('Result Sheet'!AT53="D","I",'Result Sheet'!AT53))</f>
        <v/>
      </c>
      <c r="R50" s="192" t="str">
        <f>IF('Result Sheet'!AU53="","",'Result Sheet'!AU53)</f>
        <v/>
      </c>
      <c r="S50" s="191" t="str">
        <f>IF('Result Sheet'!BL53="","",IF('Result Sheet'!BL53="D","I",'Result Sheet'!BL53))</f>
        <v/>
      </c>
      <c r="T50" s="192" t="str">
        <f>IF('Result Sheet'!BM53="","",'Result Sheet'!BM53)</f>
        <v/>
      </c>
      <c r="U50" s="191" t="str">
        <f>IF('Result Sheet'!CD53="","",IF('Result Sheet'!CD53="D","I",'Result Sheet'!CD53))</f>
        <v/>
      </c>
      <c r="V50" s="192" t="str">
        <f>IF('Result Sheet'!CE53="","",'Result Sheet'!CE53)</f>
        <v/>
      </c>
      <c r="W50" s="193" t="str">
        <f>IF('Result Sheet'!DO53="","",'Result Sheet'!DO53)</f>
        <v/>
      </c>
      <c r="BQ50" s="194" t="str">
        <f>'Result Sheet'!G53</f>
        <v/>
      </c>
      <c r="BR50" s="195" t="str">
        <f t="shared" si="0"/>
        <v/>
      </c>
      <c r="BS50" s="195" t="str">
        <f t="shared" si="1"/>
        <v/>
      </c>
      <c r="BT50" s="195" t="str">
        <f t="shared" si="2"/>
        <v/>
      </c>
      <c r="BU50" s="195" t="str">
        <f t="shared" si="3"/>
        <v/>
      </c>
      <c r="BV50" s="195" t="str">
        <f t="shared" si="4"/>
        <v/>
      </c>
      <c r="BW50" s="195" t="str">
        <f t="shared" si="5"/>
        <v/>
      </c>
      <c r="BX50" s="195" t="str">
        <f t="shared" si="6"/>
        <v/>
      </c>
      <c r="BY50" s="195" t="str">
        <f t="shared" si="7"/>
        <v/>
      </c>
      <c r="BZ50" s="195" t="str">
        <f t="shared" si="8"/>
        <v/>
      </c>
      <c r="CA50" s="195" t="str">
        <f t="shared" si="9"/>
        <v/>
      </c>
      <c r="CB50" s="195" t="str">
        <f t="shared" si="10"/>
        <v/>
      </c>
      <c r="CC50" s="195" t="str">
        <f t="shared" si="11"/>
        <v/>
      </c>
      <c r="CD50" s="196"/>
    </row>
    <row r="51" spans="1:82" ht="15.95" customHeight="1">
      <c r="A51" s="183">
        <f>IF('Result Sheet'!A54="","",'Result Sheet'!A54)</f>
        <v>47</v>
      </c>
      <c r="B51" s="184" t="str">
        <f>IF('Result Sheet'!B54="","",'Result Sheet'!B54)</f>
        <v/>
      </c>
      <c r="C51" s="185" t="str">
        <f>IF('Result Sheet'!F54="","",'Result Sheet'!F54)</f>
        <v/>
      </c>
      <c r="D51" s="186" t="str">
        <f>IF('Result Sheet'!E54="","",'Result Sheet'!E54)</f>
        <v/>
      </c>
      <c r="E51" s="187" t="str">
        <f>IF('Result Sheet'!G54="","",'Result Sheet'!G54)</f>
        <v/>
      </c>
      <c r="F51" s="187" t="str">
        <f>IF('Result Sheet'!H54="","",'Result Sheet'!H54)</f>
        <v/>
      </c>
      <c r="G51" s="187" t="str">
        <f>IF('Result Sheet'!I54="","",'Result Sheet'!I54)</f>
        <v/>
      </c>
      <c r="H51" s="188" t="str">
        <f>IF('Result Sheet'!K54="","",'Result Sheet'!K54)</f>
        <v/>
      </c>
      <c r="I51" s="188" t="str">
        <f>IF('Result Sheet'!J54="","",'Result Sheet'!J54)</f>
        <v/>
      </c>
      <c r="J51" s="291" t="str">
        <f>IF('Result Sheet'!DM54="","",'Result Sheet'!DM54)</f>
        <v/>
      </c>
      <c r="K51" s="189" t="str">
        <f>IF('Result Sheet'!DI54="","",'Result Sheet'!DI54)</f>
        <v/>
      </c>
      <c r="L51" s="190" t="str">
        <f>IF('Result Sheet'!DJ54="","",'Result Sheet'!DJ54)</f>
        <v/>
      </c>
      <c r="M51" s="189" t="str">
        <f>IF('Result Sheet'!DK54="","",'Result Sheet'!DK54)</f>
        <v/>
      </c>
      <c r="N51" s="232" t="str">
        <f>IF('Result Sheet'!DP54="","",'Result Sheet'!DP54)</f>
        <v/>
      </c>
      <c r="O51" s="191" t="str">
        <f>IF('Result Sheet'!AB54="","",IF('Result Sheet'!AB54="D","I",'Result Sheet'!AB54))</f>
        <v/>
      </c>
      <c r="P51" s="192" t="str">
        <f>IF('Result Sheet'!AC54="","",'Result Sheet'!AC54)</f>
        <v/>
      </c>
      <c r="Q51" s="191" t="str">
        <f>IF('Result Sheet'!AT54="","",IF('Result Sheet'!AT54="D","I",'Result Sheet'!AT54))</f>
        <v/>
      </c>
      <c r="R51" s="192" t="str">
        <f>IF('Result Sheet'!AU54="","",'Result Sheet'!AU54)</f>
        <v/>
      </c>
      <c r="S51" s="191" t="str">
        <f>IF('Result Sheet'!BL54="","",IF('Result Sheet'!BL54="D","I",'Result Sheet'!BL54))</f>
        <v/>
      </c>
      <c r="T51" s="192" t="str">
        <f>IF('Result Sheet'!BM54="","",'Result Sheet'!BM54)</f>
        <v/>
      </c>
      <c r="U51" s="191" t="str">
        <f>IF('Result Sheet'!CD54="","",IF('Result Sheet'!CD54="D","I",'Result Sheet'!CD54))</f>
        <v/>
      </c>
      <c r="V51" s="192" t="str">
        <f>IF('Result Sheet'!CE54="","",'Result Sheet'!CE54)</f>
        <v/>
      </c>
      <c r="W51" s="193" t="str">
        <f>IF('Result Sheet'!DO54="","",'Result Sheet'!DO54)</f>
        <v/>
      </c>
      <c r="BQ51" s="194" t="str">
        <f>'Result Sheet'!G54</f>
        <v/>
      </c>
      <c r="BR51" s="195" t="str">
        <f t="shared" si="0"/>
        <v/>
      </c>
      <c r="BS51" s="195" t="str">
        <f t="shared" si="1"/>
        <v/>
      </c>
      <c r="BT51" s="195" t="str">
        <f t="shared" si="2"/>
        <v/>
      </c>
      <c r="BU51" s="195" t="str">
        <f t="shared" si="3"/>
        <v/>
      </c>
      <c r="BV51" s="195" t="str">
        <f t="shared" si="4"/>
        <v/>
      </c>
      <c r="BW51" s="195" t="str">
        <f t="shared" si="5"/>
        <v/>
      </c>
      <c r="BX51" s="195" t="str">
        <f t="shared" si="6"/>
        <v/>
      </c>
      <c r="BY51" s="195" t="str">
        <f t="shared" si="7"/>
        <v/>
      </c>
      <c r="BZ51" s="195" t="str">
        <f t="shared" si="8"/>
        <v/>
      </c>
      <c r="CA51" s="195" t="str">
        <f t="shared" si="9"/>
        <v/>
      </c>
      <c r="CB51" s="195" t="str">
        <f t="shared" si="10"/>
        <v/>
      </c>
      <c r="CC51" s="195" t="str">
        <f t="shared" si="11"/>
        <v/>
      </c>
      <c r="CD51" s="196"/>
    </row>
    <row r="52" spans="1:82" ht="15.95" customHeight="1">
      <c r="A52" s="183">
        <f>IF('Result Sheet'!A55="","",'Result Sheet'!A55)</f>
        <v>48</v>
      </c>
      <c r="B52" s="184" t="str">
        <f>IF('Result Sheet'!B55="","",'Result Sheet'!B55)</f>
        <v/>
      </c>
      <c r="C52" s="185" t="str">
        <f>IF('Result Sheet'!F55="","",'Result Sheet'!F55)</f>
        <v/>
      </c>
      <c r="D52" s="186" t="str">
        <f>IF('Result Sheet'!E55="","",'Result Sheet'!E55)</f>
        <v/>
      </c>
      <c r="E52" s="187" t="str">
        <f>IF('Result Sheet'!G55="","",'Result Sheet'!G55)</f>
        <v/>
      </c>
      <c r="F52" s="187" t="str">
        <f>IF('Result Sheet'!H55="","",'Result Sheet'!H55)</f>
        <v/>
      </c>
      <c r="G52" s="187" t="str">
        <f>IF('Result Sheet'!I55="","",'Result Sheet'!I55)</f>
        <v/>
      </c>
      <c r="H52" s="188" t="str">
        <f>IF('Result Sheet'!K55="","",'Result Sheet'!K55)</f>
        <v/>
      </c>
      <c r="I52" s="188" t="str">
        <f>IF('Result Sheet'!J55="","",'Result Sheet'!J55)</f>
        <v/>
      </c>
      <c r="J52" s="291" t="str">
        <f>IF('Result Sheet'!DM55="","",'Result Sheet'!DM55)</f>
        <v/>
      </c>
      <c r="K52" s="189" t="str">
        <f>IF('Result Sheet'!DI55="","",'Result Sheet'!DI55)</f>
        <v/>
      </c>
      <c r="L52" s="190" t="str">
        <f>IF('Result Sheet'!DJ55="","",'Result Sheet'!DJ55)</f>
        <v/>
      </c>
      <c r="M52" s="189" t="str">
        <f>IF('Result Sheet'!DK55="","",'Result Sheet'!DK55)</f>
        <v/>
      </c>
      <c r="N52" s="232" t="str">
        <f>IF('Result Sheet'!DP55="","",'Result Sheet'!DP55)</f>
        <v/>
      </c>
      <c r="O52" s="191" t="str">
        <f>IF('Result Sheet'!AB55="","",IF('Result Sheet'!AB55="D","I",'Result Sheet'!AB55))</f>
        <v/>
      </c>
      <c r="P52" s="192" t="str">
        <f>IF('Result Sheet'!AC55="","",'Result Sheet'!AC55)</f>
        <v/>
      </c>
      <c r="Q52" s="191" t="str">
        <f>IF('Result Sheet'!AT55="","",IF('Result Sheet'!AT55="D","I",'Result Sheet'!AT55))</f>
        <v/>
      </c>
      <c r="R52" s="192" t="str">
        <f>IF('Result Sheet'!AU55="","",'Result Sheet'!AU55)</f>
        <v/>
      </c>
      <c r="S52" s="191" t="str">
        <f>IF('Result Sheet'!BL55="","",IF('Result Sheet'!BL55="D","I",'Result Sheet'!BL55))</f>
        <v/>
      </c>
      <c r="T52" s="192" t="str">
        <f>IF('Result Sheet'!BM55="","",'Result Sheet'!BM55)</f>
        <v/>
      </c>
      <c r="U52" s="191" t="str">
        <f>IF('Result Sheet'!CD55="","",IF('Result Sheet'!CD55="D","I",'Result Sheet'!CD55))</f>
        <v/>
      </c>
      <c r="V52" s="192" t="str">
        <f>IF('Result Sheet'!CE55="","",'Result Sheet'!CE55)</f>
        <v/>
      </c>
      <c r="W52" s="193" t="str">
        <f>IF('Result Sheet'!DO55="","",'Result Sheet'!DO55)</f>
        <v/>
      </c>
      <c r="BQ52" s="194" t="str">
        <f>'Result Sheet'!G55</f>
        <v/>
      </c>
      <c r="BR52" s="195" t="str">
        <f t="shared" si="0"/>
        <v/>
      </c>
      <c r="BS52" s="195" t="str">
        <f t="shared" si="1"/>
        <v/>
      </c>
      <c r="BT52" s="195" t="str">
        <f t="shared" si="2"/>
        <v/>
      </c>
      <c r="BU52" s="195" t="str">
        <f t="shared" si="3"/>
        <v/>
      </c>
      <c r="BV52" s="195" t="str">
        <f t="shared" si="4"/>
        <v/>
      </c>
      <c r="BW52" s="195" t="str">
        <f t="shared" si="5"/>
        <v/>
      </c>
      <c r="BX52" s="195" t="str">
        <f t="shared" si="6"/>
        <v/>
      </c>
      <c r="BY52" s="195" t="str">
        <f t="shared" si="7"/>
        <v/>
      </c>
      <c r="BZ52" s="195" t="str">
        <f t="shared" si="8"/>
        <v/>
      </c>
      <c r="CA52" s="195" t="str">
        <f t="shared" si="9"/>
        <v/>
      </c>
      <c r="CB52" s="195" t="str">
        <f t="shared" si="10"/>
        <v/>
      </c>
      <c r="CC52" s="195" t="str">
        <f t="shared" si="11"/>
        <v/>
      </c>
      <c r="CD52" s="196"/>
    </row>
    <row r="53" spans="1:82" ht="15.95" customHeight="1">
      <c r="A53" s="183">
        <f>IF('Result Sheet'!A56="","",'Result Sheet'!A56)</f>
        <v>49</v>
      </c>
      <c r="B53" s="184" t="str">
        <f>IF('Result Sheet'!B56="","",'Result Sheet'!B56)</f>
        <v/>
      </c>
      <c r="C53" s="185" t="str">
        <f>IF('Result Sheet'!F56="","",'Result Sheet'!F56)</f>
        <v/>
      </c>
      <c r="D53" s="186" t="str">
        <f>IF('Result Sheet'!E56="","",'Result Sheet'!E56)</f>
        <v/>
      </c>
      <c r="E53" s="187" t="str">
        <f>IF('Result Sheet'!G56="","",'Result Sheet'!G56)</f>
        <v/>
      </c>
      <c r="F53" s="187" t="str">
        <f>IF('Result Sheet'!H56="","",'Result Sheet'!H56)</f>
        <v/>
      </c>
      <c r="G53" s="187" t="str">
        <f>IF('Result Sheet'!I56="","",'Result Sheet'!I56)</f>
        <v/>
      </c>
      <c r="H53" s="188" t="str">
        <f>IF('Result Sheet'!K56="","",'Result Sheet'!K56)</f>
        <v/>
      </c>
      <c r="I53" s="188" t="str">
        <f>IF('Result Sheet'!J56="","",'Result Sheet'!J56)</f>
        <v/>
      </c>
      <c r="J53" s="291" t="str">
        <f>IF('Result Sheet'!DM56="","",'Result Sheet'!DM56)</f>
        <v/>
      </c>
      <c r="K53" s="189" t="str">
        <f>IF('Result Sheet'!DI56="","",'Result Sheet'!DI56)</f>
        <v/>
      </c>
      <c r="L53" s="190" t="str">
        <f>IF('Result Sheet'!DJ56="","",'Result Sheet'!DJ56)</f>
        <v/>
      </c>
      <c r="M53" s="189" t="str">
        <f>IF('Result Sheet'!DK56="","",'Result Sheet'!DK56)</f>
        <v/>
      </c>
      <c r="N53" s="232" t="str">
        <f>IF('Result Sheet'!DP56="","",'Result Sheet'!DP56)</f>
        <v/>
      </c>
      <c r="O53" s="191" t="str">
        <f>IF('Result Sheet'!AB56="","",IF('Result Sheet'!AB56="D","I",'Result Sheet'!AB56))</f>
        <v/>
      </c>
      <c r="P53" s="192" t="str">
        <f>IF('Result Sheet'!AC56="","",'Result Sheet'!AC56)</f>
        <v/>
      </c>
      <c r="Q53" s="191" t="str">
        <f>IF('Result Sheet'!AT56="","",IF('Result Sheet'!AT56="D","I",'Result Sheet'!AT56))</f>
        <v/>
      </c>
      <c r="R53" s="192" t="str">
        <f>IF('Result Sheet'!AU56="","",'Result Sheet'!AU56)</f>
        <v/>
      </c>
      <c r="S53" s="191" t="str">
        <f>IF('Result Sheet'!BL56="","",IF('Result Sheet'!BL56="D","I",'Result Sheet'!BL56))</f>
        <v/>
      </c>
      <c r="T53" s="192" t="str">
        <f>IF('Result Sheet'!BM56="","",'Result Sheet'!BM56)</f>
        <v/>
      </c>
      <c r="U53" s="191" t="str">
        <f>IF('Result Sheet'!CD56="","",IF('Result Sheet'!CD56="D","I",'Result Sheet'!CD56))</f>
        <v/>
      </c>
      <c r="V53" s="192" t="str">
        <f>IF('Result Sheet'!CE56="","",'Result Sheet'!CE56)</f>
        <v/>
      </c>
      <c r="W53" s="193" t="str">
        <f>IF('Result Sheet'!DO56="","",'Result Sheet'!DO56)</f>
        <v/>
      </c>
      <c r="BQ53" s="194" t="str">
        <f>'Result Sheet'!G56</f>
        <v/>
      </c>
      <c r="BR53" s="195" t="str">
        <f t="shared" si="0"/>
        <v/>
      </c>
      <c r="BS53" s="195" t="str">
        <f t="shared" si="1"/>
        <v/>
      </c>
      <c r="BT53" s="195" t="str">
        <f t="shared" si="2"/>
        <v/>
      </c>
      <c r="BU53" s="195" t="str">
        <f t="shared" si="3"/>
        <v/>
      </c>
      <c r="BV53" s="195" t="str">
        <f t="shared" si="4"/>
        <v/>
      </c>
      <c r="BW53" s="195" t="str">
        <f t="shared" si="5"/>
        <v/>
      </c>
      <c r="BX53" s="195" t="str">
        <f t="shared" si="6"/>
        <v/>
      </c>
      <c r="BY53" s="195" t="str">
        <f t="shared" si="7"/>
        <v/>
      </c>
      <c r="BZ53" s="195" t="str">
        <f t="shared" si="8"/>
        <v/>
      </c>
      <c r="CA53" s="195" t="str">
        <f t="shared" si="9"/>
        <v/>
      </c>
      <c r="CB53" s="195" t="str">
        <f t="shared" si="10"/>
        <v/>
      </c>
      <c r="CC53" s="195" t="str">
        <f t="shared" si="11"/>
        <v/>
      </c>
      <c r="CD53" s="196"/>
    </row>
    <row r="54" spans="1:82" ht="15.95" customHeight="1">
      <c r="A54" s="183">
        <f>IF('Result Sheet'!A57="","",'Result Sheet'!A57)</f>
        <v>50</v>
      </c>
      <c r="B54" s="184" t="str">
        <f>IF('Result Sheet'!B57="","",'Result Sheet'!B57)</f>
        <v/>
      </c>
      <c r="C54" s="185" t="str">
        <f>IF('Result Sheet'!F57="","",'Result Sheet'!F57)</f>
        <v/>
      </c>
      <c r="D54" s="186" t="str">
        <f>IF('Result Sheet'!E57="","",'Result Sheet'!E57)</f>
        <v/>
      </c>
      <c r="E54" s="187" t="str">
        <f>IF('Result Sheet'!G57="","",'Result Sheet'!G57)</f>
        <v/>
      </c>
      <c r="F54" s="187" t="str">
        <f>IF('Result Sheet'!H57="","",'Result Sheet'!H57)</f>
        <v/>
      </c>
      <c r="G54" s="187" t="str">
        <f>IF('Result Sheet'!I57="","",'Result Sheet'!I57)</f>
        <v/>
      </c>
      <c r="H54" s="188" t="str">
        <f>IF('Result Sheet'!K57="","",'Result Sheet'!K57)</f>
        <v/>
      </c>
      <c r="I54" s="188" t="str">
        <f>IF('Result Sheet'!J57="","",'Result Sheet'!J57)</f>
        <v/>
      </c>
      <c r="J54" s="291" t="str">
        <f>IF('Result Sheet'!DM57="","",'Result Sheet'!DM57)</f>
        <v/>
      </c>
      <c r="K54" s="189" t="str">
        <f>IF('Result Sheet'!DI57="","",'Result Sheet'!DI57)</f>
        <v/>
      </c>
      <c r="L54" s="190" t="str">
        <f>IF('Result Sheet'!DJ57="","",'Result Sheet'!DJ57)</f>
        <v/>
      </c>
      <c r="M54" s="189" t="str">
        <f>IF('Result Sheet'!DK57="","",'Result Sheet'!DK57)</f>
        <v/>
      </c>
      <c r="N54" s="232" t="str">
        <f>IF('Result Sheet'!DP57="","",'Result Sheet'!DP57)</f>
        <v/>
      </c>
      <c r="O54" s="191" t="str">
        <f>IF('Result Sheet'!AB57="","",IF('Result Sheet'!AB57="D","I",'Result Sheet'!AB57))</f>
        <v/>
      </c>
      <c r="P54" s="192" t="str">
        <f>IF('Result Sheet'!AC57="","",'Result Sheet'!AC57)</f>
        <v/>
      </c>
      <c r="Q54" s="191" t="str">
        <f>IF('Result Sheet'!AT57="","",IF('Result Sheet'!AT57="D","I",'Result Sheet'!AT57))</f>
        <v/>
      </c>
      <c r="R54" s="192" t="str">
        <f>IF('Result Sheet'!AU57="","",'Result Sheet'!AU57)</f>
        <v/>
      </c>
      <c r="S54" s="191" t="str">
        <f>IF('Result Sheet'!BL57="","",IF('Result Sheet'!BL57="D","I",'Result Sheet'!BL57))</f>
        <v/>
      </c>
      <c r="T54" s="192" t="str">
        <f>IF('Result Sheet'!BM57="","",'Result Sheet'!BM57)</f>
        <v/>
      </c>
      <c r="U54" s="191" t="str">
        <f>IF('Result Sheet'!CD57="","",IF('Result Sheet'!CD57="D","I",'Result Sheet'!CD57))</f>
        <v/>
      </c>
      <c r="V54" s="192" t="str">
        <f>IF('Result Sheet'!CE57="","",'Result Sheet'!CE57)</f>
        <v/>
      </c>
      <c r="W54" s="193" t="str">
        <f>IF('Result Sheet'!DO57="","",'Result Sheet'!DO57)</f>
        <v/>
      </c>
      <c r="BQ54" s="194" t="str">
        <f>'Result Sheet'!G57</f>
        <v/>
      </c>
      <c r="BR54" s="195" t="str">
        <f t="shared" si="0"/>
        <v/>
      </c>
      <c r="BS54" s="195" t="str">
        <f t="shared" si="1"/>
        <v/>
      </c>
      <c r="BT54" s="195" t="str">
        <f t="shared" si="2"/>
        <v/>
      </c>
      <c r="BU54" s="195" t="str">
        <f t="shared" si="3"/>
        <v/>
      </c>
      <c r="BV54" s="195" t="str">
        <f t="shared" si="4"/>
        <v/>
      </c>
      <c r="BW54" s="195" t="str">
        <f t="shared" si="5"/>
        <v/>
      </c>
      <c r="BX54" s="195" t="str">
        <f t="shared" si="6"/>
        <v/>
      </c>
      <c r="BY54" s="195" t="str">
        <f t="shared" si="7"/>
        <v/>
      </c>
      <c r="BZ54" s="195" t="str">
        <f t="shared" si="8"/>
        <v/>
      </c>
      <c r="CA54" s="195" t="str">
        <f t="shared" si="9"/>
        <v/>
      </c>
      <c r="CB54" s="195" t="str">
        <f t="shared" si="10"/>
        <v/>
      </c>
      <c r="CC54" s="195" t="str">
        <f t="shared" si="11"/>
        <v/>
      </c>
      <c r="CD54" s="196"/>
    </row>
    <row r="55" spans="1:82" ht="15.95" customHeight="1">
      <c r="A55" s="183">
        <f>IF('Result Sheet'!A58="","",'Result Sheet'!A58)</f>
        <v>51</v>
      </c>
      <c r="B55" s="184" t="str">
        <f>IF('Result Sheet'!B58="","",'Result Sheet'!B58)</f>
        <v/>
      </c>
      <c r="C55" s="185" t="str">
        <f>IF('Result Sheet'!F58="","",'Result Sheet'!F58)</f>
        <v/>
      </c>
      <c r="D55" s="186" t="str">
        <f>IF('Result Sheet'!E58="","",'Result Sheet'!E58)</f>
        <v/>
      </c>
      <c r="E55" s="187" t="str">
        <f>IF('Result Sheet'!G58="","",'Result Sheet'!G58)</f>
        <v/>
      </c>
      <c r="F55" s="187" t="str">
        <f>IF('Result Sheet'!H58="","",'Result Sheet'!H58)</f>
        <v/>
      </c>
      <c r="G55" s="187" t="str">
        <f>IF('Result Sheet'!I58="","",'Result Sheet'!I58)</f>
        <v/>
      </c>
      <c r="H55" s="188" t="str">
        <f>IF('Result Sheet'!K58="","",'Result Sheet'!K58)</f>
        <v/>
      </c>
      <c r="I55" s="188" t="str">
        <f>IF('Result Sheet'!J58="","",'Result Sheet'!J58)</f>
        <v/>
      </c>
      <c r="J55" s="291" t="str">
        <f>IF('Result Sheet'!DM58="","",'Result Sheet'!DM58)</f>
        <v/>
      </c>
      <c r="K55" s="189" t="str">
        <f>IF('Result Sheet'!DI58="","",'Result Sheet'!DI58)</f>
        <v/>
      </c>
      <c r="L55" s="190" t="str">
        <f>IF('Result Sheet'!DJ58="","",'Result Sheet'!DJ58)</f>
        <v/>
      </c>
      <c r="M55" s="189" t="str">
        <f>IF('Result Sheet'!DK58="","",'Result Sheet'!DK58)</f>
        <v/>
      </c>
      <c r="N55" s="232" t="str">
        <f>IF('Result Sheet'!DP58="","",'Result Sheet'!DP58)</f>
        <v/>
      </c>
      <c r="O55" s="191" t="str">
        <f>IF('Result Sheet'!AB58="","",IF('Result Sheet'!AB58="D","I",'Result Sheet'!AB58))</f>
        <v/>
      </c>
      <c r="P55" s="192" t="str">
        <f>IF('Result Sheet'!AC58="","",'Result Sheet'!AC58)</f>
        <v/>
      </c>
      <c r="Q55" s="191" t="str">
        <f>IF('Result Sheet'!AT58="","",IF('Result Sheet'!AT58="D","I",'Result Sheet'!AT58))</f>
        <v/>
      </c>
      <c r="R55" s="192" t="str">
        <f>IF('Result Sheet'!AU58="","",'Result Sheet'!AU58)</f>
        <v/>
      </c>
      <c r="S55" s="191" t="str">
        <f>IF('Result Sheet'!BL58="","",IF('Result Sheet'!BL58="D","I",'Result Sheet'!BL58))</f>
        <v/>
      </c>
      <c r="T55" s="192" t="str">
        <f>IF('Result Sheet'!BM58="","",'Result Sheet'!BM58)</f>
        <v/>
      </c>
      <c r="U55" s="191" t="str">
        <f>IF('Result Sheet'!CD58="","",IF('Result Sheet'!CD58="D","I",'Result Sheet'!CD58))</f>
        <v/>
      </c>
      <c r="V55" s="192" t="str">
        <f>IF('Result Sheet'!CE58="","",'Result Sheet'!CE58)</f>
        <v/>
      </c>
      <c r="W55" s="193" t="str">
        <f>IF('Result Sheet'!DO58="","",'Result Sheet'!DO58)</f>
        <v/>
      </c>
      <c r="BQ55" s="194" t="str">
        <f>'Result Sheet'!G58</f>
        <v/>
      </c>
      <c r="BR55" s="195" t="str">
        <f t="shared" si="0"/>
        <v/>
      </c>
      <c r="BS55" s="195" t="str">
        <f t="shared" si="1"/>
        <v/>
      </c>
      <c r="BT55" s="195" t="str">
        <f t="shared" si="2"/>
        <v/>
      </c>
      <c r="BU55" s="195" t="str">
        <f t="shared" si="3"/>
        <v/>
      </c>
      <c r="BV55" s="195" t="str">
        <f t="shared" si="4"/>
        <v/>
      </c>
      <c r="BW55" s="195" t="str">
        <f t="shared" si="5"/>
        <v/>
      </c>
      <c r="BX55" s="195" t="str">
        <f t="shared" si="6"/>
        <v/>
      </c>
      <c r="BY55" s="195" t="str">
        <f t="shared" si="7"/>
        <v/>
      </c>
      <c r="BZ55" s="195" t="str">
        <f t="shared" si="8"/>
        <v/>
      </c>
      <c r="CA55" s="195" t="str">
        <f t="shared" si="9"/>
        <v/>
      </c>
      <c r="CB55" s="195" t="str">
        <f t="shared" si="10"/>
        <v/>
      </c>
      <c r="CC55" s="195" t="str">
        <f t="shared" si="11"/>
        <v/>
      </c>
      <c r="CD55" s="196"/>
    </row>
    <row r="56" spans="1:82" ht="15.95" customHeight="1">
      <c r="A56" s="183">
        <f>IF('Result Sheet'!A59="","",'Result Sheet'!A59)</f>
        <v>52</v>
      </c>
      <c r="B56" s="184" t="str">
        <f>IF('Result Sheet'!B59="","",'Result Sheet'!B59)</f>
        <v/>
      </c>
      <c r="C56" s="185" t="str">
        <f>IF('Result Sheet'!F59="","",'Result Sheet'!F59)</f>
        <v/>
      </c>
      <c r="D56" s="186" t="str">
        <f>IF('Result Sheet'!E59="","",'Result Sheet'!E59)</f>
        <v/>
      </c>
      <c r="E56" s="187" t="str">
        <f>IF('Result Sheet'!G59="","",'Result Sheet'!G59)</f>
        <v/>
      </c>
      <c r="F56" s="187" t="str">
        <f>IF('Result Sheet'!H59="","",'Result Sheet'!H59)</f>
        <v/>
      </c>
      <c r="G56" s="187" t="str">
        <f>IF('Result Sheet'!I59="","",'Result Sheet'!I59)</f>
        <v/>
      </c>
      <c r="H56" s="188" t="str">
        <f>IF('Result Sheet'!K59="","",'Result Sheet'!K59)</f>
        <v/>
      </c>
      <c r="I56" s="188" t="str">
        <f>IF('Result Sheet'!J59="","",'Result Sheet'!J59)</f>
        <v/>
      </c>
      <c r="J56" s="291" t="str">
        <f>IF('Result Sheet'!DM59="","",'Result Sheet'!DM59)</f>
        <v/>
      </c>
      <c r="K56" s="189" t="str">
        <f>IF('Result Sheet'!DI59="","",'Result Sheet'!DI59)</f>
        <v/>
      </c>
      <c r="L56" s="190" t="str">
        <f>IF('Result Sheet'!DJ59="","",'Result Sheet'!DJ59)</f>
        <v/>
      </c>
      <c r="M56" s="189" t="str">
        <f>IF('Result Sheet'!DK59="","",'Result Sheet'!DK59)</f>
        <v/>
      </c>
      <c r="N56" s="232" t="str">
        <f>IF('Result Sheet'!DP59="","",'Result Sheet'!DP59)</f>
        <v/>
      </c>
      <c r="O56" s="191" t="str">
        <f>IF('Result Sheet'!AB59="","",IF('Result Sheet'!AB59="D","I",'Result Sheet'!AB59))</f>
        <v/>
      </c>
      <c r="P56" s="192" t="str">
        <f>IF('Result Sheet'!AC59="","",'Result Sheet'!AC59)</f>
        <v/>
      </c>
      <c r="Q56" s="191" t="str">
        <f>IF('Result Sheet'!AT59="","",IF('Result Sheet'!AT59="D","I",'Result Sheet'!AT59))</f>
        <v/>
      </c>
      <c r="R56" s="192" t="str">
        <f>IF('Result Sheet'!AU59="","",'Result Sheet'!AU59)</f>
        <v/>
      </c>
      <c r="S56" s="191" t="str">
        <f>IF('Result Sheet'!BL59="","",IF('Result Sheet'!BL59="D","I",'Result Sheet'!BL59))</f>
        <v/>
      </c>
      <c r="T56" s="192" t="str">
        <f>IF('Result Sheet'!BM59="","",'Result Sheet'!BM59)</f>
        <v/>
      </c>
      <c r="U56" s="191" t="str">
        <f>IF('Result Sheet'!CD59="","",IF('Result Sheet'!CD59="D","I",'Result Sheet'!CD59))</f>
        <v/>
      </c>
      <c r="V56" s="192" t="str">
        <f>IF('Result Sheet'!CE59="","",'Result Sheet'!CE59)</f>
        <v/>
      </c>
      <c r="W56" s="193" t="str">
        <f>IF('Result Sheet'!DO59="","",'Result Sheet'!DO59)</f>
        <v/>
      </c>
      <c r="BQ56" s="194" t="str">
        <f>'Result Sheet'!G59</f>
        <v/>
      </c>
      <c r="BR56" s="195" t="str">
        <f t="shared" si="0"/>
        <v/>
      </c>
      <c r="BS56" s="195" t="str">
        <f t="shared" si="1"/>
        <v/>
      </c>
      <c r="BT56" s="195" t="str">
        <f t="shared" si="2"/>
        <v/>
      </c>
      <c r="BU56" s="195" t="str">
        <f t="shared" si="3"/>
        <v/>
      </c>
      <c r="BV56" s="195" t="str">
        <f t="shared" si="4"/>
        <v/>
      </c>
      <c r="BW56" s="195" t="str">
        <f t="shared" si="5"/>
        <v/>
      </c>
      <c r="BX56" s="195" t="str">
        <f t="shared" si="6"/>
        <v/>
      </c>
      <c r="BY56" s="195" t="str">
        <f t="shared" si="7"/>
        <v/>
      </c>
      <c r="BZ56" s="195" t="str">
        <f t="shared" si="8"/>
        <v/>
      </c>
      <c r="CA56" s="195" t="str">
        <f t="shared" si="9"/>
        <v/>
      </c>
      <c r="CB56" s="195" t="str">
        <f t="shared" si="10"/>
        <v/>
      </c>
      <c r="CC56" s="195" t="str">
        <f t="shared" si="11"/>
        <v/>
      </c>
      <c r="CD56" s="196"/>
    </row>
    <row r="57" spans="1:82" ht="15.95" customHeight="1">
      <c r="A57" s="183">
        <f>IF('Result Sheet'!A60="","",'Result Sheet'!A60)</f>
        <v>53</v>
      </c>
      <c r="B57" s="184" t="str">
        <f>IF('Result Sheet'!B60="","",'Result Sheet'!B60)</f>
        <v/>
      </c>
      <c r="C57" s="185" t="str">
        <f>IF('Result Sheet'!F60="","",'Result Sheet'!F60)</f>
        <v/>
      </c>
      <c r="D57" s="186" t="str">
        <f>IF('Result Sheet'!E60="","",'Result Sheet'!E60)</f>
        <v/>
      </c>
      <c r="E57" s="187" t="str">
        <f>IF('Result Sheet'!G60="","",'Result Sheet'!G60)</f>
        <v/>
      </c>
      <c r="F57" s="187" t="str">
        <f>IF('Result Sheet'!H60="","",'Result Sheet'!H60)</f>
        <v/>
      </c>
      <c r="G57" s="187" t="str">
        <f>IF('Result Sheet'!I60="","",'Result Sheet'!I60)</f>
        <v/>
      </c>
      <c r="H57" s="188" t="str">
        <f>IF('Result Sheet'!K60="","",'Result Sheet'!K60)</f>
        <v/>
      </c>
      <c r="I57" s="188" t="str">
        <f>IF('Result Sheet'!J60="","",'Result Sheet'!J60)</f>
        <v/>
      </c>
      <c r="J57" s="291" t="str">
        <f>IF('Result Sheet'!DM60="","",'Result Sheet'!DM60)</f>
        <v/>
      </c>
      <c r="K57" s="189" t="str">
        <f>IF('Result Sheet'!DI60="","",'Result Sheet'!DI60)</f>
        <v/>
      </c>
      <c r="L57" s="190" t="str">
        <f>IF('Result Sheet'!DJ60="","",'Result Sheet'!DJ60)</f>
        <v/>
      </c>
      <c r="M57" s="189" t="str">
        <f>IF('Result Sheet'!DK60="","",'Result Sheet'!DK60)</f>
        <v/>
      </c>
      <c r="N57" s="232" t="str">
        <f>IF('Result Sheet'!DP60="","",'Result Sheet'!DP60)</f>
        <v/>
      </c>
      <c r="O57" s="191" t="str">
        <f>IF('Result Sheet'!AB60="","",IF('Result Sheet'!AB60="D","I",'Result Sheet'!AB60))</f>
        <v/>
      </c>
      <c r="P57" s="192" t="str">
        <f>IF('Result Sheet'!AC60="","",'Result Sheet'!AC60)</f>
        <v/>
      </c>
      <c r="Q57" s="191" t="str">
        <f>IF('Result Sheet'!AT60="","",IF('Result Sheet'!AT60="D","I",'Result Sheet'!AT60))</f>
        <v/>
      </c>
      <c r="R57" s="192" t="str">
        <f>IF('Result Sheet'!AU60="","",'Result Sheet'!AU60)</f>
        <v/>
      </c>
      <c r="S57" s="191" t="str">
        <f>IF('Result Sheet'!BL60="","",IF('Result Sheet'!BL60="D","I",'Result Sheet'!BL60))</f>
        <v/>
      </c>
      <c r="T57" s="192" t="str">
        <f>IF('Result Sheet'!BM60="","",'Result Sheet'!BM60)</f>
        <v/>
      </c>
      <c r="U57" s="191" t="str">
        <f>IF('Result Sheet'!CD60="","",IF('Result Sheet'!CD60="D","I",'Result Sheet'!CD60))</f>
        <v/>
      </c>
      <c r="V57" s="192" t="str">
        <f>IF('Result Sheet'!CE60="","",'Result Sheet'!CE60)</f>
        <v/>
      </c>
      <c r="W57" s="193" t="str">
        <f>IF('Result Sheet'!DO60="","",'Result Sheet'!DO60)</f>
        <v/>
      </c>
      <c r="BQ57" s="194" t="str">
        <f>'Result Sheet'!G60</f>
        <v/>
      </c>
      <c r="BR57" s="195" t="str">
        <f t="shared" si="0"/>
        <v/>
      </c>
      <c r="BS57" s="195" t="str">
        <f t="shared" si="1"/>
        <v/>
      </c>
      <c r="BT57" s="195" t="str">
        <f t="shared" si="2"/>
        <v/>
      </c>
      <c r="BU57" s="195" t="str">
        <f t="shared" si="3"/>
        <v/>
      </c>
      <c r="BV57" s="195" t="str">
        <f t="shared" si="4"/>
        <v/>
      </c>
      <c r="BW57" s="195" t="str">
        <f t="shared" si="5"/>
        <v/>
      </c>
      <c r="BX57" s="195" t="str">
        <f t="shared" si="6"/>
        <v/>
      </c>
      <c r="BY57" s="195" t="str">
        <f t="shared" si="7"/>
        <v/>
      </c>
      <c r="BZ57" s="195" t="str">
        <f t="shared" si="8"/>
        <v/>
      </c>
      <c r="CA57" s="195" t="str">
        <f t="shared" si="9"/>
        <v/>
      </c>
      <c r="CB57" s="195" t="str">
        <f t="shared" si="10"/>
        <v/>
      </c>
      <c r="CC57" s="195" t="str">
        <f t="shared" si="11"/>
        <v/>
      </c>
      <c r="CD57" s="196"/>
    </row>
    <row r="58" spans="1:82" ht="15.95" customHeight="1">
      <c r="A58" s="183">
        <f>IF('Result Sheet'!A61="","",'Result Sheet'!A61)</f>
        <v>54</v>
      </c>
      <c r="B58" s="184" t="str">
        <f>IF('Result Sheet'!B61="","",'Result Sheet'!B61)</f>
        <v/>
      </c>
      <c r="C58" s="185" t="str">
        <f>IF('Result Sheet'!F61="","",'Result Sheet'!F61)</f>
        <v/>
      </c>
      <c r="D58" s="186" t="str">
        <f>IF('Result Sheet'!E61="","",'Result Sheet'!E61)</f>
        <v/>
      </c>
      <c r="E58" s="187" t="str">
        <f>IF('Result Sheet'!G61="","",'Result Sheet'!G61)</f>
        <v/>
      </c>
      <c r="F58" s="187" t="str">
        <f>IF('Result Sheet'!H61="","",'Result Sheet'!H61)</f>
        <v/>
      </c>
      <c r="G58" s="187" t="str">
        <f>IF('Result Sheet'!I61="","",'Result Sheet'!I61)</f>
        <v/>
      </c>
      <c r="H58" s="188" t="str">
        <f>IF('Result Sheet'!K61="","",'Result Sheet'!K61)</f>
        <v/>
      </c>
      <c r="I58" s="188" t="str">
        <f>IF('Result Sheet'!J61="","",'Result Sheet'!J61)</f>
        <v/>
      </c>
      <c r="J58" s="291" t="str">
        <f>IF('Result Sheet'!DM61="","",'Result Sheet'!DM61)</f>
        <v/>
      </c>
      <c r="K58" s="189" t="str">
        <f>IF('Result Sheet'!DI61="","",'Result Sheet'!DI61)</f>
        <v/>
      </c>
      <c r="L58" s="190" t="str">
        <f>IF('Result Sheet'!DJ61="","",'Result Sheet'!DJ61)</f>
        <v/>
      </c>
      <c r="M58" s="189" t="str">
        <f>IF('Result Sheet'!DK61="","",'Result Sheet'!DK61)</f>
        <v/>
      </c>
      <c r="N58" s="232" t="str">
        <f>IF('Result Sheet'!DP61="","",'Result Sheet'!DP61)</f>
        <v/>
      </c>
      <c r="O58" s="191" t="str">
        <f>IF('Result Sheet'!AB61="","",IF('Result Sheet'!AB61="D","I",'Result Sheet'!AB61))</f>
        <v/>
      </c>
      <c r="P58" s="192" t="str">
        <f>IF('Result Sheet'!AC61="","",'Result Sheet'!AC61)</f>
        <v/>
      </c>
      <c r="Q58" s="191" t="str">
        <f>IF('Result Sheet'!AT61="","",IF('Result Sheet'!AT61="D","I",'Result Sheet'!AT61))</f>
        <v/>
      </c>
      <c r="R58" s="192" t="str">
        <f>IF('Result Sheet'!AU61="","",'Result Sheet'!AU61)</f>
        <v/>
      </c>
      <c r="S58" s="191" t="str">
        <f>IF('Result Sheet'!BL61="","",IF('Result Sheet'!BL61="D","I",'Result Sheet'!BL61))</f>
        <v/>
      </c>
      <c r="T58" s="192" t="str">
        <f>IF('Result Sheet'!BM61="","",'Result Sheet'!BM61)</f>
        <v/>
      </c>
      <c r="U58" s="191" t="str">
        <f>IF('Result Sheet'!CD61="","",IF('Result Sheet'!CD61="D","I",'Result Sheet'!CD61))</f>
        <v/>
      </c>
      <c r="V58" s="192" t="str">
        <f>IF('Result Sheet'!CE61="","",'Result Sheet'!CE61)</f>
        <v/>
      </c>
      <c r="W58" s="193" t="str">
        <f>IF('Result Sheet'!DO61="","",'Result Sheet'!DO61)</f>
        <v/>
      </c>
      <c r="BQ58" s="194" t="str">
        <f>'Result Sheet'!G61</f>
        <v/>
      </c>
      <c r="BR58" s="195" t="str">
        <f t="shared" si="0"/>
        <v/>
      </c>
      <c r="BS58" s="195" t="str">
        <f t="shared" si="1"/>
        <v/>
      </c>
      <c r="BT58" s="195" t="str">
        <f t="shared" si="2"/>
        <v/>
      </c>
      <c r="BU58" s="195" t="str">
        <f t="shared" si="3"/>
        <v/>
      </c>
      <c r="BV58" s="195" t="str">
        <f t="shared" si="4"/>
        <v/>
      </c>
      <c r="BW58" s="195" t="str">
        <f t="shared" si="5"/>
        <v/>
      </c>
      <c r="BX58" s="195" t="str">
        <f t="shared" si="6"/>
        <v/>
      </c>
      <c r="BY58" s="195" t="str">
        <f t="shared" si="7"/>
        <v/>
      </c>
      <c r="BZ58" s="195" t="str">
        <f t="shared" si="8"/>
        <v/>
      </c>
      <c r="CA58" s="195" t="str">
        <f t="shared" si="9"/>
        <v/>
      </c>
      <c r="CB58" s="195" t="str">
        <f t="shared" si="10"/>
        <v/>
      </c>
      <c r="CC58" s="195" t="str">
        <f t="shared" si="11"/>
        <v/>
      </c>
      <c r="CD58" s="196"/>
    </row>
    <row r="59" spans="1:82" ht="15.95" customHeight="1">
      <c r="A59" s="183">
        <f>IF('Result Sheet'!A62="","",'Result Sheet'!A62)</f>
        <v>55</v>
      </c>
      <c r="B59" s="184" t="str">
        <f>IF('Result Sheet'!B62="","",'Result Sheet'!B62)</f>
        <v/>
      </c>
      <c r="C59" s="185" t="str">
        <f>IF('Result Sheet'!F62="","",'Result Sheet'!F62)</f>
        <v/>
      </c>
      <c r="D59" s="186" t="str">
        <f>IF('Result Sheet'!E62="","",'Result Sheet'!E62)</f>
        <v/>
      </c>
      <c r="E59" s="187" t="str">
        <f>IF('Result Sheet'!G62="","",'Result Sheet'!G62)</f>
        <v/>
      </c>
      <c r="F59" s="187" t="str">
        <f>IF('Result Sheet'!H62="","",'Result Sheet'!H62)</f>
        <v/>
      </c>
      <c r="G59" s="187" t="str">
        <f>IF('Result Sheet'!I62="","",'Result Sheet'!I62)</f>
        <v/>
      </c>
      <c r="H59" s="188" t="str">
        <f>IF('Result Sheet'!K62="","",'Result Sheet'!K62)</f>
        <v/>
      </c>
      <c r="I59" s="188" t="str">
        <f>IF('Result Sheet'!J62="","",'Result Sheet'!J62)</f>
        <v/>
      </c>
      <c r="J59" s="291" t="str">
        <f>IF('Result Sheet'!DM62="","",'Result Sheet'!DM62)</f>
        <v/>
      </c>
      <c r="K59" s="189" t="str">
        <f>IF('Result Sheet'!DI62="","",'Result Sheet'!DI62)</f>
        <v/>
      </c>
      <c r="L59" s="190" t="str">
        <f>IF('Result Sheet'!DJ62="","",'Result Sheet'!DJ62)</f>
        <v/>
      </c>
      <c r="M59" s="189" t="str">
        <f>IF('Result Sheet'!DK62="","",'Result Sheet'!DK62)</f>
        <v/>
      </c>
      <c r="N59" s="232" t="str">
        <f>IF('Result Sheet'!DP62="","",'Result Sheet'!DP62)</f>
        <v/>
      </c>
      <c r="O59" s="191" t="str">
        <f>IF('Result Sheet'!AB62="","",IF('Result Sheet'!AB62="D","I",'Result Sheet'!AB62))</f>
        <v/>
      </c>
      <c r="P59" s="192" t="str">
        <f>IF('Result Sheet'!AC62="","",'Result Sheet'!AC62)</f>
        <v/>
      </c>
      <c r="Q59" s="191" t="str">
        <f>IF('Result Sheet'!AT62="","",IF('Result Sheet'!AT62="D","I",'Result Sheet'!AT62))</f>
        <v/>
      </c>
      <c r="R59" s="192" t="str">
        <f>IF('Result Sheet'!AU62="","",'Result Sheet'!AU62)</f>
        <v/>
      </c>
      <c r="S59" s="191" t="str">
        <f>IF('Result Sheet'!BL62="","",IF('Result Sheet'!BL62="D","I",'Result Sheet'!BL62))</f>
        <v/>
      </c>
      <c r="T59" s="192" t="str">
        <f>IF('Result Sheet'!BM62="","",'Result Sheet'!BM62)</f>
        <v/>
      </c>
      <c r="U59" s="191" t="str">
        <f>IF('Result Sheet'!CD62="","",IF('Result Sheet'!CD62="D","I",'Result Sheet'!CD62))</f>
        <v/>
      </c>
      <c r="V59" s="192" t="str">
        <f>IF('Result Sheet'!CE62="","",'Result Sheet'!CE62)</f>
        <v/>
      </c>
      <c r="W59" s="193" t="str">
        <f>IF('Result Sheet'!DO62="","",'Result Sheet'!DO62)</f>
        <v/>
      </c>
      <c r="BQ59" s="194" t="str">
        <f>'Result Sheet'!G62</f>
        <v/>
      </c>
      <c r="BR59" s="195" t="str">
        <f t="shared" si="0"/>
        <v/>
      </c>
      <c r="BS59" s="195" t="str">
        <f t="shared" si="1"/>
        <v/>
      </c>
      <c r="BT59" s="195" t="str">
        <f t="shared" si="2"/>
        <v/>
      </c>
      <c r="BU59" s="195" t="str">
        <f t="shared" si="3"/>
        <v/>
      </c>
      <c r="BV59" s="195" t="str">
        <f t="shared" si="4"/>
        <v/>
      </c>
      <c r="BW59" s="195" t="str">
        <f t="shared" si="5"/>
        <v/>
      </c>
      <c r="BX59" s="195" t="str">
        <f t="shared" si="6"/>
        <v/>
      </c>
      <c r="BY59" s="195" t="str">
        <f t="shared" si="7"/>
        <v/>
      </c>
      <c r="BZ59" s="195" t="str">
        <f t="shared" si="8"/>
        <v/>
      </c>
      <c r="CA59" s="195" t="str">
        <f t="shared" si="9"/>
        <v/>
      </c>
      <c r="CB59" s="195" t="str">
        <f t="shared" si="10"/>
        <v/>
      </c>
      <c r="CC59" s="195" t="str">
        <f t="shared" si="11"/>
        <v/>
      </c>
      <c r="CD59" s="196"/>
    </row>
    <row r="60" spans="1:82" ht="15.95" customHeight="1">
      <c r="A60" s="183">
        <f>IF('Result Sheet'!A63="","",'Result Sheet'!A63)</f>
        <v>56</v>
      </c>
      <c r="B60" s="184" t="str">
        <f>IF('Result Sheet'!B63="","",'Result Sheet'!B63)</f>
        <v/>
      </c>
      <c r="C60" s="185" t="str">
        <f>IF('Result Sheet'!F63="","",'Result Sheet'!F63)</f>
        <v/>
      </c>
      <c r="D60" s="186" t="str">
        <f>IF('Result Sheet'!E63="","",'Result Sheet'!E63)</f>
        <v/>
      </c>
      <c r="E60" s="187" t="str">
        <f>IF('Result Sheet'!G63="","",'Result Sheet'!G63)</f>
        <v/>
      </c>
      <c r="F60" s="187" t="str">
        <f>IF('Result Sheet'!H63="","",'Result Sheet'!H63)</f>
        <v/>
      </c>
      <c r="G60" s="187" t="str">
        <f>IF('Result Sheet'!I63="","",'Result Sheet'!I63)</f>
        <v/>
      </c>
      <c r="H60" s="188" t="str">
        <f>IF('Result Sheet'!K63="","",'Result Sheet'!K63)</f>
        <v/>
      </c>
      <c r="I60" s="188" t="str">
        <f>IF('Result Sheet'!J63="","",'Result Sheet'!J63)</f>
        <v/>
      </c>
      <c r="J60" s="291" t="str">
        <f>IF('Result Sheet'!DM63="","",'Result Sheet'!DM63)</f>
        <v/>
      </c>
      <c r="K60" s="189" t="str">
        <f>IF('Result Sheet'!DI63="","",'Result Sheet'!DI63)</f>
        <v/>
      </c>
      <c r="L60" s="190" t="str">
        <f>IF('Result Sheet'!DJ63="","",'Result Sheet'!DJ63)</f>
        <v/>
      </c>
      <c r="M60" s="189" t="str">
        <f>IF('Result Sheet'!DK63="","",'Result Sheet'!DK63)</f>
        <v/>
      </c>
      <c r="N60" s="232" t="str">
        <f>IF('Result Sheet'!DP63="","",'Result Sheet'!DP63)</f>
        <v/>
      </c>
      <c r="O60" s="191" t="str">
        <f>IF('Result Sheet'!AB63="","",IF('Result Sheet'!AB63="D","I",'Result Sheet'!AB63))</f>
        <v/>
      </c>
      <c r="P60" s="192" t="str">
        <f>IF('Result Sheet'!AC63="","",'Result Sheet'!AC63)</f>
        <v/>
      </c>
      <c r="Q60" s="191" t="str">
        <f>IF('Result Sheet'!AT63="","",IF('Result Sheet'!AT63="D","I",'Result Sheet'!AT63))</f>
        <v/>
      </c>
      <c r="R60" s="192" t="str">
        <f>IF('Result Sheet'!AU63="","",'Result Sheet'!AU63)</f>
        <v/>
      </c>
      <c r="S60" s="191" t="str">
        <f>IF('Result Sheet'!BL63="","",IF('Result Sheet'!BL63="D","I",'Result Sheet'!BL63))</f>
        <v/>
      </c>
      <c r="T60" s="192" t="str">
        <f>IF('Result Sheet'!BM63="","",'Result Sheet'!BM63)</f>
        <v/>
      </c>
      <c r="U60" s="191" t="str">
        <f>IF('Result Sheet'!CD63="","",IF('Result Sheet'!CD63="D","I",'Result Sheet'!CD63))</f>
        <v/>
      </c>
      <c r="V60" s="192" t="str">
        <f>IF('Result Sheet'!CE63="","",'Result Sheet'!CE63)</f>
        <v/>
      </c>
      <c r="W60" s="193" t="str">
        <f>IF('Result Sheet'!DO63="","",'Result Sheet'!DO63)</f>
        <v/>
      </c>
      <c r="BQ60" s="194" t="str">
        <f>'Result Sheet'!G63</f>
        <v/>
      </c>
      <c r="BR60" s="195" t="str">
        <f t="shared" si="0"/>
        <v/>
      </c>
      <c r="BS60" s="195" t="str">
        <f t="shared" si="1"/>
        <v/>
      </c>
      <c r="BT60" s="195" t="str">
        <f t="shared" si="2"/>
        <v/>
      </c>
      <c r="BU60" s="195" t="str">
        <f t="shared" si="3"/>
        <v/>
      </c>
      <c r="BV60" s="195" t="str">
        <f t="shared" si="4"/>
        <v/>
      </c>
      <c r="BW60" s="195" t="str">
        <f t="shared" si="5"/>
        <v/>
      </c>
      <c r="BX60" s="195" t="str">
        <f t="shared" si="6"/>
        <v/>
      </c>
      <c r="BY60" s="195" t="str">
        <f t="shared" si="7"/>
        <v/>
      </c>
      <c r="BZ60" s="195" t="str">
        <f t="shared" si="8"/>
        <v/>
      </c>
      <c r="CA60" s="195" t="str">
        <f t="shared" si="9"/>
        <v/>
      </c>
      <c r="CB60" s="195" t="str">
        <f t="shared" si="10"/>
        <v/>
      </c>
      <c r="CC60" s="195" t="str">
        <f t="shared" si="11"/>
        <v/>
      </c>
      <c r="CD60" s="196"/>
    </row>
    <row r="61" spans="1:82" ht="15.95" customHeight="1">
      <c r="A61" s="183">
        <f>IF('Result Sheet'!A64="","",'Result Sheet'!A64)</f>
        <v>57</v>
      </c>
      <c r="B61" s="184" t="str">
        <f>IF('Result Sheet'!B64="","",'Result Sheet'!B64)</f>
        <v/>
      </c>
      <c r="C61" s="185" t="str">
        <f>IF('Result Sheet'!F64="","",'Result Sheet'!F64)</f>
        <v/>
      </c>
      <c r="D61" s="186" t="str">
        <f>IF('Result Sheet'!E64="","",'Result Sheet'!E64)</f>
        <v/>
      </c>
      <c r="E61" s="187" t="str">
        <f>IF('Result Sheet'!G64="","",'Result Sheet'!G64)</f>
        <v/>
      </c>
      <c r="F61" s="187" t="str">
        <f>IF('Result Sheet'!H64="","",'Result Sheet'!H64)</f>
        <v/>
      </c>
      <c r="G61" s="187" t="str">
        <f>IF('Result Sheet'!I64="","",'Result Sheet'!I64)</f>
        <v/>
      </c>
      <c r="H61" s="188" t="str">
        <f>IF('Result Sheet'!K64="","",'Result Sheet'!K64)</f>
        <v/>
      </c>
      <c r="I61" s="188" t="str">
        <f>IF('Result Sheet'!J64="","",'Result Sheet'!J64)</f>
        <v/>
      </c>
      <c r="J61" s="291" t="str">
        <f>IF('Result Sheet'!DM64="","",'Result Sheet'!DM64)</f>
        <v/>
      </c>
      <c r="K61" s="189" t="str">
        <f>IF('Result Sheet'!DI64="","",'Result Sheet'!DI64)</f>
        <v/>
      </c>
      <c r="L61" s="190" t="str">
        <f>IF('Result Sheet'!DJ64="","",'Result Sheet'!DJ64)</f>
        <v/>
      </c>
      <c r="M61" s="189" t="str">
        <f>IF('Result Sheet'!DK64="","",'Result Sheet'!DK64)</f>
        <v/>
      </c>
      <c r="N61" s="232" t="str">
        <f>IF('Result Sheet'!DP64="","",'Result Sheet'!DP64)</f>
        <v/>
      </c>
      <c r="O61" s="191" t="str">
        <f>IF('Result Sheet'!AB64="","",IF('Result Sheet'!AB64="D","I",'Result Sheet'!AB64))</f>
        <v/>
      </c>
      <c r="P61" s="192" t="str">
        <f>IF('Result Sheet'!AC64="","",'Result Sheet'!AC64)</f>
        <v/>
      </c>
      <c r="Q61" s="191" t="str">
        <f>IF('Result Sheet'!AT64="","",IF('Result Sheet'!AT64="D","I",'Result Sheet'!AT64))</f>
        <v/>
      </c>
      <c r="R61" s="192" t="str">
        <f>IF('Result Sheet'!AU64="","",'Result Sheet'!AU64)</f>
        <v/>
      </c>
      <c r="S61" s="191" t="str">
        <f>IF('Result Sheet'!BL64="","",IF('Result Sheet'!BL64="D","I",'Result Sheet'!BL64))</f>
        <v/>
      </c>
      <c r="T61" s="192" t="str">
        <f>IF('Result Sheet'!BM64="","",'Result Sheet'!BM64)</f>
        <v/>
      </c>
      <c r="U61" s="191" t="str">
        <f>IF('Result Sheet'!CD64="","",IF('Result Sheet'!CD64="D","I",'Result Sheet'!CD64))</f>
        <v/>
      </c>
      <c r="V61" s="192" t="str">
        <f>IF('Result Sheet'!CE64="","",'Result Sheet'!CE64)</f>
        <v/>
      </c>
      <c r="W61" s="193" t="str">
        <f>IF('Result Sheet'!DO64="","",'Result Sheet'!DO64)</f>
        <v/>
      </c>
      <c r="BQ61" s="194" t="str">
        <f>'Result Sheet'!G64</f>
        <v/>
      </c>
      <c r="BR61" s="195" t="str">
        <f t="shared" si="0"/>
        <v/>
      </c>
      <c r="BS61" s="195" t="str">
        <f t="shared" si="1"/>
        <v/>
      </c>
      <c r="BT61" s="195" t="str">
        <f t="shared" si="2"/>
        <v/>
      </c>
      <c r="BU61" s="195" t="str">
        <f t="shared" si="3"/>
        <v/>
      </c>
      <c r="BV61" s="195" t="str">
        <f t="shared" si="4"/>
        <v/>
      </c>
      <c r="BW61" s="195" t="str">
        <f t="shared" si="5"/>
        <v/>
      </c>
      <c r="BX61" s="195" t="str">
        <f t="shared" si="6"/>
        <v/>
      </c>
      <c r="BY61" s="195" t="str">
        <f t="shared" si="7"/>
        <v/>
      </c>
      <c r="BZ61" s="195" t="str">
        <f t="shared" si="8"/>
        <v/>
      </c>
      <c r="CA61" s="195" t="str">
        <f t="shared" si="9"/>
        <v/>
      </c>
      <c r="CB61" s="195" t="str">
        <f t="shared" si="10"/>
        <v/>
      </c>
      <c r="CC61" s="195" t="str">
        <f t="shared" si="11"/>
        <v/>
      </c>
      <c r="CD61" s="196"/>
    </row>
    <row r="62" spans="1:82" ht="15.95" customHeight="1">
      <c r="A62" s="183">
        <f>IF('Result Sheet'!A65="","",'Result Sheet'!A65)</f>
        <v>58</v>
      </c>
      <c r="B62" s="184" t="str">
        <f>IF('Result Sheet'!B65="","",'Result Sheet'!B65)</f>
        <v/>
      </c>
      <c r="C62" s="185" t="str">
        <f>IF('Result Sheet'!F65="","",'Result Sheet'!F65)</f>
        <v/>
      </c>
      <c r="D62" s="186" t="str">
        <f>IF('Result Sheet'!E65="","",'Result Sheet'!E65)</f>
        <v/>
      </c>
      <c r="E62" s="187" t="str">
        <f>IF('Result Sheet'!G65="","",'Result Sheet'!G65)</f>
        <v/>
      </c>
      <c r="F62" s="187" t="str">
        <f>IF('Result Sheet'!H65="","",'Result Sheet'!H65)</f>
        <v/>
      </c>
      <c r="G62" s="187" t="str">
        <f>IF('Result Sheet'!I65="","",'Result Sheet'!I65)</f>
        <v/>
      </c>
      <c r="H62" s="188" t="str">
        <f>IF('Result Sheet'!K65="","",'Result Sheet'!K65)</f>
        <v/>
      </c>
      <c r="I62" s="188" t="str">
        <f>IF('Result Sheet'!J65="","",'Result Sheet'!J65)</f>
        <v/>
      </c>
      <c r="J62" s="291" t="str">
        <f>IF('Result Sheet'!DM65="","",'Result Sheet'!DM65)</f>
        <v/>
      </c>
      <c r="K62" s="189" t="str">
        <f>IF('Result Sheet'!DI65="","",'Result Sheet'!DI65)</f>
        <v/>
      </c>
      <c r="L62" s="190" t="str">
        <f>IF('Result Sheet'!DJ65="","",'Result Sheet'!DJ65)</f>
        <v/>
      </c>
      <c r="M62" s="189" t="str">
        <f>IF('Result Sheet'!DK65="","",'Result Sheet'!DK65)</f>
        <v/>
      </c>
      <c r="N62" s="232" t="str">
        <f>IF('Result Sheet'!DP65="","",'Result Sheet'!DP65)</f>
        <v/>
      </c>
      <c r="O62" s="191" t="str">
        <f>IF('Result Sheet'!AB65="","",IF('Result Sheet'!AB65="D","I",'Result Sheet'!AB65))</f>
        <v/>
      </c>
      <c r="P62" s="192" t="str">
        <f>IF('Result Sheet'!AC65="","",'Result Sheet'!AC65)</f>
        <v/>
      </c>
      <c r="Q62" s="191" t="str">
        <f>IF('Result Sheet'!AT65="","",IF('Result Sheet'!AT65="D","I",'Result Sheet'!AT65))</f>
        <v/>
      </c>
      <c r="R62" s="192" t="str">
        <f>IF('Result Sheet'!AU65="","",'Result Sheet'!AU65)</f>
        <v/>
      </c>
      <c r="S62" s="191" t="str">
        <f>IF('Result Sheet'!BL65="","",IF('Result Sheet'!BL65="D","I",'Result Sheet'!BL65))</f>
        <v/>
      </c>
      <c r="T62" s="192" t="str">
        <f>IF('Result Sheet'!BM65="","",'Result Sheet'!BM65)</f>
        <v/>
      </c>
      <c r="U62" s="191" t="str">
        <f>IF('Result Sheet'!CD65="","",IF('Result Sheet'!CD65="D","I",'Result Sheet'!CD65))</f>
        <v/>
      </c>
      <c r="V62" s="192" t="str">
        <f>IF('Result Sheet'!CE65="","",'Result Sheet'!CE65)</f>
        <v/>
      </c>
      <c r="W62" s="193" t="str">
        <f>IF('Result Sheet'!DO65="","",'Result Sheet'!DO65)</f>
        <v/>
      </c>
      <c r="BQ62" s="194" t="str">
        <f>'Result Sheet'!G65</f>
        <v/>
      </c>
      <c r="BR62" s="195" t="str">
        <f t="shared" si="0"/>
        <v/>
      </c>
      <c r="BS62" s="195" t="str">
        <f t="shared" si="1"/>
        <v/>
      </c>
      <c r="BT62" s="195" t="str">
        <f t="shared" si="2"/>
        <v/>
      </c>
      <c r="BU62" s="195" t="str">
        <f t="shared" si="3"/>
        <v/>
      </c>
      <c r="BV62" s="195" t="str">
        <f t="shared" si="4"/>
        <v/>
      </c>
      <c r="BW62" s="195" t="str">
        <f t="shared" si="5"/>
        <v/>
      </c>
      <c r="BX62" s="195" t="str">
        <f t="shared" si="6"/>
        <v/>
      </c>
      <c r="BY62" s="195" t="str">
        <f t="shared" si="7"/>
        <v/>
      </c>
      <c r="BZ62" s="195" t="str">
        <f t="shared" si="8"/>
        <v/>
      </c>
      <c r="CA62" s="195" t="str">
        <f t="shared" si="9"/>
        <v/>
      </c>
      <c r="CB62" s="195" t="str">
        <f t="shared" si="10"/>
        <v/>
      </c>
      <c r="CC62" s="195" t="str">
        <f t="shared" si="11"/>
        <v/>
      </c>
      <c r="CD62" s="196"/>
    </row>
    <row r="63" spans="1:82" ht="15.95" customHeight="1">
      <c r="A63" s="183">
        <f>IF('Result Sheet'!A66="","",'Result Sheet'!A66)</f>
        <v>59</v>
      </c>
      <c r="B63" s="184" t="str">
        <f>IF('Result Sheet'!B66="","",'Result Sheet'!B66)</f>
        <v/>
      </c>
      <c r="C63" s="185" t="str">
        <f>IF('Result Sheet'!F66="","",'Result Sheet'!F66)</f>
        <v/>
      </c>
      <c r="D63" s="186" t="str">
        <f>IF('Result Sheet'!E66="","",'Result Sheet'!E66)</f>
        <v/>
      </c>
      <c r="E63" s="187" t="str">
        <f>IF('Result Sheet'!G66="","",'Result Sheet'!G66)</f>
        <v/>
      </c>
      <c r="F63" s="187" t="str">
        <f>IF('Result Sheet'!H66="","",'Result Sheet'!H66)</f>
        <v/>
      </c>
      <c r="G63" s="187" t="str">
        <f>IF('Result Sheet'!I66="","",'Result Sheet'!I66)</f>
        <v/>
      </c>
      <c r="H63" s="188" t="str">
        <f>IF('Result Sheet'!K66="","",'Result Sheet'!K66)</f>
        <v/>
      </c>
      <c r="I63" s="188" t="str">
        <f>IF('Result Sheet'!J66="","",'Result Sheet'!J66)</f>
        <v/>
      </c>
      <c r="J63" s="291" t="str">
        <f>IF('Result Sheet'!DM66="","",'Result Sheet'!DM66)</f>
        <v/>
      </c>
      <c r="K63" s="189" t="str">
        <f>IF('Result Sheet'!DI66="","",'Result Sheet'!DI66)</f>
        <v/>
      </c>
      <c r="L63" s="190" t="str">
        <f>IF('Result Sheet'!DJ66="","",'Result Sheet'!DJ66)</f>
        <v/>
      </c>
      <c r="M63" s="189" t="str">
        <f>IF('Result Sheet'!DK66="","",'Result Sheet'!DK66)</f>
        <v/>
      </c>
      <c r="N63" s="232" t="str">
        <f>IF('Result Sheet'!DP66="","",'Result Sheet'!DP66)</f>
        <v/>
      </c>
      <c r="O63" s="191" t="str">
        <f>IF('Result Sheet'!AB66="","",IF('Result Sheet'!AB66="D","I",'Result Sheet'!AB66))</f>
        <v/>
      </c>
      <c r="P63" s="192" t="str">
        <f>IF('Result Sheet'!AC66="","",'Result Sheet'!AC66)</f>
        <v/>
      </c>
      <c r="Q63" s="191" t="str">
        <f>IF('Result Sheet'!AT66="","",IF('Result Sheet'!AT66="D","I",'Result Sheet'!AT66))</f>
        <v/>
      </c>
      <c r="R63" s="192" t="str">
        <f>IF('Result Sheet'!AU66="","",'Result Sheet'!AU66)</f>
        <v/>
      </c>
      <c r="S63" s="191" t="str">
        <f>IF('Result Sheet'!BL66="","",IF('Result Sheet'!BL66="D","I",'Result Sheet'!BL66))</f>
        <v/>
      </c>
      <c r="T63" s="192" t="str">
        <f>IF('Result Sheet'!BM66="","",'Result Sheet'!BM66)</f>
        <v/>
      </c>
      <c r="U63" s="191" t="str">
        <f>IF('Result Sheet'!CD66="","",IF('Result Sheet'!CD66="D","I",'Result Sheet'!CD66))</f>
        <v/>
      </c>
      <c r="V63" s="192" t="str">
        <f>IF('Result Sheet'!CE66="","",'Result Sheet'!CE66)</f>
        <v/>
      </c>
      <c r="W63" s="193" t="str">
        <f>IF('Result Sheet'!DO66="","",'Result Sheet'!DO66)</f>
        <v/>
      </c>
      <c r="BQ63" s="194" t="str">
        <f>'Result Sheet'!G66</f>
        <v/>
      </c>
      <c r="BR63" s="195" t="str">
        <f t="shared" si="0"/>
        <v/>
      </c>
      <c r="BS63" s="195" t="str">
        <f t="shared" si="1"/>
        <v/>
      </c>
      <c r="BT63" s="195" t="str">
        <f t="shared" si="2"/>
        <v/>
      </c>
      <c r="BU63" s="195" t="str">
        <f t="shared" si="3"/>
        <v/>
      </c>
      <c r="BV63" s="195" t="str">
        <f t="shared" si="4"/>
        <v/>
      </c>
      <c r="BW63" s="195" t="str">
        <f t="shared" si="5"/>
        <v/>
      </c>
      <c r="BX63" s="195" t="str">
        <f t="shared" si="6"/>
        <v/>
      </c>
      <c r="BY63" s="195" t="str">
        <f t="shared" si="7"/>
        <v/>
      </c>
      <c r="BZ63" s="195" t="str">
        <f t="shared" si="8"/>
        <v/>
      </c>
      <c r="CA63" s="195" t="str">
        <f t="shared" si="9"/>
        <v/>
      </c>
      <c r="CB63" s="195" t="str">
        <f t="shared" si="10"/>
        <v/>
      </c>
      <c r="CC63" s="195" t="str">
        <f t="shared" si="11"/>
        <v/>
      </c>
      <c r="CD63" s="196"/>
    </row>
    <row r="64" spans="1:82" ht="15.95" customHeight="1">
      <c r="A64" s="183">
        <f>IF('Result Sheet'!A67="","",'Result Sheet'!A67)</f>
        <v>60</v>
      </c>
      <c r="B64" s="184" t="str">
        <f>IF('Result Sheet'!B67="","",'Result Sheet'!B67)</f>
        <v/>
      </c>
      <c r="C64" s="185" t="str">
        <f>IF('Result Sheet'!F67="","",'Result Sheet'!F67)</f>
        <v/>
      </c>
      <c r="D64" s="186" t="str">
        <f>IF('Result Sheet'!E67="","",'Result Sheet'!E67)</f>
        <v/>
      </c>
      <c r="E64" s="187" t="str">
        <f>IF('Result Sheet'!G67="","",'Result Sheet'!G67)</f>
        <v/>
      </c>
      <c r="F64" s="187" t="str">
        <f>IF('Result Sheet'!H67="","",'Result Sheet'!H67)</f>
        <v/>
      </c>
      <c r="G64" s="187" t="str">
        <f>IF('Result Sheet'!I67="","",'Result Sheet'!I67)</f>
        <v/>
      </c>
      <c r="H64" s="188" t="str">
        <f>IF('Result Sheet'!K67="","",'Result Sheet'!K67)</f>
        <v/>
      </c>
      <c r="I64" s="188" t="str">
        <f>IF('Result Sheet'!J67="","",'Result Sheet'!J67)</f>
        <v/>
      </c>
      <c r="J64" s="291" t="str">
        <f>IF('Result Sheet'!DM67="","",'Result Sheet'!DM67)</f>
        <v/>
      </c>
      <c r="K64" s="189" t="str">
        <f>IF('Result Sheet'!DI67="","",'Result Sheet'!DI67)</f>
        <v/>
      </c>
      <c r="L64" s="190" t="str">
        <f>IF('Result Sheet'!DJ67="","",'Result Sheet'!DJ67)</f>
        <v/>
      </c>
      <c r="M64" s="189" t="str">
        <f>IF('Result Sheet'!DK67="","",'Result Sheet'!DK67)</f>
        <v/>
      </c>
      <c r="N64" s="232" t="str">
        <f>IF('Result Sheet'!DP67="","",'Result Sheet'!DP67)</f>
        <v/>
      </c>
      <c r="O64" s="191" t="str">
        <f>IF('Result Sheet'!AB67="","",IF('Result Sheet'!AB67="D","I",'Result Sheet'!AB67))</f>
        <v/>
      </c>
      <c r="P64" s="192" t="str">
        <f>IF('Result Sheet'!AC67="","",'Result Sheet'!AC67)</f>
        <v/>
      </c>
      <c r="Q64" s="191" t="str">
        <f>IF('Result Sheet'!AT67="","",IF('Result Sheet'!AT67="D","I",'Result Sheet'!AT67))</f>
        <v/>
      </c>
      <c r="R64" s="192" t="str">
        <f>IF('Result Sheet'!AU67="","",'Result Sheet'!AU67)</f>
        <v/>
      </c>
      <c r="S64" s="191" t="str">
        <f>IF('Result Sheet'!BL67="","",IF('Result Sheet'!BL67="D","I",'Result Sheet'!BL67))</f>
        <v/>
      </c>
      <c r="T64" s="192" t="str">
        <f>IF('Result Sheet'!BM67="","",'Result Sheet'!BM67)</f>
        <v/>
      </c>
      <c r="U64" s="191" t="str">
        <f>IF('Result Sheet'!CD67="","",IF('Result Sheet'!CD67="D","I",'Result Sheet'!CD67))</f>
        <v/>
      </c>
      <c r="V64" s="192" t="str">
        <f>IF('Result Sheet'!CE67="","",'Result Sheet'!CE67)</f>
        <v/>
      </c>
      <c r="W64" s="193" t="str">
        <f>IF('Result Sheet'!DO67="","",'Result Sheet'!DO67)</f>
        <v/>
      </c>
      <c r="BQ64" s="194" t="str">
        <f>'Result Sheet'!G67</f>
        <v/>
      </c>
      <c r="BR64" s="195" t="str">
        <f t="shared" si="0"/>
        <v/>
      </c>
      <c r="BS64" s="195" t="str">
        <f t="shared" si="1"/>
        <v/>
      </c>
      <c r="BT64" s="195" t="str">
        <f t="shared" si="2"/>
        <v/>
      </c>
      <c r="BU64" s="195" t="str">
        <f t="shared" si="3"/>
        <v/>
      </c>
      <c r="BV64" s="195" t="str">
        <f t="shared" si="4"/>
        <v/>
      </c>
      <c r="BW64" s="195" t="str">
        <f t="shared" si="5"/>
        <v/>
      </c>
      <c r="BX64" s="195" t="str">
        <f t="shared" si="6"/>
        <v/>
      </c>
      <c r="BY64" s="195" t="str">
        <f t="shared" si="7"/>
        <v/>
      </c>
      <c r="BZ64" s="195" t="str">
        <f t="shared" si="8"/>
        <v/>
      </c>
      <c r="CA64" s="195" t="str">
        <f t="shared" si="9"/>
        <v/>
      </c>
      <c r="CB64" s="195" t="str">
        <f t="shared" si="10"/>
        <v/>
      </c>
      <c r="CC64" s="195" t="str">
        <f t="shared" si="11"/>
        <v/>
      </c>
      <c r="CD64" s="196"/>
    </row>
    <row r="65" spans="1:82" ht="15.95" customHeight="1">
      <c r="A65" s="183">
        <f>IF('Result Sheet'!A68="","",'Result Sheet'!A68)</f>
        <v>61</v>
      </c>
      <c r="B65" s="184" t="str">
        <f>IF('Result Sheet'!B68="","",'Result Sheet'!B68)</f>
        <v/>
      </c>
      <c r="C65" s="185" t="str">
        <f>IF('Result Sheet'!F68="","",'Result Sheet'!F68)</f>
        <v/>
      </c>
      <c r="D65" s="186" t="str">
        <f>IF('Result Sheet'!E68="","",'Result Sheet'!E68)</f>
        <v/>
      </c>
      <c r="E65" s="187" t="str">
        <f>IF('Result Sheet'!G68="","",'Result Sheet'!G68)</f>
        <v/>
      </c>
      <c r="F65" s="187" t="str">
        <f>IF('Result Sheet'!H68="","",'Result Sheet'!H68)</f>
        <v/>
      </c>
      <c r="G65" s="187" t="str">
        <f>IF('Result Sheet'!I68="","",'Result Sheet'!I68)</f>
        <v/>
      </c>
      <c r="H65" s="188" t="str">
        <f>IF('Result Sheet'!K68="","",'Result Sheet'!K68)</f>
        <v/>
      </c>
      <c r="I65" s="188" t="str">
        <f>IF('Result Sheet'!J68="","",'Result Sheet'!J68)</f>
        <v/>
      </c>
      <c r="J65" s="291" t="str">
        <f>IF('Result Sheet'!DM68="","",'Result Sheet'!DM68)</f>
        <v/>
      </c>
      <c r="K65" s="189" t="str">
        <f>IF('Result Sheet'!DI68="","",'Result Sheet'!DI68)</f>
        <v/>
      </c>
      <c r="L65" s="190" t="str">
        <f>IF('Result Sheet'!DJ68="","",'Result Sheet'!DJ68)</f>
        <v/>
      </c>
      <c r="M65" s="189" t="str">
        <f>IF('Result Sheet'!DK68="","",'Result Sheet'!DK68)</f>
        <v/>
      </c>
      <c r="N65" s="232" t="str">
        <f>IF('Result Sheet'!DP68="","",'Result Sheet'!DP68)</f>
        <v/>
      </c>
      <c r="O65" s="191" t="str">
        <f>IF('Result Sheet'!AB68="","",IF('Result Sheet'!AB68="D","I",'Result Sheet'!AB68))</f>
        <v/>
      </c>
      <c r="P65" s="192" t="str">
        <f>IF('Result Sheet'!AC68="","",'Result Sheet'!AC68)</f>
        <v/>
      </c>
      <c r="Q65" s="191" t="str">
        <f>IF('Result Sheet'!AT68="","",IF('Result Sheet'!AT68="D","I",'Result Sheet'!AT68))</f>
        <v/>
      </c>
      <c r="R65" s="192" t="str">
        <f>IF('Result Sheet'!AU68="","",'Result Sheet'!AU68)</f>
        <v/>
      </c>
      <c r="S65" s="191" t="str">
        <f>IF('Result Sheet'!BL68="","",IF('Result Sheet'!BL68="D","I",'Result Sheet'!BL68))</f>
        <v/>
      </c>
      <c r="T65" s="192" t="str">
        <f>IF('Result Sheet'!BM68="","",'Result Sheet'!BM68)</f>
        <v/>
      </c>
      <c r="U65" s="191" t="str">
        <f>IF('Result Sheet'!CD68="","",IF('Result Sheet'!CD68="D","I",'Result Sheet'!CD68))</f>
        <v/>
      </c>
      <c r="V65" s="192" t="str">
        <f>IF('Result Sheet'!CE68="","",'Result Sheet'!CE68)</f>
        <v/>
      </c>
      <c r="W65" s="193" t="str">
        <f>IF('Result Sheet'!DO68="","",'Result Sheet'!DO68)</f>
        <v/>
      </c>
      <c r="BQ65" s="194" t="str">
        <f>'Result Sheet'!G68</f>
        <v/>
      </c>
      <c r="BR65" s="195" t="str">
        <f t="shared" si="0"/>
        <v/>
      </c>
      <c r="BS65" s="195" t="str">
        <f t="shared" si="1"/>
        <v/>
      </c>
      <c r="BT65" s="195" t="str">
        <f t="shared" si="2"/>
        <v/>
      </c>
      <c r="BU65" s="195" t="str">
        <f t="shared" si="3"/>
        <v/>
      </c>
      <c r="BV65" s="195" t="str">
        <f t="shared" si="4"/>
        <v/>
      </c>
      <c r="BW65" s="195" t="str">
        <f t="shared" si="5"/>
        <v/>
      </c>
      <c r="BX65" s="195" t="str">
        <f t="shared" si="6"/>
        <v/>
      </c>
      <c r="BY65" s="195" t="str">
        <f t="shared" si="7"/>
        <v/>
      </c>
      <c r="BZ65" s="195" t="str">
        <f t="shared" si="8"/>
        <v/>
      </c>
      <c r="CA65" s="195" t="str">
        <f t="shared" si="9"/>
        <v/>
      </c>
      <c r="CB65" s="195" t="str">
        <f t="shared" si="10"/>
        <v/>
      </c>
      <c r="CC65" s="195" t="str">
        <f t="shared" si="11"/>
        <v/>
      </c>
      <c r="CD65" s="196"/>
    </row>
    <row r="66" spans="1:82" ht="15.95" customHeight="1">
      <c r="A66" s="183">
        <f>IF('Result Sheet'!A69="","",'Result Sheet'!A69)</f>
        <v>62</v>
      </c>
      <c r="B66" s="184" t="str">
        <f>IF('Result Sheet'!B69="","",'Result Sheet'!B69)</f>
        <v/>
      </c>
      <c r="C66" s="185" t="str">
        <f>IF('Result Sheet'!F69="","",'Result Sheet'!F69)</f>
        <v/>
      </c>
      <c r="D66" s="186" t="str">
        <f>IF('Result Sheet'!E69="","",'Result Sheet'!E69)</f>
        <v/>
      </c>
      <c r="E66" s="187" t="str">
        <f>IF('Result Sheet'!G69="","",'Result Sheet'!G69)</f>
        <v/>
      </c>
      <c r="F66" s="187" t="str">
        <f>IF('Result Sheet'!H69="","",'Result Sheet'!H69)</f>
        <v/>
      </c>
      <c r="G66" s="187" t="str">
        <f>IF('Result Sheet'!I69="","",'Result Sheet'!I69)</f>
        <v/>
      </c>
      <c r="H66" s="188" t="str">
        <f>IF('Result Sheet'!K69="","",'Result Sheet'!K69)</f>
        <v/>
      </c>
      <c r="I66" s="188" t="str">
        <f>IF('Result Sheet'!J69="","",'Result Sheet'!J69)</f>
        <v/>
      </c>
      <c r="J66" s="291" t="str">
        <f>IF('Result Sheet'!DM69="","",'Result Sheet'!DM69)</f>
        <v/>
      </c>
      <c r="K66" s="189" t="str">
        <f>IF('Result Sheet'!DI69="","",'Result Sheet'!DI69)</f>
        <v/>
      </c>
      <c r="L66" s="190" t="str">
        <f>IF('Result Sheet'!DJ69="","",'Result Sheet'!DJ69)</f>
        <v/>
      </c>
      <c r="M66" s="189" t="str">
        <f>IF('Result Sheet'!DK69="","",'Result Sheet'!DK69)</f>
        <v/>
      </c>
      <c r="N66" s="232" t="str">
        <f>IF('Result Sheet'!DP69="","",'Result Sheet'!DP69)</f>
        <v/>
      </c>
      <c r="O66" s="191" t="str">
        <f>IF('Result Sheet'!AB69="","",IF('Result Sheet'!AB69="D","I",'Result Sheet'!AB69))</f>
        <v/>
      </c>
      <c r="P66" s="192" t="str">
        <f>IF('Result Sheet'!AC69="","",'Result Sheet'!AC69)</f>
        <v/>
      </c>
      <c r="Q66" s="191" t="str">
        <f>IF('Result Sheet'!AT69="","",IF('Result Sheet'!AT69="D","I",'Result Sheet'!AT69))</f>
        <v/>
      </c>
      <c r="R66" s="192" t="str">
        <f>IF('Result Sheet'!AU69="","",'Result Sheet'!AU69)</f>
        <v/>
      </c>
      <c r="S66" s="191" t="str">
        <f>IF('Result Sheet'!BL69="","",IF('Result Sheet'!BL69="D","I",'Result Sheet'!BL69))</f>
        <v/>
      </c>
      <c r="T66" s="192" t="str">
        <f>IF('Result Sheet'!BM69="","",'Result Sheet'!BM69)</f>
        <v/>
      </c>
      <c r="U66" s="191" t="str">
        <f>IF('Result Sheet'!CD69="","",IF('Result Sheet'!CD69="D","I",'Result Sheet'!CD69))</f>
        <v/>
      </c>
      <c r="V66" s="192" t="str">
        <f>IF('Result Sheet'!CE69="","",'Result Sheet'!CE69)</f>
        <v/>
      </c>
      <c r="W66" s="193" t="str">
        <f>IF('Result Sheet'!DO69="","",'Result Sheet'!DO69)</f>
        <v/>
      </c>
      <c r="BQ66" s="194" t="str">
        <f>'Result Sheet'!G69</f>
        <v/>
      </c>
      <c r="BR66" s="195" t="str">
        <f t="shared" si="0"/>
        <v/>
      </c>
      <c r="BS66" s="195" t="str">
        <f t="shared" si="1"/>
        <v/>
      </c>
      <c r="BT66" s="195" t="str">
        <f t="shared" si="2"/>
        <v/>
      </c>
      <c r="BU66" s="195" t="str">
        <f t="shared" si="3"/>
        <v/>
      </c>
      <c r="BV66" s="195" t="str">
        <f t="shared" si="4"/>
        <v/>
      </c>
      <c r="BW66" s="195" t="str">
        <f t="shared" si="5"/>
        <v/>
      </c>
      <c r="BX66" s="195" t="str">
        <f t="shared" si="6"/>
        <v/>
      </c>
      <c r="BY66" s="195" t="str">
        <f t="shared" si="7"/>
        <v/>
      </c>
      <c r="BZ66" s="195" t="str">
        <f t="shared" si="8"/>
        <v/>
      </c>
      <c r="CA66" s="195" t="str">
        <f t="shared" si="9"/>
        <v/>
      </c>
      <c r="CB66" s="195" t="str">
        <f t="shared" si="10"/>
        <v/>
      </c>
      <c r="CC66" s="195" t="str">
        <f t="shared" si="11"/>
        <v/>
      </c>
      <c r="CD66" s="196"/>
    </row>
    <row r="67" spans="1:82" ht="15.95" customHeight="1">
      <c r="A67" s="183">
        <f>IF('Result Sheet'!A70="","",'Result Sheet'!A70)</f>
        <v>63</v>
      </c>
      <c r="B67" s="184" t="str">
        <f>IF('Result Sheet'!B70="","",'Result Sheet'!B70)</f>
        <v/>
      </c>
      <c r="C67" s="185" t="str">
        <f>IF('Result Sheet'!F70="","",'Result Sheet'!F70)</f>
        <v/>
      </c>
      <c r="D67" s="186" t="str">
        <f>IF('Result Sheet'!E70="","",'Result Sheet'!E70)</f>
        <v/>
      </c>
      <c r="E67" s="187" t="str">
        <f>IF('Result Sheet'!G70="","",'Result Sheet'!G70)</f>
        <v/>
      </c>
      <c r="F67" s="187" t="str">
        <f>IF('Result Sheet'!H70="","",'Result Sheet'!H70)</f>
        <v/>
      </c>
      <c r="G67" s="187" t="str">
        <f>IF('Result Sheet'!I70="","",'Result Sheet'!I70)</f>
        <v/>
      </c>
      <c r="H67" s="188" t="str">
        <f>IF('Result Sheet'!K70="","",'Result Sheet'!K70)</f>
        <v/>
      </c>
      <c r="I67" s="188" t="str">
        <f>IF('Result Sheet'!J70="","",'Result Sheet'!J70)</f>
        <v/>
      </c>
      <c r="J67" s="291" t="str">
        <f>IF('Result Sheet'!DM70="","",'Result Sheet'!DM70)</f>
        <v/>
      </c>
      <c r="K67" s="189" t="str">
        <f>IF('Result Sheet'!DI70="","",'Result Sheet'!DI70)</f>
        <v/>
      </c>
      <c r="L67" s="190" t="str">
        <f>IF('Result Sheet'!DJ70="","",'Result Sheet'!DJ70)</f>
        <v/>
      </c>
      <c r="M67" s="189" t="str">
        <f>IF('Result Sheet'!DK70="","",'Result Sheet'!DK70)</f>
        <v/>
      </c>
      <c r="N67" s="232" t="str">
        <f>IF('Result Sheet'!DP70="","",'Result Sheet'!DP70)</f>
        <v/>
      </c>
      <c r="O67" s="191" t="str">
        <f>IF('Result Sheet'!AB70="","",IF('Result Sheet'!AB70="D","I",'Result Sheet'!AB70))</f>
        <v/>
      </c>
      <c r="P67" s="192" t="str">
        <f>IF('Result Sheet'!AC70="","",'Result Sheet'!AC70)</f>
        <v/>
      </c>
      <c r="Q67" s="191" t="str">
        <f>IF('Result Sheet'!AT70="","",IF('Result Sheet'!AT70="D","I",'Result Sheet'!AT70))</f>
        <v/>
      </c>
      <c r="R67" s="192" t="str">
        <f>IF('Result Sheet'!AU70="","",'Result Sheet'!AU70)</f>
        <v/>
      </c>
      <c r="S67" s="191" t="str">
        <f>IF('Result Sheet'!BL70="","",IF('Result Sheet'!BL70="D","I",'Result Sheet'!BL70))</f>
        <v/>
      </c>
      <c r="T67" s="192" t="str">
        <f>IF('Result Sheet'!BM70="","",'Result Sheet'!BM70)</f>
        <v/>
      </c>
      <c r="U67" s="191" t="str">
        <f>IF('Result Sheet'!CD70="","",IF('Result Sheet'!CD70="D","I",'Result Sheet'!CD70))</f>
        <v/>
      </c>
      <c r="V67" s="192" t="str">
        <f>IF('Result Sheet'!CE70="","",'Result Sheet'!CE70)</f>
        <v/>
      </c>
      <c r="W67" s="193" t="str">
        <f>IF('Result Sheet'!DO70="","",'Result Sheet'!DO70)</f>
        <v/>
      </c>
      <c r="BQ67" s="194" t="str">
        <f>'Result Sheet'!G70</f>
        <v/>
      </c>
      <c r="BR67" s="195" t="str">
        <f t="shared" si="0"/>
        <v/>
      </c>
      <c r="BS67" s="195" t="str">
        <f t="shared" si="1"/>
        <v/>
      </c>
      <c r="BT67" s="195" t="str">
        <f t="shared" si="2"/>
        <v/>
      </c>
      <c r="BU67" s="195" t="str">
        <f t="shared" si="3"/>
        <v/>
      </c>
      <c r="BV67" s="195" t="str">
        <f t="shared" si="4"/>
        <v/>
      </c>
      <c r="BW67" s="195" t="str">
        <f t="shared" si="5"/>
        <v/>
      </c>
      <c r="BX67" s="195" t="str">
        <f t="shared" si="6"/>
        <v/>
      </c>
      <c r="BY67" s="195" t="str">
        <f t="shared" si="7"/>
        <v/>
      </c>
      <c r="BZ67" s="195" t="str">
        <f t="shared" si="8"/>
        <v/>
      </c>
      <c r="CA67" s="195" t="str">
        <f t="shared" si="9"/>
        <v/>
      </c>
      <c r="CB67" s="195" t="str">
        <f t="shared" si="10"/>
        <v/>
      </c>
      <c r="CC67" s="195" t="str">
        <f t="shared" si="11"/>
        <v/>
      </c>
      <c r="CD67" s="196"/>
    </row>
    <row r="68" spans="1:82" ht="15.95" customHeight="1">
      <c r="A68" s="183">
        <f>IF('Result Sheet'!A71="","",'Result Sheet'!A71)</f>
        <v>64</v>
      </c>
      <c r="B68" s="184" t="str">
        <f>IF('Result Sheet'!B71="","",'Result Sheet'!B71)</f>
        <v/>
      </c>
      <c r="C68" s="185" t="str">
        <f>IF('Result Sheet'!F71="","",'Result Sheet'!F71)</f>
        <v/>
      </c>
      <c r="D68" s="186" t="str">
        <f>IF('Result Sheet'!E71="","",'Result Sheet'!E71)</f>
        <v/>
      </c>
      <c r="E68" s="187" t="str">
        <f>IF('Result Sheet'!G71="","",'Result Sheet'!G71)</f>
        <v/>
      </c>
      <c r="F68" s="187" t="str">
        <f>IF('Result Sheet'!H71="","",'Result Sheet'!H71)</f>
        <v/>
      </c>
      <c r="G68" s="187" t="str">
        <f>IF('Result Sheet'!I71="","",'Result Sheet'!I71)</f>
        <v/>
      </c>
      <c r="H68" s="188" t="str">
        <f>IF('Result Sheet'!K71="","",'Result Sheet'!K71)</f>
        <v/>
      </c>
      <c r="I68" s="188" t="str">
        <f>IF('Result Sheet'!J71="","",'Result Sheet'!J71)</f>
        <v/>
      </c>
      <c r="J68" s="291" t="str">
        <f>IF('Result Sheet'!DM71="","",'Result Sheet'!DM71)</f>
        <v/>
      </c>
      <c r="K68" s="189" t="str">
        <f>IF('Result Sheet'!DI71="","",'Result Sheet'!DI71)</f>
        <v/>
      </c>
      <c r="L68" s="190" t="str">
        <f>IF('Result Sheet'!DJ71="","",'Result Sheet'!DJ71)</f>
        <v/>
      </c>
      <c r="M68" s="189" t="str">
        <f>IF('Result Sheet'!DK71="","",'Result Sheet'!DK71)</f>
        <v/>
      </c>
      <c r="N68" s="232" t="str">
        <f>IF('Result Sheet'!DP71="","",'Result Sheet'!DP71)</f>
        <v/>
      </c>
      <c r="O68" s="191" t="str">
        <f>IF('Result Sheet'!AB71="","",IF('Result Sheet'!AB71="D","I",'Result Sheet'!AB71))</f>
        <v/>
      </c>
      <c r="P68" s="192" t="str">
        <f>IF('Result Sheet'!AC71="","",'Result Sheet'!AC71)</f>
        <v/>
      </c>
      <c r="Q68" s="191" t="str">
        <f>IF('Result Sheet'!AT71="","",IF('Result Sheet'!AT71="D","I",'Result Sheet'!AT71))</f>
        <v/>
      </c>
      <c r="R68" s="192" t="str">
        <f>IF('Result Sheet'!AU71="","",'Result Sheet'!AU71)</f>
        <v/>
      </c>
      <c r="S68" s="191" t="str">
        <f>IF('Result Sheet'!BL71="","",IF('Result Sheet'!BL71="D","I",'Result Sheet'!BL71))</f>
        <v/>
      </c>
      <c r="T68" s="192" t="str">
        <f>IF('Result Sheet'!BM71="","",'Result Sheet'!BM71)</f>
        <v/>
      </c>
      <c r="U68" s="191" t="str">
        <f>IF('Result Sheet'!CD71="","",IF('Result Sheet'!CD71="D","I",'Result Sheet'!CD71))</f>
        <v/>
      </c>
      <c r="V68" s="192" t="str">
        <f>IF('Result Sheet'!CE71="","",'Result Sheet'!CE71)</f>
        <v/>
      </c>
      <c r="W68" s="193" t="str">
        <f>IF('Result Sheet'!DO71="","",'Result Sheet'!DO71)</f>
        <v/>
      </c>
      <c r="BQ68" s="194" t="str">
        <f>'Result Sheet'!G71</f>
        <v/>
      </c>
      <c r="BR68" s="195" t="str">
        <f t="shared" si="0"/>
        <v/>
      </c>
      <c r="BS68" s="195" t="str">
        <f t="shared" si="1"/>
        <v/>
      </c>
      <c r="BT68" s="195" t="str">
        <f t="shared" si="2"/>
        <v/>
      </c>
      <c r="BU68" s="195" t="str">
        <f t="shared" si="3"/>
        <v/>
      </c>
      <c r="BV68" s="195" t="str">
        <f t="shared" si="4"/>
        <v/>
      </c>
      <c r="BW68" s="195" t="str">
        <f t="shared" si="5"/>
        <v/>
      </c>
      <c r="BX68" s="195" t="str">
        <f t="shared" si="6"/>
        <v/>
      </c>
      <c r="BY68" s="195" t="str">
        <f t="shared" si="7"/>
        <v/>
      </c>
      <c r="BZ68" s="195" t="str">
        <f t="shared" si="8"/>
        <v/>
      </c>
      <c r="CA68" s="195" t="str">
        <f t="shared" si="9"/>
        <v/>
      </c>
      <c r="CB68" s="195" t="str">
        <f t="shared" si="10"/>
        <v/>
      </c>
      <c r="CC68" s="195" t="str">
        <f t="shared" si="11"/>
        <v/>
      </c>
      <c r="CD68" s="196"/>
    </row>
    <row r="69" spans="1:82" ht="15.95" customHeight="1">
      <c r="A69" s="183">
        <f>IF('Result Sheet'!A72="","",'Result Sheet'!A72)</f>
        <v>65</v>
      </c>
      <c r="B69" s="184" t="str">
        <f>IF('Result Sheet'!B72="","",'Result Sheet'!B72)</f>
        <v/>
      </c>
      <c r="C69" s="185" t="str">
        <f>IF('Result Sheet'!F72="","",'Result Sheet'!F72)</f>
        <v/>
      </c>
      <c r="D69" s="186" t="str">
        <f>IF('Result Sheet'!E72="","",'Result Sheet'!E72)</f>
        <v/>
      </c>
      <c r="E69" s="187" t="str">
        <f>IF('Result Sheet'!G72="","",'Result Sheet'!G72)</f>
        <v/>
      </c>
      <c r="F69" s="187" t="str">
        <f>IF('Result Sheet'!H72="","",'Result Sheet'!H72)</f>
        <v/>
      </c>
      <c r="G69" s="187" t="str">
        <f>IF('Result Sheet'!I72="","",'Result Sheet'!I72)</f>
        <v/>
      </c>
      <c r="H69" s="188" t="str">
        <f>IF('Result Sheet'!K72="","",'Result Sheet'!K72)</f>
        <v/>
      </c>
      <c r="I69" s="188" t="str">
        <f>IF('Result Sheet'!J72="","",'Result Sheet'!J72)</f>
        <v/>
      </c>
      <c r="J69" s="291" t="str">
        <f>IF('Result Sheet'!DM72="","",'Result Sheet'!DM72)</f>
        <v/>
      </c>
      <c r="K69" s="189" t="str">
        <f>IF('Result Sheet'!DI72="","",'Result Sheet'!DI72)</f>
        <v/>
      </c>
      <c r="L69" s="190" t="str">
        <f>IF('Result Sheet'!DJ72="","",'Result Sheet'!DJ72)</f>
        <v/>
      </c>
      <c r="M69" s="189" t="str">
        <f>IF('Result Sheet'!DK72="","",'Result Sheet'!DK72)</f>
        <v/>
      </c>
      <c r="N69" s="232" t="str">
        <f>IF('Result Sheet'!DP72="","",'Result Sheet'!DP72)</f>
        <v/>
      </c>
      <c r="O69" s="191" t="str">
        <f>IF('Result Sheet'!AB72="","",IF('Result Sheet'!AB72="D","I",'Result Sheet'!AB72))</f>
        <v/>
      </c>
      <c r="P69" s="192" t="str">
        <f>IF('Result Sheet'!AC72="","",'Result Sheet'!AC72)</f>
        <v/>
      </c>
      <c r="Q69" s="191" t="str">
        <f>IF('Result Sheet'!AT72="","",IF('Result Sheet'!AT72="D","I",'Result Sheet'!AT72))</f>
        <v/>
      </c>
      <c r="R69" s="192" t="str">
        <f>IF('Result Sheet'!AU72="","",'Result Sheet'!AU72)</f>
        <v/>
      </c>
      <c r="S69" s="191" t="str">
        <f>IF('Result Sheet'!BL72="","",IF('Result Sheet'!BL72="D","I",'Result Sheet'!BL72))</f>
        <v/>
      </c>
      <c r="T69" s="192" t="str">
        <f>IF('Result Sheet'!BM72="","",'Result Sheet'!BM72)</f>
        <v/>
      </c>
      <c r="U69" s="191" t="str">
        <f>IF('Result Sheet'!CD72="","",IF('Result Sheet'!CD72="D","I",'Result Sheet'!CD72))</f>
        <v/>
      </c>
      <c r="V69" s="192" t="str">
        <f>IF('Result Sheet'!CE72="","",'Result Sheet'!CE72)</f>
        <v/>
      </c>
      <c r="W69" s="193" t="str">
        <f>IF('Result Sheet'!DO72="","",'Result Sheet'!DO72)</f>
        <v/>
      </c>
      <c r="BQ69" s="194" t="str">
        <f>'Result Sheet'!G72</f>
        <v/>
      </c>
      <c r="BR69" s="195" t="str">
        <f t="shared" si="0"/>
        <v/>
      </c>
      <c r="BS69" s="195" t="str">
        <f t="shared" si="1"/>
        <v/>
      </c>
      <c r="BT69" s="195" t="str">
        <f t="shared" si="2"/>
        <v/>
      </c>
      <c r="BU69" s="195" t="str">
        <f t="shared" si="3"/>
        <v/>
      </c>
      <c r="BV69" s="195" t="str">
        <f t="shared" si="4"/>
        <v/>
      </c>
      <c r="BW69" s="195" t="str">
        <f t="shared" si="5"/>
        <v/>
      </c>
      <c r="BX69" s="195" t="str">
        <f t="shared" si="6"/>
        <v/>
      </c>
      <c r="BY69" s="195" t="str">
        <f t="shared" si="7"/>
        <v/>
      </c>
      <c r="BZ69" s="195" t="str">
        <f t="shared" si="8"/>
        <v/>
      </c>
      <c r="CA69" s="195" t="str">
        <f t="shared" si="9"/>
        <v/>
      </c>
      <c r="CB69" s="195" t="str">
        <f t="shared" si="10"/>
        <v/>
      </c>
      <c r="CC69" s="195" t="str">
        <f t="shared" si="11"/>
        <v/>
      </c>
      <c r="CD69" s="196"/>
    </row>
    <row r="70" spans="1:82" ht="15.95" customHeight="1">
      <c r="A70" s="183">
        <f>IF('Result Sheet'!A73="","",'Result Sheet'!A73)</f>
        <v>66</v>
      </c>
      <c r="B70" s="184" t="str">
        <f>IF('Result Sheet'!B73="","",'Result Sheet'!B73)</f>
        <v/>
      </c>
      <c r="C70" s="185" t="str">
        <f>IF('Result Sheet'!F73="","",'Result Sheet'!F73)</f>
        <v/>
      </c>
      <c r="D70" s="186" t="str">
        <f>IF('Result Sheet'!E73="","",'Result Sheet'!E73)</f>
        <v/>
      </c>
      <c r="E70" s="187" t="str">
        <f>IF('Result Sheet'!G73="","",'Result Sheet'!G73)</f>
        <v/>
      </c>
      <c r="F70" s="187" t="str">
        <f>IF('Result Sheet'!H73="","",'Result Sheet'!H73)</f>
        <v/>
      </c>
      <c r="G70" s="187" t="str">
        <f>IF('Result Sheet'!I73="","",'Result Sheet'!I73)</f>
        <v/>
      </c>
      <c r="H70" s="188" t="str">
        <f>IF('Result Sheet'!K73="","",'Result Sheet'!K73)</f>
        <v/>
      </c>
      <c r="I70" s="188" t="str">
        <f>IF('Result Sheet'!J73="","",'Result Sheet'!J73)</f>
        <v/>
      </c>
      <c r="J70" s="291" t="str">
        <f>IF('Result Sheet'!DM73="","",'Result Sheet'!DM73)</f>
        <v/>
      </c>
      <c r="K70" s="189" t="str">
        <f>IF('Result Sheet'!DI73="","",'Result Sheet'!DI73)</f>
        <v/>
      </c>
      <c r="L70" s="190" t="str">
        <f>IF('Result Sheet'!DJ73="","",'Result Sheet'!DJ73)</f>
        <v/>
      </c>
      <c r="M70" s="189" t="str">
        <f>IF('Result Sheet'!DK73="","",'Result Sheet'!DK73)</f>
        <v/>
      </c>
      <c r="N70" s="232" t="str">
        <f>IF('Result Sheet'!DP73="","",'Result Sheet'!DP73)</f>
        <v/>
      </c>
      <c r="O70" s="191" t="str">
        <f>IF('Result Sheet'!AB73="","",IF('Result Sheet'!AB73="D","I",'Result Sheet'!AB73))</f>
        <v/>
      </c>
      <c r="P70" s="192" t="str">
        <f>IF('Result Sheet'!AC73="","",'Result Sheet'!AC73)</f>
        <v/>
      </c>
      <c r="Q70" s="191" t="str">
        <f>IF('Result Sheet'!AT73="","",IF('Result Sheet'!AT73="D","I",'Result Sheet'!AT73))</f>
        <v/>
      </c>
      <c r="R70" s="192" t="str">
        <f>IF('Result Sheet'!AU73="","",'Result Sheet'!AU73)</f>
        <v/>
      </c>
      <c r="S70" s="191" t="str">
        <f>IF('Result Sheet'!BL73="","",IF('Result Sheet'!BL73="D","I",'Result Sheet'!BL73))</f>
        <v/>
      </c>
      <c r="T70" s="192" t="str">
        <f>IF('Result Sheet'!BM73="","",'Result Sheet'!BM73)</f>
        <v/>
      </c>
      <c r="U70" s="191" t="str">
        <f>IF('Result Sheet'!CD73="","",IF('Result Sheet'!CD73="D","I",'Result Sheet'!CD73))</f>
        <v/>
      </c>
      <c r="V70" s="192" t="str">
        <f>IF('Result Sheet'!CE73="","",'Result Sheet'!CE73)</f>
        <v/>
      </c>
      <c r="W70" s="193" t="str">
        <f>IF('Result Sheet'!DO73="","",'Result Sheet'!DO73)</f>
        <v/>
      </c>
      <c r="BQ70" s="194" t="str">
        <f>'Result Sheet'!G73</f>
        <v/>
      </c>
      <c r="BR70" s="195" t="str">
        <f t="shared" ref="BR70:BR133" si="12">IFERROR(IF(AND(N70="",J70=""),"",IF(AND(H70="SC",I70="M"),N70,"")),"")</f>
        <v/>
      </c>
      <c r="BS70" s="195" t="str">
        <f t="shared" ref="BS70:BS133" si="13">IFERROR(IF(AND(N70="",J70=""),"",IF(AND(H70="SC",I70="F"),N70,"")),"")</f>
        <v/>
      </c>
      <c r="BT70" s="195" t="str">
        <f t="shared" ref="BT70:BT133" si="14">IFERROR(IF(AND(N70="",J70=""),"",IF(AND(H70="ST",I70="M"),N70,"")),"")</f>
        <v/>
      </c>
      <c r="BU70" s="195" t="str">
        <f t="shared" ref="BU70:BU133" si="15">IFERROR(IF(AND(N70="",J70=""),"",IF(AND(H70="ST",I70="F"),N70,"")),"")</f>
        <v/>
      </c>
      <c r="BV70" s="195" t="str">
        <f t="shared" ref="BV70:BV133" si="16">IFERROR(IF(AND(N70="",J70=""),"",IF(AND(H70="OBC",I70="M"),N70,"")),"")</f>
        <v/>
      </c>
      <c r="BW70" s="195" t="str">
        <f t="shared" ref="BW70:BW133" si="17">IFERROR(IF(AND(N70="",J70=""),"",IF(AND(H70="OBC",I70="F"),N70,"")),"")</f>
        <v/>
      </c>
      <c r="BX70" s="195" t="str">
        <f t="shared" ref="BX70:BX133" si="18">IFERROR(IF(AND(N70="",J70=""),"",IF(AND(H70="GEN",I70="M"),N70,"")),"")</f>
        <v/>
      </c>
      <c r="BY70" s="195" t="str">
        <f t="shared" ref="BY70:BY133" si="19">IFERROR(IF(AND(N70="",J70=""),"",IF(AND(H70="GEN",I70="F"),N70,"")),"")</f>
        <v/>
      </c>
      <c r="BZ70" s="195" t="str">
        <f t="shared" ref="BZ70:BZ133" si="20">IFERROR(IF(AND(N70="",J70=""),"",IF(AND(H70="MIN",I70="M"),N70,"")),"")</f>
        <v/>
      </c>
      <c r="CA70" s="195" t="str">
        <f t="shared" ref="CA70:CA133" si="21">IFERROR(IF(AND(N70="",J70=""),"",IF(AND(H70="MIN",I70="M"),N70,"")),"")</f>
        <v/>
      </c>
      <c r="CB70" s="195" t="str">
        <f t="shared" ref="CB70:CB133" si="22">IFERROR(IF(AND(N70="",J70=""),"",IF(AND(H70="SBC",I70="M"),N70,"")),"")</f>
        <v/>
      </c>
      <c r="CC70" s="195" t="str">
        <f t="shared" ref="CC70:CC133" si="23">IFERROR(IF(AND(N70="",J70=""),"",IF(AND(H70="SBC",I70="F"),N70,"")),"")</f>
        <v/>
      </c>
      <c r="CD70" s="196"/>
    </row>
    <row r="71" spans="1:82" ht="15.95" customHeight="1">
      <c r="A71" s="183">
        <f>IF('Result Sheet'!A74="","",'Result Sheet'!A74)</f>
        <v>67</v>
      </c>
      <c r="B71" s="184" t="str">
        <f>IF('Result Sheet'!B74="","",'Result Sheet'!B74)</f>
        <v/>
      </c>
      <c r="C71" s="185" t="str">
        <f>IF('Result Sheet'!F74="","",'Result Sheet'!F74)</f>
        <v/>
      </c>
      <c r="D71" s="186" t="str">
        <f>IF('Result Sheet'!E74="","",'Result Sheet'!E74)</f>
        <v/>
      </c>
      <c r="E71" s="187" t="str">
        <f>IF('Result Sheet'!G74="","",'Result Sheet'!G74)</f>
        <v/>
      </c>
      <c r="F71" s="187" t="str">
        <f>IF('Result Sheet'!H74="","",'Result Sheet'!H74)</f>
        <v/>
      </c>
      <c r="G71" s="187" t="str">
        <f>IF('Result Sheet'!I74="","",'Result Sheet'!I74)</f>
        <v/>
      </c>
      <c r="H71" s="188" t="str">
        <f>IF('Result Sheet'!K74="","",'Result Sheet'!K74)</f>
        <v/>
      </c>
      <c r="I71" s="188" t="str">
        <f>IF('Result Sheet'!J74="","",'Result Sheet'!J74)</f>
        <v/>
      </c>
      <c r="J71" s="291" t="str">
        <f>IF('Result Sheet'!DM74="","",'Result Sheet'!DM74)</f>
        <v/>
      </c>
      <c r="K71" s="189" t="str">
        <f>IF('Result Sheet'!DI74="","",'Result Sheet'!DI74)</f>
        <v/>
      </c>
      <c r="L71" s="190" t="str">
        <f>IF('Result Sheet'!DJ74="","",'Result Sheet'!DJ74)</f>
        <v/>
      </c>
      <c r="M71" s="189" t="str">
        <f>IF('Result Sheet'!DK74="","",'Result Sheet'!DK74)</f>
        <v/>
      </c>
      <c r="N71" s="232" t="str">
        <f>IF('Result Sheet'!DP74="","",'Result Sheet'!DP74)</f>
        <v/>
      </c>
      <c r="O71" s="191" t="str">
        <f>IF('Result Sheet'!AB74="","",IF('Result Sheet'!AB74="D","I",'Result Sheet'!AB74))</f>
        <v/>
      </c>
      <c r="P71" s="192" t="str">
        <f>IF('Result Sheet'!AC74="","",'Result Sheet'!AC74)</f>
        <v/>
      </c>
      <c r="Q71" s="191" t="str">
        <f>IF('Result Sheet'!AT74="","",IF('Result Sheet'!AT74="D","I",'Result Sheet'!AT74))</f>
        <v/>
      </c>
      <c r="R71" s="192" t="str">
        <f>IF('Result Sheet'!AU74="","",'Result Sheet'!AU74)</f>
        <v/>
      </c>
      <c r="S71" s="191" t="str">
        <f>IF('Result Sheet'!BL74="","",IF('Result Sheet'!BL74="D","I",'Result Sheet'!BL74))</f>
        <v/>
      </c>
      <c r="T71" s="192" t="str">
        <f>IF('Result Sheet'!BM74="","",'Result Sheet'!BM74)</f>
        <v/>
      </c>
      <c r="U71" s="191" t="str">
        <f>IF('Result Sheet'!CD74="","",IF('Result Sheet'!CD74="D","I",'Result Sheet'!CD74))</f>
        <v/>
      </c>
      <c r="V71" s="192" t="str">
        <f>IF('Result Sheet'!CE74="","",'Result Sheet'!CE74)</f>
        <v/>
      </c>
      <c r="W71" s="193" t="str">
        <f>IF('Result Sheet'!DO74="","",'Result Sheet'!DO74)</f>
        <v/>
      </c>
      <c r="BQ71" s="194" t="str">
        <f>'Result Sheet'!G74</f>
        <v/>
      </c>
      <c r="BR71" s="195" t="str">
        <f t="shared" si="12"/>
        <v/>
      </c>
      <c r="BS71" s="195" t="str">
        <f t="shared" si="13"/>
        <v/>
      </c>
      <c r="BT71" s="195" t="str">
        <f t="shared" si="14"/>
        <v/>
      </c>
      <c r="BU71" s="195" t="str">
        <f t="shared" si="15"/>
        <v/>
      </c>
      <c r="BV71" s="195" t="str">
        <f t="shared" si="16"/>
        <v/>
      </c>
      <c r="BW71" s="195" t="str">
        <f t="shared" si="17"/>
        <v/>
      </c>
      <c r="BX71" s="195" t="str">
        <f t="shared" si="18"/>
        <v/>
      </c>
      <c r="BY71" s="195" t="str">
        <f t="shared" si="19"/>
        <v/>
      </c>
      <c r="BZ71" s="195" t="str">
        <f t="shared" si="20"/>
        <v/>
      </c>
      <c r="CA71" s="195" t="str">
        <f t="shared" si="21"/>
        <v/>
      </c>
      <c r="CB71" s="195" t="str">
        <f t="shared" si="22"/>
        <v/>
      </c>
      <c r="CC71" s="195" t="str">
        <f t="shared" si="23"/>
        <v/>
      </c>
      <c r="CD71" s="196"/>
    </row>
    <row r="72" spans="1:82" ht="15.95" customHeight="1">
      <c r="A72" s="183">
        <f>IF('Result Sheet'!A75="","",'Result Sheet'!A75)</f>
        <v>68</v>
      </c>
      <c r="B72" s="184" t="str">
        <f>IF('Result Sheet'!B75="","",'Result Sheet'!B75)</f>
        <v/>
      </c>
      <c r="C72" s="185" t="str">
        <f>IF('Result Sheet'!F75="","",'Result Sheet'!F75)</f>
        <v/>
      </c>
      <c r="D72" s="186" t="str">
        <f>IF('Result Sheet'!E75="","",'Result Sheet'!E75)</f>
        <v/>
      </c>
      <c r="E72" s="187" t="str">
        <f>IF('Result Sheet'!G75="","",'Result Sheet'!G75)</f>
        <v/>
      </c>
      <c r="F72" s="187" t="str">
        <f>IF('Result Sheet'!H75="","",'Result Sheet'!H75)</f>
        <v/>
      </c>
      <c r="G72" s="187" t="str">
        <f>IF('Result Sheet'!I75="","",'Result Sheet'!I75)</f>
        <v/>
      </c>
      <c r="H72" s="188" t="str">
        <f>IF('Result Sheet'!K75="","",'Result Sheet'!K75)</f>
        <v/>
      </c>
      <c r="I72" s="188" t="str">
        <f>IF('Result Sheet'!J75="","",'Result Sheet'!J75)</f>
        <v/>
      </c>
      <c r="J72" s="291" t="str">
        <f>IF('Result Sheet'!DM75="","",'Result Sheet'!DM75)</f>
        <v/>
      </c>
      <c r="K72" s="189" t="str">
        <f>IF('Result Sheet'!DI75="","",'Result Sheet'!DI75)</f>
        <v/>
      </c>
      <c r="L72" s="190" t="str">
        <f>IF('Result Sheet'!DJ75="","",'Result Sheet'!DJ75)</f>
        <v/>
      </c>
      <c r="M72" s="189" t="str">
        <f>IF('Result Sheet'!DK75="","",'Result Sheet'!DK75)</f>
        <v/>
      </c>
      <c r="N72" s="232" t="str">
        <f>IF('Result Sheet'!DP75="","",'Result Sheet'!DP75)</f>
        <v/>
      </c>
      <c r="O72" s="191" t="str">
        <f>IF('Result Sheet'!AB75="","",IF('Result Sheet'!AB75="D","I",'Result Sheet'!AB75))</f>
        <v/>
      </c>
      <c r="P72" s="192" t="str">
        <f>IF('Result Sheet'!AC75="","",'Result Sheet'!AC75)</f>
        <v/>
      </c>
      <c r="Q72" s="191" t="str">
        <f>IF('Result Sheet'!AT75="","",IF('Result Sheet'!AT75="D","I",'Result Sheet'!AT75))</f>
        <v/>
      </c>
      <c r="R72" s="192" t="str">
        <f>IF('Result Sheet'!AU75="","",'Result Sheet'!AU75)</f>
        <v/>
      </c>
      <c r="S72" s="191" t="str">
        <f>IF('Result Sheet'!BL75="","",IF('Result Sheet'!BL75="D","I",'Result Sheet'!BL75))</f>
        <v/>
      </c>
      <c r="T72" s="192" t="str">
        <f>IF('Result Sheet'!BM75="","",'Result Sheet'!BM75)</f>
        <v/>
      </c>
      <c r="U72" s="191" t="str">
        <f>IF('Result Sheet'!CD75="","",IF('Result Sheet'!CD75="D","I",'Result Sheet'!CD75))</f>
        <v/>
      </c>
      <c r="V72" s="192" t="str">
        <f>IF('Result Sheet'!CE75="","",'Result Sheet'!CE75)</f>
        <v/>
      </c>
      <c r="W72" s="193" t="str">
        <f>IF('Result Sheet'!DO75="","",'Result Sheet'!DO75)</f>
        <v/>
      </c>
      <c r="BQ72" s="194" t="str">
        <f>'Result Sheet'!G75</f>
        <v/>
      </c>
      <c r="BR72" s="195" t="str">
        <f t="shared" si="12"/>
        <v/>
      </c>
      <c r="BS72" s="195" t="str">
        <f t="shared" si="13"/>
        <v/>
      </c>
      <c r="BT72" s="195" t="str">
        <f t="shared" si="14"/>
        <v/>
      </c>
      <c r="BU72" s="195" t="str">
        <f t="shared" si="15"/>
        <v/>
      </c>
      <c r="BV72" s="195" t="str">
        <f t="shared" si="16"/>
        <v/>
      </c>
      <c r="BW72" s="195" t="str">
        <f t="shared" si="17"/>
        <v/>
      </c>
      <c r="BX72" s="195" t="str">
        <f t="shared" si="18"/>
        <v/>
      </c>
      <c r="BY72" s="195" t="str">
        <f t="shared" si="19"/>
        <v/>
      </c>
      <c r="BZ72" s="195" t="str">
        <f t="shared" si="20"/>
        <v/>
      </c>
      <c r="CA72" s="195" t="str">
        <f t="shared" si="21"/>
        <v/>
      </c>
      <c r="CB72" s="195" t="str">
        <f t="shared" si="22"/>
        <v/>
      </c>
      <c r="CC72" s="195" t="str">
        <f t="shared" si="23"/>
        <v/>
      </c>
      <c r="CD72" s="196"/>
    </row>
    <row r="73" spans="1:82" ht="15.95" customHeight="1">
      <c r="A73" s="183">
        <f>IF('Result Sheet'!A76="","",'Result Sheet'!A76)</f>
        <v>69</v>
      </c>
      <c r="B73" s="184" t="str">
        <f>IF('Result Sheet'!B76="","",'Result Sheet'!B76)</f>
        <v/>
      </c>
      <c r="C73" s="185" t="str">
        <f>IF('Result Sheet'!F76="","",'Result Sheet'!F76)</f>
        <v/>
      </c>
      <c r="D73" s="186" t="str">
        <f>IF('Result Sheet'!E76="","",'Result Sheet'!E76)</f>
        <v/>
      </c>
      <c r="E73" s="187" t="str">
        <f>IF('Result Sheet'!G76="","",'Result Sheet'!G76)</f>
        <v/>
      </c>
      <c r="F73" s="187" t="str">
        <f>IF('Result Sheet'!H76="","",'Result Sheet'!H76)</f>
        <v/>
      </c>
      <c r="G73" s="187" t="str">
        <f>IF('Result Sheet'!I76="","",'Result Sheet'!I76)</f>
        <v/>
      </c>
      <c r="H73" s="188" t="str">
        <f>IF('Result Sheet'!K76="","",'Result Sheet'!K76)</f>
        <v/>
      </c>
      <c r="I73" s="188" t="str">
        <f>IF('Result Sheet'!J76="","",'Result Sheet'!J76)</f>
        <v/>
      </c>
      <c r="J73" s="291" t="str">
        <f>IF('Result Sheet'!DM76="","",'Result Sheet'!DM76)</f>
        <v/>
      </c>
      <c r="K73" s="189" t="str">
        <f>IF('Result Sheet'!DI76="","",'Result Sheet'!DI76)</f>
        <v/>
      </c>
      <c r="L73" s="190" t="str">
        <f>IF('Result Sheet'!DJ76="","",'Result Sheet'!DJ76)</f>
        <v/>
      </c>
      <c r="M73" s="189" t="str">
        <f>IF('Result Sheet'!DK76="","",'Result Sheet'!DK76)</f>
        <v/>
      </c>
      <c r="N73" s="232" t="str">
        <f>IF('Result Sheet'!DP76="","",'Result Sheet'!DP76)</f>
        <v/>
      </c>
      <c r="O73" s="191" t="str">
        <f>IF('Result Sheet'!AB76="","",IF('Result Sheet'!AB76="D","I",'Result Sheet'!AB76))</f>
        <v/>
      </c>
      <c r="P73" s="192" t="str">
        <f>IF('Result Sheet'!AC76="","",'Result Sheet'!AC76)</f>
        <v/>
      </c>
      <c r="Q73" s="191" t="str">
        <f>IF('Result Sheet'!AT76="","",IF('Result Sheet'!AT76="D","I",'Result Sheet'!AT76))</f>
        <v/>
      </c>
      <c r="R73" s="192" t="str">
        <f>IF('Result Sheet'!AU76="","",'Result Sheet'!AU76)</f>
        <v/>
      </c>
      <c r="S73" s="191" t="str">
        <f>IF('Result Sheet'!BL76="","",IF('Result Sheet'!BL76="D","I",'Result Sheet'!BL76))</f>
        <v/>
      </c>
      <c r="T73" s="192" t="str">
        <f>IF('Result Sheet'!BM76="","",'Result Sheet'!BM76)</f>
        <v/>
      </c>
      <c r="U73" s="191" t="str">
        <f>IF('Result Sheet'!CD76="","",IF('Result Sheet'!CD76="D","I",'Result Sheet'!CD76))</f>
        <v/>
      </c>
      <c r="V73" s="192" t="str">
        <f>IF('Result Sheet'!CE76="","",'Result Sheet'!CE76)</f>
        <v/>
      </c>
      <c r="W73" s="193" t="str">
        <f>IF('Result Sheet'!DO76="","",'Result Sheet'!DO76)</f>
        <v/>
      </c>
      <c r="BQ73" s="194" t="str">
        <f>'Result Sheet'!G76</f>
        <v/>
      </c>
      <c r="BR73" s="195" t="str">
        <f t="shared" si="12"/>
        <v/>
      </c>
      <c r="BS73" s="195" t="str">
        <f t="shared" si="13"/>
        <v/>
      </c>
      <c r="BT73" s="195" t="str">
        <f t="shared" si="14"/>
        <v/>
      </c>
      <c r="BU73" s="195" t="str">
        <f t="shared" si="15"/>
        <v/>
      </c>
      <c r="BV73" s="195" t="str">
        <f t="shared" si="16"/>
        <v/>
      </c>
      <c r="BW73" s="195" t="str">
        <f t="shared" si="17"/>
        <v/>
      </c>
      <c r="BX73" s="195" t="str">
        <f t="shared" si="18"/>
        <v/>
      </c>
      <c r="BY73" s="195" t="str">
        <f t="shared" si="19"/>
        <v/>
      </c>
      <c r="BZ73" s="195" t="str">
        <f t="shared" si="20"/>
        <v/>
      </c>
      <c r="CA73" s="195" t="str">
        <f t="shared" si="21"/>
        <v/>
      </c>
      <c r="CB73" s="195" t="str">
        <f t="shared" si="22"/>
        <v/>
      </c>
      <c r="CC73" s="195" t="str">
        <f t="shared" si="23"/>
        <v/>
      </c>
      <c r="CD73" s="196"/>
    </row>
    <row r="74" spans="1:82" ht="15.95" customHeight="1">
      <c r="A74" s="183">
        <f>IF('Result Sheet'!A77="","",'Result Sheet'!A77)</f>
        <v>70</v>
      </c>
      <c r="B74" s="184" t="str">
        <f>IF('Result Sheet'!B77="","",'Result Sheet'!B77)</f>
        <v/>
      </c>
      <c r="C74" s="185" t="str">
        <f>IF('Result Sheet'!F77="","",'Result Sheet'!F77)</f>
        <v/>
      </c>
      <c r="D74" s="186" t="str">
        <f>IF('Result Sheet'!E77="","",'Result Sheet'!E77)</f>
        <v/>
      </c>
      <c r="E74" s="187" t="str">
        <f>IF('Result Sheet'!G77="","",'Result Sheet'!G77)</f>
        <v/>
      </c>
      <c r="F74" s="187" t="str">
        <f>IF('Result Sheet'!H77="","",'Result Sheet'!H77)</f>
        <v/>
      </c>
      <c r="G74" s="187" t="str">
        <f>IF('Result Sheet'!I77="","",'Result Sheet'!I77)</f>
        <v/>
      </c>
      <c r="H74" s="188" t="str">
        <f>IF('Result Sheet'!K77="","",'Result Sheet'!K77)</f>
        <v/>
      </c>
      <c r="I74" s="188" t="str">
        <f>IF('Result Sheet'!J77="","",'Result Sheet'!J77)</f>
        <v/>
      </c>
      <c r="J74" s="291" t="str">
        <f>IF('Result Sheet'!DM77="","",'Result Sheet'!DM77)</f>
        <v/>
      </c>
      <c r="K74" s="189" t="str">
        <f>IF('Result Sheet'!DI77="","",'Result Sheet'!DI77)</f>
        <v/>
      </c>
      <c r="L74" s="190" t="str">
        <f>IF('Result Sheet'!DJ77="","",'Result Sheet'!DJ77)</f>
        <v/>
      </c>
      <c r="M74" s="189" t="str">
        <f>IF('Result Sheet'!DK77="","",'Result Sheet'!DK77)</f>
        <v/>
      </c>
      <c r="N74" s="232" t="str">
        <f>IF('Result Sheet'!DP77="","",'Result Sheet'!DP77)</f>
        <v/>
      </c>
      <c r="O74" s="191" t="str">
        <f>IF('Result Sheet'!AB77="","",IF('Result Sheet'!AB77="D","I",'Result Sheet'!AB77))</f>
        <v/>
      </c>
      <c r="P74" s="192" t="str">
        <f>IF('Result Sheet'!AC77="","",'Result Sheet'!AC77)</f>
        <v/>
      </c>
      <c r="Q74" s="191" t="str">
        <f>IF('Result Sheet'!AT77="","",IF('Result Sheet'!AT77="D","I",'Result Sheet'!AT77))</f>
        <v/>
      </c>
      <c r="R74" s="192" t="str">
        <f>IF('Result Sheet'!AU77="","",'Result Sheet'!AU77)</f>
        <v/>
      </c>
      <c r="S74" s="191" t="str">
        <f>IF('Result Sheet'!BL77="","",IF('Result Sheet'!BL77="D","I",'Result Sheet'!BL77))</f>
        <v/>
      </c>
      <c r="T74" s="192" t="str">
        <f>IF('Result Sheet'!BM77="","",'Result Sheet'!BM77)</f>
        <v/>
      </c>
      <c r="U74" s="191" t="str">
        <f>IF('Result Sheet'!CD77="","",IF('Result Sheet'!CD77="D","I",'Result Sheet'!CD77))</f>
        <v/>
      </c>
      <c r="V74" s="192" t="str">
        <f>IF('Result Sheet'!CE77="","",'Result Sheet'!CE77)</f>
        <v/>
      </c>
      <c r="W74" s="193" t="str">
        <f>IF('Result Sheet'!DO77="","",'Result Sheet'!DO77)</f>
        <v/>
      </c>
      <c r="BQ74" s="194" t="str">
        <f>'Result Sheet'!G77</f>
        <v/>
      </c>
      <c r="BR74" s="195" t="str">
        <f t="shared" si="12"/>
        <v/>
      </c>
      <c r="BS74" s="195" t="str">
        <f t="shared" si="13"/>
        <v/>
      </c>
      <c r="BT74" s="195" t="str">
        <f t="shared" si="14"/>
        <v/>
      </c>
      <c r="BU74" s="195" t="str">
        <f t="shared" si="15"/>
        <v/>
      </c>
      <c r="BV74" s="195" t="str">
        <f t="shared" si="16"/>
        <v/>
      </c>
      <c r="BW74" s="195" t="str">
        <f t="shared" si="17"/>
        <v/>
      </c>
      <c r="BX74" s="195" t="str">
        <f t="shared" si="18"/>
        <v/>
      </c>
      <c r="BY74" s="195" t="str">
        <f t="shared" si="19"/>
        <v/>
      </c>
      <c r="BZ74" s="195" t="str">
        <f t="shared" si="20"/>
        <v/>
      </c>
      <c r="CA74" s="195" t="str">
        <f t="shared" si="21"/>
        <v/>
      </c>
      <c r="CB74" s="195" t="str">
        <f t="shared" si="22"/>
        <v/>
      </c>
      <c r="CC74" s="195" t="str">
        <f t="shared" si="23"/>
        <v/>
      </c>
      <c r="CD74" s="196"/>
    </row>
    <row r="75" spans="1:82" ht="15.95" customHeight="1">
      <c r="A75" s="183">
        <f>IF('Result Sheet'!A78="","",'Result Sheet'!A78)</f>
        <v>71</v>
      </c>
      <c r="B75" s="184" t="str">
        <f>IF('Result Sheet'!B78="","",'Result Sheet'!B78)</f>
        <v/>
      </c>
      <c r="C75" s="185" t="str">
        <f>IF('Result Sheet'!F78="","",'Result Sheet'!F78)</f>
        <v/>
      </c>
      <c r="D75" s="186" t="str">
        <f>IF('Result Sheet'!E78="","",'Result Sheet'!E78)</f>
        <v/>
      </c>
      <c r="E75" s="187" t="str">
        <f>IF('Result Sheet'!G78="","",'Result Sheet'!G78)</f>
        <v/>
      </c>
      <c r="F75" s="187" t="str">
        <f>IF('Result Sheet'!H78="","",'Result Sheet'!H78)</f>
        <v/>
      </c>
      <c r="G75" s="187" t="str">
        <f>IF('Result Sheet'!I78="","",'Result Sheet'!I78)</f>
        <v/>
      </c>
      <c r="H75" s="188" t="str">
        <f>IF('Result Sheet'!K78="","",'Result Sheet'!K78)</f>
        <v/>
      </c>
      <c r="I75" s="188" t="str">
        <f>IF('Result Sheet'!J78="","",'Result Sheet'!J78)</f>
        <v/>
      </c>
      <c r="J75" s="291" t="str">
        <f>IF('Result Sheet'!DM78="","",'Result Sheet'!DM78)</f>
        <v/>
      </c>
      <c r="K75" s="189" t="str">
        <f>IF('Result Sheet'!DI78="","",'Result Sheet'!DI78)</f>
        <v/>
      </c>
      <c r="L75" s="190" t="str">
        <f>IF('Result Sheet'!DJ78="","",'Result Sheet'!DJ78)</f>
        <v/>
      </c>
      <c r="M75" s="189" t="str">
        <f>IF('Result Sheet'!DK78="","",'Result Sheet'!DK78)</f>
        <v/>
      </c>
      <c r="N75" s="232" t="str">
        <f>IF('Result Sheet'!DP78="","",'Result Sheet'!DP78)</f>
        <v/>
      </c>
      <c r="O75" s="191" t="str">
        <f>IF('Result Sheet'!AB78="","",IF('Result Sheet'!AB78="D","I",'Result Sheet'!AB78))</f>
        <v/>
      </c>
      <c r="P75" s="192" t="str">
        <f>IF('Result Sheet'!AC78="","",'Result Sheet'!AC78)</f>
        <v/>
      </c>
      <c r="Q75" s="191" t="str">
        <f>IF('Result Sheet'!AT78="","",IF('Result Sheet'!AT78="D","I",'Result Sheet'!AT78))</f>
        <v/>
      </c>
      <c r="R75" s="192" t="str">
        <f>IF('Result Sheet'!AU78="","",'Result Sheet'!AU78)</f>
        <v/>
      </c>
      <c r="S75" s="191" t="str">
        <f>IF('Result Sheet'!BL78="","",IF('Result Sheet'!BL78="D","I",'Result Sheet'!BL78))</f>
        <v/>
      </c>
      <c r="T75" s="192" t="str">
        <f>IF('Result Sheet'!BM78="","",'Result Sheet'!BM78)</f>
        <v/>
      </c>
      <c r="U75" s="191" t="str">
        <f>IF('Result Sheet'!CD78="","",IF('Result Sheet'!CD78="D","I",'Result Sheet'!CD78))</f>
        <v/>
      </c>
      <c r="V75" s="192" t="str">
        <f>IF('Result Sheet'!CE78="","",'Result Sheet'!CE78)</f>
        <v/>
      </c>
      <c r="W75" s="193" t="str">
        <f>IF('Result Sheet'!DO78="","",'Result Sheet'!DO78)</f>
        <v/>
      </c>
      <c r="BQ75" s="194" t="str">
        <f>'Result Sheet'!G78</f>
        <v/>
      </c>
      <c r="BR75" s="195" t="str">
        <f t="shared" si="12"/>
        <v/>
      </c>
      <c r="BS75" s="195" t="str">
        <f t="shared" si="13"/>
        <v/>
      </c>
      <c r="BT75" s="195" t="str">
        <f t="shared" si="14"/>
        <v/>
      </c>
      <c r="BU75" s="195" t="str">
        <f t="shared" si="15"/>
        <v/>
      </c>
      <c r="BV75" s="195" t="str">
        <f t="shared" si="16"/>
        <v/>
      </c>
      <c r="BW75" s="195" t="str">
        <f t="shared" si="17"/>
        <v/>
      </c>
      <c r="BX75" s="195" t="str">
        <f t="shared" si="18"/>
        <v/>
      </c>
      <c r="BY75" s="195" t="str">
        <f t="shared" si="19"/>
        <v/>
      </c>
      <c r="BZ75" s="195" t="str">
        <f t="shared" si="20"/>
        <v/>
      </c>
      <c r="CA75" s="195" t="str">
        <f t="shared" si="21"/>
        <v/>
      </c>
      <c r="CB75" s="195" t="str">
        <f t="shared" si="22"/>
        <v/>
      </c>
      <c r="CC75" s="195" t="str">
        <f t="shared" si="23"/>
        <v/>
      </c>
      <c r="CD75" s="196"/>
    </row>
    <row r="76" spans="1:82" ht="15.95" customHeight="1">
      <c r="A76" s="183">
        <f>IF('Result Sheet'!A79="","",'Result Sheet'!A79)</f>
        <v>72</v>
      </c>
      <c r="B76" s="184" t="str">
        <f>IF('Result Sheet'!B79="","",'Result Sheet'!B79)</f>
        <v/>
      </c>
      <c r="C76" s="185" t="str">
        <f>IF('Result Sheet'!F79="","",'Result Sheet'!F79)</f>
        <v/>
      </c>
      <c r="D76" s="186" t="str">
        <f>IF('Result Sheet'!E79="","",'Result Sheet'!E79)</f>
        <v/>
      </c>
      <c r="E76" s="187" t="str">
        <f>IF('Result Sheet'!G79="","",'Result Sheet'!G79)</f>
        <v/>
      </c>
      <c r="F76" s="187" t="str">
        <f>IF('Result Sheet'!H79="","",'Result Sheet'!H79)</f>
        <v/>
      </c>
      <c r="G76" s="187" t="str">
        <f>IF('Result Sheet'!I79="","",'Result Sheet'!I79)</f>
        <v/>
      </c>
      <c r="H76" s="188" t="str">
        <f>IF('Result Sheet'!K79="","",'Result Sheet'!K79)</f>
        <v/>
      </c>
      <c r="I76" s="188" t="str">
        <f>IF('Result Sheet'!J79="","",'Result Sheet'!J79)</f>
        <v/>
      </c>
      <c r="J76" s="291" t="str">
        <f>IF('Result Sheet'!DM79="","",'Result Sheet'!DM79)</f>
        <v/>
      </c>
      <c r="K76" s="189" t="str">
        <f>IF('Result Sheet'!DI79="","",'Result Sheet'!DI79)</f>
        <v/>
      </c>
      <c r="L76" s="190" t="str">
        <f>IF('Result Sheet'!DJ79="","",'Result Sheet'!DJ79)</f>
        <v/>
      </c>
      <c r="M76" s="189" t="str">
        <f>IF('Result Sheet'!DK79="","",'Result Sheet'!DK79)</f>
        <v/>
      </c>
      <c r="N76" s="232" t="str">
        <f>IF('Result Sheet'!DP79="","",'Result Sheet'!DP79)</f>
        <v/>
      </c>
      <c r="O76" s="191" t="str">
        <f>IF('Result Sheet'!AB79="","",IF('Result Sheet'!AB79="D","I",'Result Sheet'!AB79))</f>
        <v/>
      </c>
      <c r="P76" s="192" t="str">
        <f>IF('Result Sheet'!AC79="","",'Result Sheet'!AC79)</f>
        <v/>
      </c>
      <c r="Q76" s="191" t="str">
        <f>IF('Result Sheet'!AT79="","",IF('Result Sheet'!AT79="D","I",'Result Sheet'!AT79))</f>
        <v/>
      </c>
      <c r="R76" s="192" t="str">
        <f>IF('Result Sheet'!AU79="","",'Result Sheet'!AU79)</f>
        <v/>
      </c>
      <c r="S76" s="191" t="str">
        <f>IF('Result Sheet'!BL79="","",IF('Result Sheet'!BL79="D","I",'Result Sheet'!BL79))</f>
        <v/>
      </c>
      <c r="T76" s="192" t="str">
        <f>IF('Result Sheet'!BM79="","",'Result Sheet'!BM79)</f>
        <v/>
      </c>
      <c r="U76" s="191" t="str">
        <f>IF('Result Sheet'!CD79="","",IF('Result Sheet'!CD79="D","I",'Result Sheet'!CD79))</f>
        <v/>
      </c>
      <c r="V76" s="192" t="str">
        <f>IF('Result Sheet'!CE79="","",'Result Sheet'!CE79)</f>
        <v/>
      </c>
      <c r="W76" s="193" t="str">
        <f>IF('Result Sheet'!DO79="","",'Result Sheet'!DO79)</f>
        <v/>
      </c>
      <c r="BQ76" s="194" t="str">
        <f>'Result Sheet'!G79</f>
        <v/>
      </c>
      <c r="BR76" s="195" t="str">
        <f t="shared" si="12"/>
        <v/>
      </c>
      <c r="BS76" s="195" t="str">
        <f t="shared" si="13"/>
        <v/>
      </c>
      <c r="BT76" s="195" t="str">
        <f t="shared" si="14"/>
        <v/>
      </c>
      <c r="BU76" s="195" t="str">
        <f t="shared" si="15"/>
        <v/>
      </c>
      <c r="BV76" s="195" t="str">
        <f t="shared" si="16"/>
        <v/>
      </c>
      <c r="BW76" s="195" t="str">
        <f t="shared" si="17"/>
        <v/>
      </c>
      <c r="BX76" s="195" t="str">
        <f t="shared" si="18"/>
        <v/>
      </c>
      <c r="BY76" s="195" t="str">
        <f t="shared" si="19"/>
        <v/>
      </c>
      <c r="BZ76" s="195" t="str">
        <f t="shared" si="20"/>
        <v/>
      </c>
      <c r="CA76" s="195" t="str">
        <f t="shared" si="21"/>
        <v/>
      </c>
      <c r="CB76" s="195" t="str">
        <f t="shared" si="22"/>
        <v/>
      </c>
      <c r="CC76" s="195" t="str">
        <f t="shared" si="23"/>
        <v/>
      </c>
      <c r="CD76" s="196"/>
    </row>
    <row r="77" spans="1:82" ht="15.95" customHeight="1">
      <c r="A77" s="183">
        <f>IF('Result Sheet'!A80="","",'Result Sheet'!A80)</f>
        <v>73</v>
      </c>
      <c r="B77" s="184" t="str">
        <f>IF('Result Sheet'!B80="","",'Result Sheet'!B80)</f>
        <v/>
      </c>
      <c r="C77" s="185" t="str">
        <f>IF('Result Sheet'!F80="","",'Result Sheet'!F80)</f>
        <v/>
      </c>
      <c r="D77" s="186" t="str">
        <f>IF('Result Sheet'!E80="","",'Result Sheet'!E80)</f>
        <v/>
      </c>
      <c r="E77" s="187" t="str">
        <f>IF('Result Sheet'!G80="","",'Result Sheet'!G80)</f>
        <v/>
      </c>
      <c r="F77" s="187" t="str">
        <f>IF('Result Sheet'!H80="","",'Result Sheet'!H80)</f>
        <v/>
      </c>
      <c r="G77" s="187" t="str">
        <f>IF('Result Sheet'!I80="","",'Result Sheet'!I80)</f>
        <v/>
      </c>
      <c r="H77" s="188" t="str">
        <f>IF('Result Sheet'!K80="","",'Result Sheet'!K80)</f>
        <v/>
      </c>
      <c r="I77" s="188" t="str">
        <f>IF('Result Sheet'!J80="","",'Result Sheet'!J80)</f>
        <v/>
      </c>
      <c r="J77" s="291" t="str">
        <f>IF('Result Sheet'!DM80="","",'Result Sheet'!DM80)</f>
        <v/>
      </c>
      <c r="K77" s="189" t="str">
        <f>IF('Result Sheet'!DI80="","",'Result Sheet'!DI80)</f>
        <v/>
      </c>
      <c r="L77" s="190" t="str">
        <f>IF('Result Sheet'!DJ80="","",'Result Sheet'!DJ80)</f>
        <v/>
      </c>
      <c r="M77" s="189" t="str">
        <f>IF('Result Sheet'!DK80="","",'Result Sheet'!DK80)</f>
        <v/>
      </c>
      <c r="N77" s="232" t="str">
        <f>IF('Result Sheet'!DP80="","",'Result Sheet'!DP80)</f>
        <v/>
      </c>
      <c r="O77" s="191" t="str">
        <f>IF('Result Sheet'!AB80="","",IF('Result Sheet'!AB80="D","I",'Result Sheet'!AB80))</f>
        <v/>
      </c>
      <c r="P77" s="192" t="str">
        <f>IF('Result Sheet'!AC80="","",'Result Sheet'!AC80)</f>
        <v/>
      </c>
      <c r="Q77" s="191" t="str">
        <f>IF('Result Sheet'!AT80="","",IF('Result Sheet'!AT80="D","I",'Result Sheet'!AT80))</f>
        <v/>
      </c>
      <c r="R77" s="192" t="str">
        <f>IF('Result Sheet'!AU80="","",'Result Sheet'!AU80)</f>
        <v/>
      </c>
      <c r="S77" s="191" t="str">
        <f>IF('Result Sheet'!BL80="","",IF('Result Sheet'!BL80="D","I",'Result Sheet'!BL80))</f>
        <v/>
      </c>
      <c r="T77" s="192" t="str">
        <f>IF('Result Sheet'!BM80="","",'Result Sheet'!BM80)</f>
        <v/>
      </c>
      <c r="U77" s="191" t="str">
        <f>IF('Result Sheet'!CD80="","",IF('Result Sheet'!CD80="D","I",'Result Sheet'!CD80))</f>
        <v/>
      </c>
      <c r="V77" s="192" t="str">
        <f>IF('Result Sheet'!CE80="","",'Result Sheet'!CE80)</f>
        <v/>
      </c>
      <c r="W77" s="193" t="str">
        <f>IF('Result Sheet'!DO80="","",'Result Sheet'!DO80)</f>
        <v/>
      </c>
      <c r="BQ77" s="194" t="str">
        <f>'Result Sheet'!G80</f>
        <v/>
      </c>
      <c r="BR77" s="195" t="str">
        <f t="shared" si="12"/>
        <v/>
      </c>
      <c r="BS77" s="195" t="str">
        <f t="shared" si="13"/>
        <v/>
      </c>
      <c r="BT77" s="195" t="str">
        <f t="shared" si="14"/>
        <v/>
      </c>
      <c r="BU77" s="195" t="str">
        <f t="shared" si="15"/>
        <v/>
      </c>
      <c r="BV77" s="195" t="str">
        <f t="shared" si="16"/>
        <v/>
      </c>
      <c r="BW77" s="195" t="str">
        <f t="shared" si="17"/>
        <v/>
      </c>
      <c r="BX77" s="195" t="str">
        <f t="shared" si="18"/>
        <v/>
      </c>
      <c r="BY77" s="195" t="str">
        <f t="shared" si="19"/>
        <v/>
      </c>
      <c r="BZ77" s="195" t="str">
        <f t="shared" si="20"/>
        <v/>
      </c>
      <c r="CA77" s="195" t="str">
        <f t="shared" si="21"/>
        <v/>
      </c>
      <c r="CB77" s="195" t="str">
        <f t="shared" si="22"/>
        <v/>
      </c>
      <c r="CC77" s="195" t="str">
        <f t="shared" si="23"/>
        <v/>
      </c>
      <c r="CD77" s="196"/>
    </row>
    <row r="78" spans="1:82" ht="15.95" customHeight="1">
      <c r="A78" s="183">
        <f>IF('Result Sheet'!A81="","",'Result Sheet'!A81)</f>
        <v>74</v>
      </c>
      <c r="B78" s="184" t="str">
        <f>IF('Result Sheet'!B81="","",'Result Sheet'!B81)</f>
        <v/>
      </c>
      <c r="C78" s="185" t="str">
        <f>IF('Result Sheet'!F81="","",'Result Sheet'!F81)</f>
        <v/>
      </c>
      <c r="D78" s="186" t="str">
        <f>IF('Result Sheet'!E81="","",'Result Sheet'!E81)</f>
        <v/>
      </c>
      <c r="E78" s="187" t="str">
        <f>IF('Result Sheet'!G81="","",'Result Sheet'!G81)</f>
        <v/>
      </c>
      <c r="F78" s="187" t="str">
        <f>IF('Result Sheet'!H81="","",'Result Sheet'!H81)</f>
        <v/>
      </c>
      <c r="G78" s="187" t="str">
        <f>IF('Result Sheet'!I81="","",'Result Sheet'!I81)</f>
        <v/>
      </c>
      <c r="H78" s="188" t="str">
        <f>IF('Result Sheet'!K81="","",'Result Sheet'!K81)</f>
        <v/>
      </c>
      <c r="I78" s="188" t="str">
        <f>IF('Result Sheet'!J81="","",'Result Sheet'!J81)</f>
        <v/>
      </c>
      <c r="J78" s="291" t="str">
        <f>IF('Result Sheet'!DM81="","",'Result Sheet'!DM81)</f>
        <v/>
      </c>
      <c r="K78" s="189" t="str">
        <f>IF('Result Sheet'!DI81="","",'Result Sheet'!DI81)</f>
        <v/>
      </c>
      <c r="L78" s="190" t="str">
        <f>IF('Result Sheet'!DJ81="","",'Result Sheet'!DJ81)</f>
        <v/>
      </c>
      <c r="M78" s="189" t="str">
        <f>IF('Result Sheet'!DK81="","",'Result Sheet'!DK81)</f>
        <v/>
      </c>
      <c r="N78" s="232" t="str">
        <f>IF('Result Sheet'!DP81="","",'Result Sheet'!DP81)</f>
        <v/>
      </c>
      <c r="O78" s="191" t="str">
        <f>IF('Result Sheet'!AB81="","",IF('Result Sheet'!AB81="D","I",'Result Sheet'!AB81))</f>
        <v/>
      </c>
      <c r="P78" s="192" t="str">
        <f>IF('Result Sheet'!AC81="","",'Result Sheet'!AC81)</f>
        <v/>
      </c>
      <c r="Q78" s="191" t="str">
        <f>IF('Result Sheet'!AT81="","",IF('Result Sheet'!AT81="D","I",'Result Sheet'!AT81))</f>
        <v/>
      </c>
      <c r="R78" s="192" t="str">
        <f>IF('Result Sheet'!AU81="","",'Result Sheet'!AU81)</f>
        <v/>
      </c>
      <c r="S78" s="191" t="str">
        <f>IF('Result Sheet'!BL81="","",IF('Result Sheet'!BL81="D","I",'Result Sheet'!BL81))</f>
        <v/>
      </c>
      <c r="T78" s="192" t="str">
        <f>IF('Result Sheet'!BM81="","",'Result Sheet'!BM81)</f>
        <v/>
      </c>
      <c r="U78" s="191" t="str">
        <f>IF('Result Sheet'!CD81="","",IF('Result Sheet'!CD81="D","I",'Result Sheet'!CD81))</f>
        <v/>
      </c>
      <c r="V78" s="192" t="str">
        <f>IF('Result Sheet'!CE81="","",'Result Sheet'!CE81)</f>
        <v/>
      </c>
      <c r="W78" s="193" t="str">
        <f>IF('Result Sheet'!DO81="","",'Result Sheet'!DO81)</f>
        <v/>
      </c>
      <c r="BQ78" s="194" t="str">
        <f>'Result Sheet'!G81</f>
        <v/>
      </c>
      <c r="BR78" s="195" t="str">
        <f t="shared" si="12"/>
        <v/>
      </c>
      <c r="BS78" s="195" t="str">
        <f t="shared" si="13"/>
        <v/>
      </c>
      <c r="BT78" s="195" t="str">
        <f t="shared" si="14"/>
        <v/>
      </c>
      <c r="BU78" s="195" t="str">
        <f t="shared" si="15"/>
        <v/>
      </c>
      <c r="BV78" s="195" t="str">
        <f t="shared" si="16"/>
        <v/>
      </c>
      <c r="BW78" s="195" t="str">
        <f t="shared" si="17"/>
        <v/>
      </c>
      <c r="BX78" s="195" t="str">
        <f t="shared" si="18"/>
        <v/>
      </c>
      <c r="BY78" s="195" t="str">
        <f t="shared" si="19"/>
        <v/>
      </c>
      <c r="BZ78" s="195" t="str">
        <f t="shared" si="20"/>
        <v/>
      </c>
      <c r="CA78" s="195" t="str">
        <f t="shared" si="21"/>
        <v/>
      </c>
      <c r="CB78" s="195" t="str">
        <f t="shared" si="22"/>
        <v/>
      </c>
      <c r="CC78" s="195" t="str">
        <f t="shared" si="23"/>
        <v/>
      </c>
      <c r="CD78" s="196"/>
    </row>
    <row r="79" spans="1:82" ht="15.95" customHeight="1">
      <c r="A79" s="183">
        <f>IF('Result Sheet'!A82="","",'Result Sheet'!A82)</f>
        <v>75</v>
      </c>
      <c r="B79" s="184" t="str">
        <f>IF('Result Sheet'!B82="","",'Result Sheet'!B82)</f>
        <v/>
      </c>
      <c r="C79" s="185" t="str">
        <f>IF('Result Sheet'!F82="","",'Result Sheet'!F82)</f>
        <v/>
      </c>
      <c r="D79" s="186" t="str">
        <f>IF('Result Sheet'!E82="","",'Result Sheet'!E82)</f>
        <v/>
      </c>
      <c r="E79" s="187" t="str">
        <f>IF('Result Sheet'!G82="","",'Result Sheet'!G82)</f>
        <v/>
      </c>
      <c r="F79" s="187" t="str">
        <f>IF('Result Sheet'!H82="","",'Result Sheet'!H82)</f>
        <v/>
      </c>
      <c r="G79" s="187" t="str">
        <f>IF('Result Sheet'!I82="","",'Result Sheet'!I82)</f>
        <v/>
      </c>
      <c r="H79" s="188" t="str">
        <f>IF('Result Sheet'!K82="","",'Result Sheet'!K82)</f>
        <v/>
      </c>
      <c r="I79" s="188" t="str">
        <f>IF('Result Sheet'!J82="","",'Result Sheet'!J82)</f>
        <v/>
      </c>
      <c r="J79" s="291" t="str">
        <f>IF('Result Sheet'!DM82="","",'Result Sheet'!DM82)</f>
        <v/>
      </c>
      <c r="K79" s="189" t="str">
        <f>IF('Result Sheet'!DI82="","",'Result Sheet'!DI82)</f>
        <v/>
      </c>
      <c r="L79" s="190" t="str">
        <f>IF('Result Sheet'!DJ82="","",'Result Sheet'!DJ82)</f>
        <v/>
      </c>
      <c r="M79" s="189" t="str">
        <f>IF('Result Sheet'!DK82="","",'Result Sheet'!DK82)</f>
        <v/>
      </c>
      <c r="N79" s="232" t="str">
        <f>IF('Result Sheet'!DP82="","",'Result Sheet'!DP82)</f>
        <v/>
      </c>
      <c r="O79" s="191" t="str">
        <f>IF('Result Sheet'!AB82="","",IF('Result Sheet'!AB82="D","I",'Result Sheet'!AB82))</f>
        <v/>
      </c>
      <c r="P79" s="192" t="str">
        <f>IF('Result Sheet'!AC82="","",'Result Sheet'!AC82)</f>
        <v/>
      </c>
      <c r="Q79" s="191" t="str">
        <f>IF('Result Sheet'!AT82="","",IF('Result Sheet'!AT82="D","I",'Result Sheet'!AT82))</f>
        <v/>
      </c>
      <c r="R79" s="192" t="str">
        <f>IF('Result Sheet'!AU82="","",'Result Sheet'!AU82)</f>
        <v/>
      </c>
      <c r="S79" s="191" t="str">
        <f>IF('Result Sheet'!BL82="","",IF('Result Sheet'!BL82="D","I",'Result Sheet'!BL82))</f>
        <v/>
      </c>
      <c r="T79" s="192" t="str">
        <f>IF('Result Sheet'!BM82="","",'Result Sheet'!BM82)</f>
        <v/>
      </c>
      <c r="U79" s="191" t="str">
        <f>IF('Result Sheet'!CD82="","",IF('Result Sheet'!CD82="D","I",'Result Sheet'!CD82))</f>
        <v/>
      </c>
      <c r="V79" s="192" t="str">
        <f>IF('Result Sheet'!CE82="","",'Result Sheet'!CE82)</f>
        <v/>
      </c>
      <c r="W79" s="193" t="str">
        <f>IF('Result Sheet'!DO82="","",'Result Sheet'!DO82)</f>
        <v/>
      </c>
      <c r="BQ79" s="194" t="str">
        <f>'Result Sheet'!G82</f>
        <v/>
      </c>
      <c r="BR79" s="195" t="str">
        <f t="shared" si="12"/>
        <v/>
      </c>
      <c r="BS79" s="195" t="str">
        <f t="shared" si="13"/>
        <v/>
      </c>
      <c r="BT79" s="195" t="str">
        <f t="shared" si="14"/>
        <v/>
      </c>
      <c r="BU79" s="195" t="str">
        <f t="shared" si="15"/>
        <v/>
      </c>
      <c r="BV79" s="195" t="str">
        <f t="shared" si="16"/>
        <v/>
      </c>
      <c r="BW79" s="195" t="str">
        <f t="shared" si="17"/>
        <v/>
      </c>
      <c r="BX79" s="195" t="str">
        <f t="shared" si="18"/>
        <v/>
      </c>
      <c r="BY79" s="195" t="str">
        <f t="shared" si="19"/>
        <v/>
      </c>
      <c r="BZ79" s="195" t="str">
        <f t="shared" si="20"/>
        <v/>
      </c>
      <c r="CA79" s="195" t="str">
        <f t="shared" si="21"/>
        <v/>
      </c>
      <c r="CB79" s="195" t="str">
        <f t="shared" si="22"/>
        <v/>
      </c>
      <c r="CC79" s="195" t="str">
        <f t="shared" si="23"/>
        <v/>
      </c>
      <c r="CD79" s="196"/>
    </row>
    <row r="80" spans="1:82" ht="15.95" customHeight="1">
      <c r="A80" s="183">
        <f>IF('Result Sheet'!A83="","",'Result Sheet'!A83)</f>
        <v>76</v>
      </c>
      <c r="B80" s="184" t="str">
        <f>IF('Result Sheet'!B83="","",'Result Sheet'!B83)</f>
        <v/>
      </c>
      <c r="C80" s="185" t="str">
        <f>IF('Result Sheet'!F83="","",'Result Sheet'!F83)</f>
        <v/>
      </c>
      <c r="D80" s="186" t="str">
        <f>IF('Result Sheet'!E83="","",'Result Sheet'!E83)</f>
        <v/>
      </c>
      <c r="E80" s="187" t="str">
        <f>IF('Result Sheet'!G83="","",'Result Sheet'!G83)</f>
        <v/>
      </c>
      <c r="F80" s="187" t="str">
        <f>IF('Result Sheet'!H83="","",'Result Sheet'!H83)</f>
        <v/>
      </c>
      <c r="G80" s="187" t="str">
        <f>IF('Result Sheet'!I83="","",'Result Sheet'!I83)</f>
        <v/>
      </c>
      <c r="H80" s="188" t="str">
        <f>IF('Result Sheet'!K83="","",'Result Sheet'!K83)</f>
        <v/>
      </c>
      <c r="I80" s="188" t="str">
        <f>IF('Result Sheet'!J83="","",'Result Sheet'!J83)</f>
        <v/>
      </c>
      <c r="J80" s="291" t="str">
        <f>IF('Result Sheet'!DM83="","",'Result Sheet'!DM83)</f>
        <v/>
      </c>
      <c r="K80" s="189" t="str">
        <f>IF('Result Sheet'!DI83="","",'Result Sheet'!DI83)</f>
        <v/>
      </c>
      <c r="L80" s="190" t="str">
        <f>IF('Result Sheet'!DJ83="","",'Result Sheet'!DJ83)</f>
        <v/>
      </c>
      <c r="M80" s="189" t="str">
        <f>IF('Result Sheet'!DK83="","",'Result Sheet'!DK83)</f>
        <v/>
      </c>
      <c r="N80" s="232" t="str">
        <f>IF('Result Sheet'!DP83="","",'Result Sheet'!DP83)</f>
        <v/>
      </c>
      <c r="O80" s="191" t="str">
        <f>IF('Result Sheet'!AB83="","",IF('Result Sheet'!AB83="D","I",'Result Sheet'!AB83))</f>
        <v/>
      </c>
      <c r="P80" s="192" t="str">
        <f>IF('Result Sheet'!AC83="","",'Result Sheet'!AC83)</f>
        <v/>
      </c>
      <c r="Q80" s="191" t="str">
        <f>IF('Result Sheet'!AT83="","",IF('Result Sheet'!AT83="D","I",'Result Sheet'!AT83))</f>
        <v/>
      </c>
      <c r="R80" s="192" t="str">
        <f>IF('Result Sheet'!AU83="","",'Result Sheet'!AU83)</f>
        <v/>
      </c>
      <c r="S80" s="191" t="str">
        <f>IF('Result Sheet'!BL83="","",IF('Result Sheet'!BL83="D","I",'Result Sheet'!BL83))</f>
        <v/>
      </c>
      <c r="T80" s="192" t="str">
        <f>IF('Result Sheet'!BM83="","",'Result Sheet'!BM83)</f>
        <v/>
      </c>
      <c r="U80" s="191" t="str">
        <f>IF('Result Sheet'!CD83="","",IF('Result Sheet'!CD83="D","I",'Result Sheet'!CD83))</f>
        <v/>
      </c>
      <c r="V80" s="192" t="str">
        <f>IF('Result Sheet'!CE83="","",'Result Sheet'!CE83)</f>
        <v/>
      </c>
      <c r="W80" s="193" t="str">
        <f>IF('Result Sheet'!DO83="","",'Result Sheet'!DO83)</f>
        <v/>
      </c>
      <c r="BQ80" s="194" t="str">
        <f>'Result Sheet'!G83</f>
        <v/>
      </c>
      <c r="BR80" s="195" t="str">
        <f t="shared" si="12"/>
        <v/>
      </c>
      <c r="BS80" s="195" t="str">
        <f t="shared" si="13"/>
        <v/>
      </c>
      <c r="BT80" s="195" t="str">
        <f t="shared" si="14"/>
        <v/>
      </c>
      <c r="BU80" s="195" t="str">
        <f t="shared" si="15"/>
        <v/>
      </c>
      <c r="BV80" s="195" t="str">
        <f t="shared" si="16"/>
        <v/>
      </c>
      <c r="BW80" s="195" t="str">
        <f t="shared" si="17"/>
        <v/>
      </c>
      <c r="BX80" s="195" t="str">
        <f t="shared" si="18"/>
        <v/>
      </c>
      <c r="BY80" s="195" t="str">
        <f t="shared" si="19"/>
        <v/>
      </c>
      <c r="BZ80" s="195" t="str">
        <f t="shared" si="20"/>
        <v/>
      </c>
      <c r="CA80" s="195" t="str">
        <f t="shared" si="21"/>
        <v/>
      </c>
      <c r="CB80" s="195" t="str">
        <f t="shared" si="22"/>
        <v/>
      </c>
      <c r="CC80" s="195" t="str">
        <f t="shared" si="23"/>
        <v/>
      </c>
      <c r="CD80" s="196"/>
    </row>
    <row r="81" spans="1:82" ht="15.95" customHeight="1">
      <c r="A81" s="183">
        <f>IF('Result Sheet'!A84="","",'Result Sheet'!A84)</f>
        <v>77</v>
      </c>
      <c r="B81" s="184" t="str">
        <f>IF('Result Sheet'!B84="","",'Result Sheet'!B84)</f>
        <v/>
      </c>
      <c r="C81" s="185" t="str">
        <f>IF('Result Sheet'!F84="","",'Result Sheet'!F84)</f>
        <v/>
      </c>
      <c r="D81" s="186" t="str">
        <f>IF('Result Sheet'!E84="","",'Result Sheet'!E84)</f>
        <v/>
      </c>
      <c r="E81" s="187" t="str">
        <f>IF('Result Sheet'!G84="","",'Result Sheet'!G84)</f>
        <v/>
      </c>
      <c r="F81" s="187" t="str">
        <f>IF('Result Sheet'!H84="","",'Result Sheet'!H84)</f>
        <v/>
      </c>
      <c r="G81" s="187" t="str">
        <f>IF('Result Sheet'!I84="","",'Result Sheet'!I84)</f>
        <v/>
      </c>
      <c r="H81" s="188" t="str">
        <f>IF('Result Sheet'!K84="","",'Result Sheet'!K84)</f>
        <v/>
      </c>
      <c r="I81" s="188" t="str">
        <f>IF('Result Sheet'!J84="","",'Result Sheet'!J84)</f>
        <v/>
      </c>
      <c r="J81" s="291" t="str">
        <f>IF('Result Sheet'!DM84="","",'Result Sheet'!DM84)</f>
        <v/>
      </c>
      <c r="K81" s="189" t="str">
        <f>IF('Result Sheet'!DI84="","",'Result Sheet'!DI84)</f>
        <v/>
      </c>
      <c r="L81" s="190" t="str">
        <f>IF('Result Sheet'!DJ84="","",'Result Sheet'!DJ84)</f>
        <v/>
      </c>
      <c r="M81" s="189" t="str">
        <f>IF('Result Sheet'!DK84="","",'Result Sheet'!DK84)</f>
        <v/>
      </c>
      <c r="N81" s="232" t="str">
        <f>IF('Result Sheet'!DP84="","",'Result Sheet'!DP84)</f>
        <v/>
      </c>
      <c r="O81" s="191" t="str">
        <f>IF('Result Sheet'!AB84="","",IF('Result Sheet'!AB84="D","I",'Result Sheet'!AB84))</f>
        <v/>
      </c>
      <c r="P81" s="192" t="str">
        <f>IF('Result Sheet'!AC84="","",'Result Sheet'!AC84)</f>
        <v/>
      </c>
      <c r="Q81" s="191" t="str">
        <f>IF('Result Sheet'!AT84="","",IF('Result Sheet'!AT84="D","I",'Result Sheet'!AT84))</f>
        <v/>
      </c>
      <c r="R81" s="192" t="str">
        <f>IF('Result Sheet'!AU84="","",'Result Sheet'!AU84)</f>
        <v/>
      </c>
      <c r="S81" s="191" t="str">
        <f>IF('Result Sheet'!BL84="","",IF('Result Sheet'!BL84="D","I",'Result Sheet'!BL84))</f>
        <v/>
      </c>
      <c r="T81" s="192" t="str">
        <f>IF('Result Sheet'!BM84="","",'Result Sheet'!BM84)</f>
        <v/>
      </c>
      <c r="U81" s="191" t="str">
        <f>IF('Result Sheet'!CD84="","",IF('Result Sheet'!CD84="D","I",'Result Sheet'!CD84))</f>
        <v/>
      </c>
      <c r="V81" s="192" t="str">
        <f>IF('Result Sheet'!CE84="","",'Result Sheet'!CE84)</f>
        <v/>
      </c>
      <c r="W81" s="193" t="str">
        <f>IF('Result Sheet'!DO84="","",'Result Sheet'!DO84)</f>
        <v/>
      </c>
      <c r="BQ81" s="194" t="str">
        <f>'Result Sheet'!G84</f>
        <v/>
      </c>
      <c r="BR81" s="195" t="str">
        <f t="shared" si="12"/>
        <v/>
      </c>
      <c r="BS81" s="195" t="str">
        <f t="shared" si="13"/>
        <v/>
      </c>
      <c r="BT81" s="195" t="str">
        <f t="shared" si="14"/>
        <v/>
      </c>
      <c r="BU81" s="195" t="str">
        <f t="shared" si="15"/>
        <v/>
      </c>
      <c r="BV81" s="195" t="str">
        <f t="shared" si="16"/>
        <v/>
      </c>
      <c r="BW81" s="195" t="str">
        <f t="shared" si="17"/>
        <v/>
      </c>
      <c r="BX81" s="195" t="str">
        <f t="shared" si="18"/>
        <v/>
      </c>
      <c r="BY81" s="195" t="str">
        <f t="shared" si="19"/>
        <v/>
      </c>
      <c r="BZ81" s="195" t="str">
        <f t="shared" si="20"/>
        <v/>
      </c>
      <c r="CA81" s="195" t="str">
        <f t="shared" si="21"/>
        <v/>
      </c>
      <c r="CB81" s="195" t="str">
        <f t="shared" si="22"/>
        <v/>
      </c>
      <c r="CC81" s="195" t="str">
        <f t="shared" si="23"/>
        <v/>
      </c>
      <c r="CD81" s="196"/>
    </row>
    <row r="82" spans="1:82" ht="15.95" customHeight="1">
      <c r="A82" s="183">
        <f>IF('Result Sheet'!A85="","",'Result Sheet'!A85)</f>
        <v>78</v>
      </c>
      <c r="B82" s="184" t="str">
        <f>IF('Result Sheet'!B85="","",'Result Sheet'!B85)</f>
        <v/>
      </c>
      <c r="C82" s="185" t="str">
        <f>IF('Result Sheet'!F85="","",'Result Sheet'!F85)</f>
        <v/>
      </c>
      <c r="D82" s="186" t="str">
        <f>IF('Result Sheet'!E85="","",'Result Sheet'!E85)</f>
        <v/>
      </c>
      <c r="E82" s="187" t="str">
        <f>IF('Result Sheet'!G85="","",'Result Sheet'!G85)</f>
        <v/>
      </c>
      <c r="F82" s="187" t="str">
        <f>IF('Result Sheet'!H85="","",'Result Sheet'!H85)</f>
        <v/>
      </c>
      <c r="G82" s="187" t="str">
        <f>IF('Result Sheet'!I85="","",'Result Sheet'!I85)</f>
        <v/>
      </c>
      <c r="H82" s="188" t="str">
        <f>IF('Result Sheet'!K85="","",'Result Sheet'!K85)</f>
        <v/>
      </c>
      <c r="I82" s="188" t="str">
        <f>IF('Result Sheet'!J85="","",'Result Sheet'!J85)</f>
        <v/>
      </c>
      <c r="J82" s="291" t="str">
        <f>IF('Result Sheet'!DM85="","",'Result Sheet'!DM85)</f>
        <v/>
      </c>
      <c r="K82" s="189" t="str">
        <f>IF('Result Sheet'!DI85="","",'Result Sheet'!DI85)</f>
        <v/>
      </c>
      <c r="L82" s="190" t="str">
        <f>IF('Result Sheet'!DJ85="","",'Result Sheet'!DJ85)</f>
        <v/>
      </c>
      <c r="M82" s="189" t="str">
        <f>IF('Result Sheet'!DK85="","",'Result Sheet'!DK85)</f>
        <v/>
      </c>
      <c r="N82" s="232" t="str">
        <f>IF('Result Sheet'!DP85="","",'Result Sheet'!DP85)</f>
        <v/>
      </c>
      <c r="O82" s="191" t="str">
        <f>IF('Result Sheet'!AB85="","",IF('Result Sheet'!AB85="D","I",'Result Sheet'!AB85))</f>
        <v/>
      </c>
      <c r="P82" s="192" t="str">
        <f>IF('Result Sheet'!AC85="","",'Result Sheet'!AC85)</f>
        <v/>
      </c>
      <c r="Q82" s="191" t="str">
        <f>IF('Result Sheet'!AT85="","",IF('Result Sheet'!AT85="D","I",'Result Sheet'!AT85))</f>
        <v/>
      </c>
      <c r="R82" s="192" t="str">
        <f>IF('Result Sheet'!AU85="","",'Result Sheet'!AU85)</f>
        <v/>
      </c>
      <c r="S82" s="191" t="str">
        <f>IF('Result Sheet'!BL85="","",IF('Result Sheet'!BL85="D","I",'Result Sheet'!BL85))</f>
        <v/>
      </c>
      <c r="T82" s="192" t="str">
        <f>IF('Result Sheet'!BM85="","",'Result Sheet'!BM85)</f>
        <v/>
      </c>
      <c r="U82" s="191" t="str">
        <f>IF('Result Sheet'!CD85="","",IF('Result Sheet'!CD85="D","I",'Result Sheet'!CD85))</f>
        <v/>
      </c>
      <c r="V82" s="192" t="str">
        <f>IF('Result Sheet'!CE85="","",'Result Sheet'!CE85)</f>
        <v/>
      </c>
      <c r="W82" s="193" t="str">
        <f>IF('Result Sheet'!DO85="","",'Result Sheet'!DO85)</f>
        <v/>
      </c>
      <c r="BQ82" s="194" t="str">
        <f>'Result Sheet'!G85</f>
        <v/>
      </c>
      <c r="BR82" s="195" t="str">
        <f t="shared" si="12"/>
        <v/>
      </c>
      <c r="BS82" s="195" t="str">
        <f t="shared" si="13"/>
        <v/>
      </c>
      <c r="BT82" s="195" t="str">
        <f t="shared" si="14"/>
        <v/>
      </c>
      <c r="BU82" s="195" t="str">
        <f t="shared" si="15"/>
        <v/>
      </c>
      <c r="BV82" s="195" t="str">
        <f t="shared" si="16"/>
        <v/>
      </c>
      <c r="BW82" s="195" t="str">
        <f t="shared" si="17"/>
        <v/>
      </c>
      <c r="BX82" s="195" t="str">
        <f t="shared" si="18"/>
        <v/>
      </c>
      <c r="BY82" s="195" t="str">
        <f t="shared" si="19"/>
        <v/>
      </c>
      <c r="BZ82" s="195" t="str">
        <f t="shared" si="20"/>
        <v/>
      </c>
      <c r="CA82" s="195" t="str">
        <f t="shared" si="21"/>
        <v/>
      </c>
      <c r="CB82" s="195" t="str">
        <f t="shared" si="22"/>
        <v/>
      </c>
      <c r="CC82" s="195" t="str">
        <f t="shared" si="23"/>
        <v/>
      </c>
      <c r="CD82" s="196"/>
    </row>
    <row r="83" spans="1:82" ht="15.95" customHeight="1">
      <c r="A83" s="183">
        <f>IF('Result Sheet'!A86="","",'Result Sheet'!A86)</f>
        <v>79</v>
      </c>
      <c r="B83" s="184" t="str">
        <f>IF('Result Sheet'!B86="","",'Result Sheet'!B86)</f>
        <v/>
      </c>
      <c r="C83" s="185" t="str">
        <f>IF('Result Sheet'!F86="","",'Result Sheet'!F86)</f>
        <v/>
      </c>
      <c r="D83" s="186" t="str">
        <f>IF('Result Sheet'!E86="","",'Result Sheet'!E86)</f>
        <v/>
      </c>
      <c r="E83" s="187" t="str">
        <f>IF('Result Sheet'!G86="","",'Result Sheet'!G86)</f>
        <v/>
      </c>
      <c r="F83" s="187" t="str">
        <f>IF('Result Sheet'!H86="","",'Result Sheet'!H86)</f>
        <v/>
      </c>
      <c r="G83" s="187" t="str">
        <f>IF('Result Sheet'!I86="","",'Result Sheet'!I86)</f>
        <v/>
      </c>
      <c r="H83" s="188" t="str">
        <f>IF('Result Sheet'!K86="","",'Result Sheet'!K86)</f>
        <v/>
      </c>
      <c r="I83" s="188" t="str">
        <f>IF('Result Sheet'!J86="","",'Result Sheet'!J86)</f>
        <v/>
      </c>
      <c r="J83" s="291" t="str">
        <f>IF('Result Sheet'!DM86="","",'Result Sheet'!DM86)</f>
        <v/>
      </c>
      <c r="K83" s="189" t="str">
        <f>IF('Result Sheet'!DI86="","",'Result Sheet'!DI86)</f>
        <v/>
      </c>
      <c r="L83" s="190" t="str">
        <f>IF('Result Sheet'!DJ86="","",'Result Sheet'!DJ86)</f>
        <v/>
      </c>
      <c r="M83" s="189" t="str">
        <f>IF('Result Sheet'!DK86="","",'Result Sheet'!DK86)</f>
        <v/>
      </c>
      <c r="N83" s="232" t="str">
        <f>IF('Result Sheet'!DP86="","",'Result Sheet'!DP86)</f>
        <v/>
      </c>
      <c r="O83" s="191" t="str">
        <f>IF('Result Sheet'!AB86="","",IF('Result Sheet'!AB86="D","I",'Result Sheet'!AB86))</f>
        <v/>
      </c>
      <c r="P83" s="192" t="str">
        <f>IF('Result Sheet'!AC86="","",'Result Sheet'!AC86)</f>
        <v/>
      </c>
      <c r="Q83" s="191" t="str">
        <f>IF('Result Sheet'!AT86="","",IF('Result Sheet'!AT86="D","I",'Result Sheet'!AT86))</f>
        <v/>
      </c>
      <c r="R83" s="192" t="str">
        <f>IF('Result Sheet'!AU86="","",'Result Sheet'!AU86)</f>
        <v/>
      </c>
      <c r="S83" s="191" t="str">
        <f>IF('Result Sheet'!BL86="","",IF('Result Sheet'!BL86="D","I",'Result Sheet'!BL86))</f>
        <v/>
      </c>
      <c r="T83" s="192" t="str">
        <f>IF('Result Sheet'!BM86="","",'Result Sheet'!BM86)</f>
        <v/>
      </c>
      <c r="U83" s="191" t="str">
        <f>IF('Result Sheet'!CD86="","",IF('Result Sheet'!CD86="D","I",'Result Sheet'!CD86))</f>
        <v/>
      </c>
      <c r="V83" s="192" t="str">
        <f>IF('Result Sheet'!CE86="","",'Result Sheet'!CE86)</f>
        <v/>
      </c>
      <c r="W83" s="193" t="str">
        <f>IF('Result Sheet'!DO86="","",'Result Sheet'!DO86)</f>
        <v/>
      </c>
      <c r="BQ83" s="194" t="str">
        <f>'Result Sheet'!G86</f>
        <v/>
      </c>
      <c r="BR83" s="195" t="str">
        <f t="shared" si="12"/>
        <v/>
      </c>
      <c r="BS83" s="195" t="str">
        <f t="shared" si="13"/>
        <v/>
      </c>
      <c r="BT83" s="195" t="str">
        <f t="shared" si="14"/>
        <v/>
      </c>
      <c r="BU83" s="195" t="str">
        <f t="shared" si="15"/>
        <v/>
      </c>
      <c r="BV83" s="195" t="str">
        <f t="shared" si="16"/>
        <v/>
      </c>
      <c r="BW83" s="195" t="str">
        <f t="shared" si="17"/>
        <v/>
      </c>
      <c r="BX83" s="195" t="str">
        <f t="shared" si="18"/>
        <v/>
      </c>
      <c r="BY83" s="195" t="str">
        <f t="shared" si="19"/>
        <v/>
      </c>
      <c r="BZ83" s="195" t="str">
        <f t="shared" si="20"/>
        <v/>
      </c>
      <c r="CA83" s="195" t="str">
        <f t="shared" si="21"/>
        <v/>
      </c>
      <c r="CB83" s="195" t="str">
        <f t="shared" si="22"/>
        <v/>
      </c>
      <c r="CC83" s="195" t="str">
        <f t="shared" si="23"/>
        <v/>
      </c>
      <c r="CD83" s="196"/>
    </row>
    <row r="84" spans="1:82" ht="15.95" customHeight="1">
      <c r="A84" s="183">
        <f>IF('Result Sheet'!A87="","",'Result Sheet'!A87)</f>
        <v>80</v>
      </c>
      <c r="B84" s="184" t="str">
        <f>IF('Result Sheet'!B87="","",'Result Sheet'!B87)</f>
        <v/>
      </c>
      <c r="C84" s="185" t="str">
        <f>IF('Result Sheet'!F87="","",'Result Sheet'!F87)</f>
        <v/>
      </c>
      <c r="D84" s="186" t="str">
        <f>IF('Result Sheet'!E87="","",'Result Sheet'!E87)</f>
        <v/>
      </c>
      <c r="E84" s="187" t="str">
        <f>IF('Result Sheet'!G87="","",'Result Sheet'!G87)</f>
        <v/>
      </c>
      <c r="F84" s="187" t="str">
        <f>IF('Result Sheet'!H87="","",'Result Sheet'!H87)</f>
        <v/>
      </c>
      <c r="G84" s="187" t="str">
        <f>IF('Result Sheet'!I87="","",'Result Sheet'!I87)</f>
        <v/>
      </c>
      <c r="H84" s="188" t="str">
        <f>IF('Result Sheet'!K87="","",'Result Sheet'!K87)</f>
        <v/>
      </c>
      <c r="I84" s="188" t="str">
        <f>IF('Result Sheet'!J87="","",'Result Sheet'!J87)</f>
        <v/>
      </c>
      <c r="J84" s="291" t="str">
        <f>IF('Result Sheet'!DM87="","",'Result Sheet'!DM87)</f>
        <v/>
      </c>
      <c r="K84" s="189" t="str">
        <f>IF('Result Sheet'!DI87="","",'Result Sheet'!DI87)</f>
        <v/>
      </c>
      <c r="L84" s="190" t="str">
        <f>IF('Result Sheet'!DJ87="","",'Result Sheet'!DJ87)</f>
        <v/>
      </c>
      <c r="M84" s="189" t="str">
        <f>IF('Result Sheet'!DK87="","",'Result Sheet'!DK87)</f>
        <v/>
      </c>
      <c r="N84" s="232" t="str">
        <f>IF('Result Sheet'!DP87="","",'Result Sheet'!DP87)</f>
        <v/>
      </c>
      <c r="O84" s="191" t="str">
        <f>IF('Result Sheet'!AB87="","",IF('Result Sheet'!AB87="D","I",'Result Sheet'!AB87))</f>
        <v/>
      </c>
      <c r="P84" s="192" t="str">
        <f>IF('Result Sheet'!AC87="","",'Result Sheet'!AC87)</f>
        <v/>
      </c>
      <c r="Q84" s="191" t="str">
        <f>IF('Result Sheet'!AT87="","",IF('Result Sheet'!AT87="D","I",'Result Sheet'!AT87))</f>
        <v/>
      </c>
      <c r="R84" s="192" t="str">
        <f>IF('Result Sheet'!AU87="","",'Result Sheet'!AU87)</f>
        <v/>
      </c>
      <c r="S84" s="191" t="str">
        <f>IF('Result Sheet'!BL87="","",IF('Result Sheet'!BL87="D","I",'Result Sheet'!BL87))</f>
        <v/>
      </c>
      <c r="T84" s="192" t="str">
        <f>IF('Result Sheet'!BM87="","",'Result Sheet'!BM87)</f>
        <v/>
      </c>
      <c r="U84" s="191" t="str">
        <f>IF('Result Sheet'!CD87="","",IF('Result Sheet'!CD87="D","I",'Result Sheet'!CD87))</f>
        <v/>
      </c>
      <c r="V84" s="192" t="str">
        <f>IF('Result Sheet'!CE87="","",'Result Sheet'!CE87)</f>
        <v/>
      </c>
      <c r="W84" s="193" t="str">
        <f>IF('Result Sheet'!DO87="","",'Result Sheet'!DO87)</f>
        <v/>
      </c>
      <c r="BQ84" s="194" t="str">
        <f>'Result Sheet'!G87</f>
        <v/>
      </c>
      <c r="BR84" s="195" t="str">
        <f t="shared" si="12"/>
        <v/>
      </c>
      <c r="BS84" s="195" t="str">
        <f t="shared" si="13"/>
        <v/>
      </c>
      <c r="BT84" s="195" t="str">
        <f t="shared" si="14"/>
        <v/>
      </c>
      <c r="BU84" s="195" t="str">
        <f t="shared" si="15"/>
        <v/>
      </c>
      <c r="BV84" s="195" t="str">
        <f t="shared" si="16"/>
        <v/>
      </c>
      <c r="BW84" s="195" t="str">
        <f t="shared" si="17"/>
        <v/>
      </c>
      <c r="BX84" s="195" t="str">
        <f t="shared" si="18"/>
        <v/>
      </c>
      <c r="BY84" s="195" t="str">
        <f t="shared" si="19"/>
        <v/>
      </c>
      <c r="BZ84" s="195" t="str">
        <f t="shared" si="20"/>
        <v/>
      </c>
      <c r="CA84" s="195" t="str">
        <f t="shared" si="21"/>
        <v/>
      </c>
      <c r="CB84" s="195" t="str">
        <f t="shared" si="22"/>
        <v/>
      </c>
      <c r="CC84" s="195" t="str">
        <f t="shared" si="23"/>
        <v/>
      </c>
      <c r="CD84" s="196"/>
    </row>
    <row r="85" spans="1:82" ht="15.95" customHeight="1">
      <c r="A85" s="183">
        <f>IF('Result Sheet'!A88="","",'Result Sheet'!A88)</f>
        <v>81</v>
      </c>
      <c r="B85" s="184" t="str">
        <f>IF('Result Sheet'!B88="","",'Result Sheet'!B88)</f>
        <v/>
      </c>
      <c r="C85" s="185" t="str">
        <f>IF('Result Sheet'!F88="","",'Result Sheet'!F88)</f>
        <v/>
      </c>
      <c r="D85" s="186" t="str">
        <f>IF('Result Sheet'!E88="","",'Result Sheet'!E88)</f>
        <v/>
      </c>
      <c r="E85" s="187" t="str">
        <f>IF('Result Sheet'!G88="","",'Result Sheet'!G88)</f>
        <v/>
      </c>
      <c r="F85" s="187" t="str">
        <f>IF('Result Sheet'!H88="","",'Result Sheet'!H88)</f>
        <v/>
      </c>
      <c r="G85" s="187" t="str">
        <f>IF('Result Sheet'!I88="","",'Result Sheet'!I88)</f>
        <v/>
      </c>
      <c r="H85" s="188" t="str">
        <f>IF('Result Sheet'!K88="","",'Result Sheet'!K88)</f>
        <v/>
      </c>
      <c r="I85" s="188" t="str">
        <f>IF('Result Sheet'!J88="","",'Result Sheet'!J88)</f>
        <v/>
      </c>
      <c r="J85" s="291" t="str">
        <f>IF('Result Sheet'!DM88="","",'Result Sheet'!DM88)</f>
        <v/>
      </c>
      <c r="K85" s="189" t="str">
        <f>IF('Result Sheet'!DI88="","",'Result Sheet'!DI88)</f>
        <v/>
      </c>
      <c r="L85" s="190" t="str">
        <f>IF('Result Sheet'!DJ88="","",'Result Sheet'!DJ88)</f>
        <v/>
      </c>
      <c r="M85" s="189" t="str">
        <f>IF('Result Sheet'!DK88="","",'Result Sheet'!DK88)</f>
        <v/>
      </c>
      <c r="N85" s="232" t="str">
        <f>IF('Result Sheet'!DP88="","",'Result Sheet'!DP88)</f>
        <v/>
      </c>
      <c r="O85" s="191" t="str">
        <f>IF('Result Sheet'!AB88="","",IF('Result Sheet'!AB88="D","I",'Result Sheet'!AB88))</f>
        <v/>
      </c>
      <c r="P85" s="192" t="str">
        <f>IF('Result Sheet'!AC88="","",'Result Sheet'!AC88)</f>
        <v/>
      </c>
      <c r="Q85" s="191" t="str">
        <f>IF('Result Sheet'!AT88="","",IF('Result Sheet'!AT88="D","I",'Result Sheet'!AT88))</f>
        <v/>
      </c>
      <c r="R85" s="192" t="str">
        <f>IF('Result Sheet'!AU88="","",'Result Sheet'!AU88)</f>
        <v/>
      </c>
      <c r="S85" s="191" t="str">
        <f>IF('Result Sheet'!BL88="","",IF('Result Sheet'!BL88="D","I",'Result Sheet'!BL88))</f>
        <v/>
      </c>
      <c r="T85" s="192" t="str">
        <f>IF('Result Sheet'!BM88="","",'Result Sheet'!BM88)</f>
        <v/>
      </c>
      <c r="U85" s="191" t="str">
        <f>IF('Result Sheet'!CD88="","",IF('Result Sheet'!CD88="D","I",'Result Sheet'!CD88))</f>
        <v/>
      </c>
      <c r="V85" s="192" t="str">
        <f>IF('Result Sheet'!CE88="","",'Result Sheet'!CE88)</f>
        <v/>
      </c>
      <c r="W85" s="193" t="str">
        <f>IF('Result Sheet'!DO88="","",'Result Sheet'!DO88)</f>
        <v/>
      </c>
      <c r="BQ85" s="194" t="str">
        <f>'Result Sheet'!G88</f>
        <v/>
      </c>
      <c r="BR85" s="195" t="str">
        <f t="shared" si="12"/>
        <v/>
      </c>
      <c r="BS85" s="195" t="str">
        <f t="shared" si="13"/>
        <v/>
      </c>
      <c r="BT85" s="195" t="str">
        <f t="shared" si="14"/>
        <v/>
      </c>
      <c r="BU85" s="195" t="str">
        <f t="shared" si="15"/>
        <v/>
      </c>
      <c r="BV85" s="195" t="str">
        <f t="shared" si="16"/>
        <v/>
      </c>
      <c r="BW85" s="195" t="str">
        <f t="shared" si="17"/>
        <v/>
      </c>
      <c r="BX85" s="195" t="str">
        <f t="shared" si="18"/>
        <v/>
      </c>
      <c r="BY85" s="195" t="str">
        <f t="shared" si="19"/>
        <v/>
      </c>
      <c r="BZ85" s="195" t="str">
        <f t="shared" si="20"/>
        <v/>
      </c>
      <c r="CA85" s="195" t="str">
        <f t="shared" si="21"/>
        <v/>
      </c>
      <c r="CB85" s="195" t="str">
        <f t="shared" si="22"/>
        <v/>
      </c>
      <c r="CC85" s="195" t="str">
        <f t="shared" si="23"/>
        <v/>
      </c>
      <c r="CD85" s="196"/>
    </row>
    <row r="86" spans="1:82" ht="15.95" customHeight="1">
      <c r="A86" s="183">
        <f>IF('Result Sheet'!A89="","",'Result Sheet'!A89)</f>
        <v>82</v>
      </c>
      <c r="B86" s="184" t="str">
        <f>IF('Result Sheet'!B89="","",'Result Sheet'!B89)</f>
        <v/>
      </c>
      <c r="C86" s="185" t="str">
        <f>IF('Result Sheet'!F89="","",'Result Sheet'!F89)</f>
        <v/>
      </c>
      <c r="D86" s="186" t="str">
        <f>IF('Result Sheet'!E89="","",'Result Sheet'!E89)</f>
        <v/>
      </c>
      <c r="E86" s="187" t="str">
        <f>IF('Result Sheet'!G89="","",'Result Sheet'!G89)</f>
        <v/>
      </c>
      <c r="F86" s="187" t="str">
        <f>IF('Result Sheet'!H89="","",'Result Sheet'!H89)</f>
        <v/>
      </c>
      <c r="G86" s="187" t="str">
        <f>IF('Result Sheet'!I89="","",'Result Sheet'!I89)</f>
        <v/>
      </c>
      <c r="H86" s="188" t="str">
        <f>IF('Result Sheet'!K89="","",'Result Sheet'!K89)</f>
        <v/>
      </c>
      <c r="I86" s="188" t="str">
        <f>IF('Result Sheet'!J89="","",'Result Sheet'!J89)</f>
        <v/>
      </c>
      <c r="J86" s="291" t="str">
        <f>IF('Result Sheet'!DM89="","",'Result Sheet'!DM89)</f>
        <v/>
      </c>
      <c r="K86" s="189" t="str">
        <f>IF('Result Sheet'!DI89="","",'Result Sheet'!DI89)</f>
        <v/>
      </c>
      <c r="L86" s="190" t="str">
        <f>IF('Result Sheet'!DJ89="","",'Result Sheet'!DJ89)</f>
        <v/>
      </c>
      <c r="M86" s="189" t="str">
        <f>IF('Result Sheet'!DK89="","",'Result Sheet'!DK89)</f>
        <v/>
      </c>
      <c r="N86" s="232" t="str">
        <f>IF('Result Sheet'!DP89="","",'Result Sheet'!DP89)</f>
        <v/>
      </c>
      <c r="O86" s="191" t="str">
        <f>IF('Result Sheet'!AB89="","",IF('Result Sheet'!AB89="D","I",'Result Sheet'!AB89))</f>
        <v/>
      </c>
      <c r="P86" s="192" t="str">
        <f>IF('Result Sheet'!AC89="","",'Result Sheet'!AC89)</f>
        <v/>
      </c>
      <c r="Q86" s="191" t="str">
        <f>IF('Result Sheet'!AT89="","",IF('Result Sheet'!AT89="D","I",'Result Sheet'!AT89))</f>
        <v/>
      </c>
      <c r="R86" s="192" t="str">
        <f>IF('Result Sheet'!AU89="","",'Result Sheet'!AU89)</f>
        <v/>
      </c>
      <c r="S86" s="191" t="str">
        <f>IF('Result Sheet'!BL89="","",IF('Result Sheet'!BL89="D","I",'Result Sheet'!BL89))</f>
        <v/>
      </c>
      <c r="T86" s="192" t="str">
        <f>IF('Result Sheet'!BM89="","",'Result Sheet'!BM89)</f>
        <v/>
      </c>
      <c r="U86" s="191" t="str">
        <f>IF('Result Sheet'!CD89="","",IF('Result Sheet'!CD89="D","I",'Result Sheet'!CD89))</f>
        <v/>
      </c>
      <c r="V86" s="192" t="str">
        <f>IF('Result Sheet'!CE89="","",'Result Sheet'!CE89)</f>
        <v/>
      </c>
      <c r="W86" s="193" t="str">
        <f>IF('Result Sheet'!DO89="","",'Result Sheet'!DO89)</f>
        <v/>
      </c>
      <c r="BQ86" s="194" t="str">
        <f>'Result Sheet'!G89</f>
        <v/>
      </c>
      <c r="BR86" s="195" t="str">
        <f t="shared" si="12"/>
        <v/>
      </c>
      <c r="BS86" s="195" t="str">
        <f t="shared" si="13"/>
        <v/>
      </c>
      <c r="BT86" s="195" t="str">
        <f t="shared" si="14"/>
        <v/>
      </c>
      <c r="BU86" s="195" t="str">
        <f t="shared" si="15"/>
        <v/>
      </c>
      <c r="BV86" s="195" t="str">
        <f t="shared" si="16"/>
        <v/>
      </c>
      <c r="BW86" s="195" t="str">
        <f t="shared" si="17"/>
        <v/>
      </c>
      <c r="BX86" s="195" t="str">
        <f t="shared" si="18"/>
        <v/>
      </c>
      <c r="BY86" s="195" t="str">
        <f t="shared" si="19"/>
        <v/>
      </c>
      <c r="BZ86" s="195" t="str">
        <f t="shared" si="20"/>
        <v/>
      </c>
      <c r="CA86" s="195" t="str">
        <f t="shared" si="21"/>
        <v/>
      </c>
      <c r="CB86" s="195" t="str">
        <f t="shared" si="22"/>
        <v/>
      </c>
      <c r="CC86" s="195" t="str">
        <f t="shared" si="23"/>
        <v/>
      </c>
      <c r="CD86" s="196"/>
    </row>
    <row r="87" spans="1:82" ht="15.95" customHeight="1">
      <c r="A87" s="183">
        <f>IF('Result Sheet'!A90="","",'Result Sheet'!A90)</f>
        <v>83</v>
      </c>
      <c r="B87" s="184" t="str">
        <f>IF('Result Sheet'!B90="","",'Result Sheet'!B90)</f>
        <v/>
      </c>
      <c r="C87" s="185" t="str">
        <f>IF('Result Sheet'!F90="","",'Result Sheet'!F90)</f>
        <v/>
      </c>
      <c r="D87" s="186" t="str">
        <f>IF('Result Sheet'!E90="","",'Result Sheet'!E90)</f>
        <v/>
      </c>
      <c r="E87" s="187" t="str">
        <f>IF('Result Sheet'!G90="","",'Result Sheet'!G90)</f>
        <v/>
      </c>
      <c r="F87" s="187" t="str">
        <f>IF('Result Sheet'!H90="","",'Result Sheet'!H90)</f>
        <v/>
      </c>
      <c r="G87" s="187" t="str">
        <f>IF('Result Sheet'!I90="","",'Result Sheet'!I90)</f>
        <v/>
      </c>
      <c r="H87" s="188" t="str">
        <f>IF('Result Sheet'!K90="","",'Result Sheet'!K90)</f>
        <v/>
      </c>
      <c r="I87" s="188" t="str">
        <f>IF('Result Sheet'!J90="","",'Result Sheet'!J90)</f>
        <v/>
      </c>
      <c r="J87" s="291" t="str">
        <f>IF('Result Sheet'!DM90="","",'Result Sheet'!DM90)</f>
        <v/>
      </c>
      <c r="K87" s="189" t="str">
        <f>IF('Result Sheet'!DI90="","",'Result Sheet'!DI90)</f>
        <v/>
      </c>
      <c r="L87" s="190" t="str">
        <f>IF('Result Sheet'!DJ90="","",'Result Sheet'!DJ90)</f>
        <v/>
      </c>
      <c r="M87" s="189" t="str">
        <f>IF('Result Sheet'!DK90="","",'Result Sheet'!DK90)</f>
        <v/>
      </c>
      <c r="N87" s="232" t="str">
        <f>IF('Result Sheet'!DP90="","",'Result Sheet'!DP90)</f>
        <v/>
      </c>
      <c r="O87" s="191" t="str">
        <f>IF('Result Sheet'!AB90="","",IF('Result Sheet'!AB90="D","I",'Result Sheet'!AB90))</f>
        <v/>
      </c>
      <c r="P87" s="192" t="str">
        <f>IF('Result Sheet'!AC90="","",'Result Sheet'!AC90)</f>
        <v/>
      </c>
      <c r="Q87" s="191" t="str">
        <f>IF('Result Sheet'!AT90="","",IF('Result Sheet'!AT90="D","I",'Result Sheet'!AT90))</f>
        <v/>
      </c>
      <c r="R87" s="192" t="str">
        <f>IF('Result Sheet'!AU90="","",'Result Sheet'!AU90)</f>
        <v/>
      </c>
      <c r="S87" s="191" t="str">
        <f>IF('Result Sheet'!BL90="","",IF('Result Sheet'!BL90="D","I",'Result Sheet'!BL90))</f>
        <v/>
      </c>
      <c r="T87" s="192" t="str">
        <f>IF('Result Sheet'!BM90="","",'Result Sheet'!BM90)</f>
        <v/>
      </c>
      <c r="U87" s="191" t="str">
        <f>IF('Result Sheet'!CD90="","",IF('Result Sheet'!CD90="D","I",'Result Sheet'!CD90))</f>
        <v/>
      </c>
      <c r="V87" s="192" t="str">
        <f>IF('Result Sheet'!CE90="","",'Result Sheet'!CE90)</f>
        <v/>
      </c>
      <c r="W87" s="193" t="str">
        <f>IF('Result Sheet'!DO90="","",'Result Sheet'!DO90)</f>
        <v/>
      </c>
      <c r="BQ87" s="194" t="str">
        <f>'Result Sheet'!G90</f>
        <v/>
      </c>
      <c r="BR87" s="195" t="str">
        <f t="shared" si="12"/>
        <v/>
      </c>
      <c r="BS87" s="195" t="str">
        <f t="shared" si="13"/>
        <v/>
      </c>
      <c r="BT87" s="195" t="str">
        <f t="shared" si="14"/>
        <v/>
      </c>
      <c r="BU87" s="195" t="str">
        <f t="shared" si="15"/>
        <v/>
      </c>
      <c r="BV87" s="195" t="str">
        <f t="shared" si="16"/>
        <v/>
      </c>
      <c r="BW87" s="195" t="str">
        <f t="shared" si="17"/>
        <v/>
      </c>
      <c r="BX87" s="195" t="str">
        <f t="shared" si="18"/>
        <v/>
      </c>
      <c r="BY87" s="195" t="str">
        <f t="shared" si="19"/>
        <v/>
      </c>
      <c r="BZ87" s="195" t="str">
        <f t="shared" si="20"/>
        <v/>
      </c>
      <c r="CA87" s="195" t="str">
        <f t="shared" si="21"/>
        <v/>
      </c>
      <c r="CB87" s="195" t="str">
        <f t="shared" si="22"/>
        <v/>
      </c>
      <c r="CC87" s="195" t="str">
        <f t="shared" si="23"/>
        <v/>
      </c>
      <c r="CD87" s="196"/>
    </row>
    <row r="88" spans="1:82" ht="15.95" customHeight="1">
      <c r="A88" s="183">
        <f>IF('Result Sheet'!A91="","",'Result Sheet'!A91)</f>
        <v>84</v>
      </c>
      <c r="B88" s="184" t="str">
        <f>IF('Result Sheet'!B91="","",'Result Sheet'!B91)</f>
        <v/>
      </c>
      <c r="C88" s="185" t="str">
        <f>IF('Result Sheet'!F91="","",'Result Sheet'!F91)</f>
        <v/>
      </c>
      <c r="D88" s="186" t="str">
        <f>IF('Result Sheet'!E91="","",'Result Sheet'!E91)</f>
        <v/>
      </c>
      <c r="E88" s="187" t="str">
        <f>IF('Result Sheet'!G91="","",'Result Sheet'!G91)</f>
        <v/>
      </c>
      <c r="F88" s="187" t="str">
        <f>IF('Result Sheet'!H91="","",'Result Sheet'!H91)</f>
        <v/>
      </c>
      <c r="G88" s="187" t="str">
        <f>IF('Result Sheet'!I91="","",'Result Sheet'!I91)</f>
        <v/>
      </c>
      <c r="H88" s="188" t="str">
        <f>IF('Result Sheet'!K91="","",'Result Sheet'!K91)</f>
        <v/>
      </c>
      <c r="I88" s="188" t="str">
        <f>IF('Result Sheet'!J91="","",'Result Sheet'!J91)</f>
        <v/>
      </c>
      <c r="J88" s="291" t="str">
        <f>IF('Result Sheet'!DM91="","",'Result Sheet'!DM91)</f>
        <v/>
      </c>
      <c r="K88" s="189" t="str">
        <f>IF('Result Sheet'!DI91="","",'Result Sheet'!DI91)</f>
        <v/>
      </c>
      <c r="L88" s="190" t="str">
        <f>IF('Result Sheet'!DJ91="","",'Result Sheet'!DJ91)</f>
        <v/>
      </c>
      <c r="M88" s="189" t="str">
        <f>IF('Result Sheet'!DK91="","",'Result Sheet'!DK91)</f>
        <v/>
      </c>
      <c r="N88" s="232" t="str">
        <f>IF('Result Sheet'!DP91="","",'Result Sheet'!DP91)</f>
        <v/>
      </c>
      <c r="O88" s="191" t="str">
        <f>IF('Result Sheet'!AB91="","",IF('Result Sheet'!AB91="D","I",'Result Sheet'!AB91))</f>
        <v/>
      </c>
      <c r="P88" s="192" t="str">
        <f>IF('Result Sheet'!AC91="","",'Result Sheet'!AC91)</f>
        <v/>
      </c>
      <c r="Q88" s="191" t="str">
        <f>IF('Result Sheet'!AT91="","",IF('Result Sheet'!AT91="D","I",'Result Sheet'!AT91))</f>
        <v/>
      </c>
      <c r="R88" s="192" t="str">
        <f>IF('Result Sheet'!AU91="","",'Result Sheet'!AU91)</f>
        <v/>
      </c>
      <c r="S88" s="191" t="str">
        <f>IF('Result Sheet'!BL91="","",IF('Result Sheet'!BL91="D","I",'Result Sheet'!BL91))</f>
        <v/>
      </c>
      <c r="T88" s="192" t="str">
        <f>IF('Result Sheet'!BM91="","",'Result Sheet'!BM91)</f>
        <v/>
      </c>
      <c r="U88" s="191" t="str">
        <f>IF('Result Sheet'!CD91="","",IF('Result Sheet'!CD91="D","I",'Result Sheet'!CD91))</f>
        <v/>
      </c>
      <c r="V88" s="192" t="str">
        <f>IF('Result Sheet'!CE91="","",'Result Sheet'!CE91)</f>
        <v/>
      </c>
      <c r="W88" s="193" t="str">
        <f>IF('Result Sheet'!DO91="","",'Result Sheet'!DO91)</f>
        <v/>
      </c>
      <c r="BQ88" s="194" t="str">
        <f>'Result Sheet'!G91</f>
        <v/>
      </c>
      <c r="BR88" s="195" t="str">
        <f t="shared" si="12"/>
        <v/>
      </c>
      <c r="BS88" s="195" t="str">
        <f t="shared" si="13"/>
        <v/>
      </c>
      <c r="BT88" s="195" t="str">
        <f t="shared" si="14"/>
        <v/>
      </c>
      <c r="BU88" s="195" t="str">
        <f t="shared" si="15"/>
        <v/>
      </c>
      <c r="BV88" s="195" t="str">
        <f t="shared" si="16"/>
        <v/>
      </c>
      <c r="BW88" s="195" t="str">
        <f t="shared" si="17"/>
        <v/>
      </c>
      <c r="BX88" s="195" t="str">
        <f t="shared" si="18"/>
        <v/>
      </c>
      <c r="BY88" s="195" t="str">
        <f t="shared" si="19"/>
        <v/>
      </c>
      <c r="BZ88" s="195" t="str">
        <f t="shared" si="20"/>
        <v/>
      </c>
      <c r="CA88" s="195" t="str">
        <f t="shared" si="21"/>
        <v/>
      </c>
      <c r="CB88" s="195" t="str">
        <f t="shared" si="22"/>
        <v/>
      </c>
      <c r="CC88" s="195" t="str">
        <f t="shared" si="23"/>
        <v/>
      </c>
      <c r="CD88" s="196"/>
    </row>
    <row r="89" spans="1:82" ht="15.95" customHeight="1">
      <c r="A89" s="183">
        <f>IF('Result Sheet'!A92="","",'Result Sheet'!A92)</f>
        <v>85</v>
      </c>
      <c r="B89" s="184" t="str">
        <f>IF('Result Sheet'!B92="","",'Result Sheet'!B92)</f>
        <v/>
      </c>
      <c r="C89" s="185" t="str">
        <f>IF('Result Sheet'!F92="","",'Result Sheet'!F92)</f>
        <v/>
      </c>
      <c r="D89" s="186" t="str">
        <f>IF('Result Sheet'!E92="","",'Result Sheet'!E92)</f>
        <v/>
      </c>
      <c r="E89" s="187" t="str">
        <f>IF('Result Sheet'!G92="","",'Result Sheet'!G92)</f>
        <v/>
      </c>
      <c r="F89" s="187" t="str">
        <f>IF('Result Sheet'!H92="","",'Result Sheet'!H92)</f>
        <v/>
      </c>
      <c r="G89" s="187" t="str">
        <f>IF('Result Sheet'!I92="","",'Result Sheet'!I92)</f>
        <v/>
      </c>
      <c r="H89" s="188" t="str">
        <f>IF('Result Sheet'!K92="","",'Result Sheet'!K92)</f>
        <v/>
      </c>
      <c r="I89" s="188" t="str">
        <f>IF('Result Sheet'!J92="","",'Result Sheet'!J92)</f>
        <v/>
      </c>
      <c r="J89" s="291" t="str">
        <f>IF('Result Sheet'!DM92="","",'Result Sheet'!DM92)</f>
        <v/>
      </c>
      <c r="K89" s="189" t="str">
        <f>IF('Result Sheet'!DI92="","",'Result Sheet'!DI92)</f>
        <v/>
      </c>
      <c r="L89" s="190" t="str">
        <f>IF('Result Sheet'!DJ92="","",'Result Sheet'!DJ92)</f>
        <v/>
      </c>
      <c r="M89" s="189" t="str">
        <f>IF('Result Sheet'!DK92="","",'Result Sheet'!DK92)</f>
        <v/>
      </c>
      <c r="N89" s="232" t="str">
        <f>IF('Result Sheet'!DP92="","",'Result Sheet'!DP92)</f>
        <v/>
      </c>
      <c r="O89" s="191" t="str">
        <f>IF('Result Sheet'!AB92="","",IF('Result Sheet'!AB92="D","I",'Result Sheet'!AB92))</f>
        <v/>
      </c>
      <c r="P89" s="192" t="str">
        <f>IF('Result Sheet'!AC92="","",'Result Sheet'!AC92)</f>
        <v/>
      </c>
      <c r="Q89" s="191" t="str">
        <f>IF('Result Sheet'!AT92="","",IF('Result Sheet'!AT92="D","I",'Result Sheet'!AT92))</f>
        <v/>
      </c>
      <c r="R89" s="192" t="str">
        <f>IF('Result Sheet'!AU92="","",'Result Sheet'!AU92)</f>
        <v/>
      </c>
      <c r="S89" s="191" t="str">
        <f>IF('Result Sheet'!BL92="","",IF('Result Sheet'!BL92="D","I",'Result Sheet'!BL92))</f>
        <v/>
      </c>
      <c r="T89" s="192" t="str">
        <f>IF('Result Sheet'!BM92="","",'Result Sheet'!BM92)</f>
        <v/>
      </c>
      <c r="U89" s="191" t="str">
        <f>IF('Result Sheet'!CD92="","",IF('Result Sheet'!CD92="D","I",'Result Sheet'!CD92))</f>
        <v/>
      </c>
      <c r="V89" s="192" t="str">
        <f>IF('Result Sheet'!CE92="","",'Result Sheet'!CE92)</f>
        <v/>
      </c>
      <c r="W89" s="193" t="str">
        <f>IF('Result Sheet'!DO92="","",'Result Sheet'!DO92)</f>
        <v/>
      </c>
      <c r="BQ89" s="194" t="str">
        <f>'Result Sheet'!G92</f>
        <v/>
      </c>
      <c r="BR89" s="195" t="str">
        <f t="shared" si="12"/>
        <v/>
      </c>
      <c r="BS89" s="195" t="str">
        <f t="shared" si="13"/>
        <v/>
      </c>
      <c r="BT89" s="195" t="str">
        <f t="shared" si="14"/>
        <v/>
      </c>
      <c r="BU89" s="195" t="str">
        <f t="shared" si="15"/>
        <v/>
      </c>
      <c r="BV89" s="195" t="str">
        <f t="shared" si="16"/>
        <v/>
      </c>
      <c r="BW89" s="195" t="str">
        <f t="shared" si="17"/>
        <v/>
      </c>
      <c r="BX89" s="195" t="str">
        <f t="shared" si="18"/>
        <v/>
      </c>
      <c r="BY89" s="195" t="str">
        <f t="shared" si="19"/>
        <v/>
      </c>
      <c r="BZ89" s="195" t="str">
        <f t="shared" si="20"/>
        <v/>
      </c>
      <c r="CA89" s="195" t="str">
        <f t="shared" si="21"/>
        <v/>
      </c>
      <c r="CB89" s="195" t="str">
        <f t="shared" si="22"/>
        <v/>
      </c>
      <c r="CC89" s="195" t="str">
        <f t="shared" si="23"/>
        <v/>
      </c>
      <c r="CD89" s="196"/>
    </row>
    <row r="90" spans="1:82" ht="15.95" customHeight="1">
      <c r="A90" s="183">
        <f>IF('Result Sheet'!A93="","",'Result Sheet'!A93)</f>
        <v>86</v>
      </c>
      <c r="B90" s="184" t="str">
        <f>IF('Result Sheet'!B93="","",'Result Sheet'!B93)</f>
        <v/>
      </c>
      <c r="C90" s="185" t="str">
        <f>IF('Result Sheet'!F93="","",'Result Sheet'!F93)</f>
        <v/>
      </c>
      <c r="D90" s="186" t="str">
        <f>IF('Result Sheet'!E93="","",'Result Sheet'!E93)</f>
        <v/>
      </c>
      <c r="E90" s="187" t="str">
        <f>IF('Result Sheet'!G93="","",'Result Sheet'!G93)</f>
        <v/>
      </c>
      <c r="F90" s="187" t="str">
        <f>IF('Result Sheet'!H93="","",'Result Sheet'!H93)</f>
        <v/>
      </c>
      <c r="G90" s="187" t="str">
        <f>IF('Result Sheet'!I93="","",'Result Sheet'!I93)</f>
        <v/>
      </c>
      <c r="H90" s="188" t="str">
        <f>IF('Result Sheet'!K93="","",'Result Sheet'!K93)</f>
        <v/>
      </c>
      <c r="I90" s="188" t="str">
        <f>IF('Result Sheet'!J93="","",'Result Sheet'!J93)</f>
        <v/>
      </c>
      <c r="J90" s="291" t="str">
        <f>IF('Result Sheet'!DM93="","",'Result Sheet'!DM93)</f>
        <v/>
      </c>
      <c r="K90" s="189" t="str">
        <f>IF('Result Sheet'!DI93="","",'Result Sheet'!DI93)</f>
        <v/>
      </c>
      <c r="L90" s="190" t="str">
        <f>IF('Result Sheet'!DJ93="","",'Result Sheet'!DJ93)</f>
        <v/>
      </c>
      <c r="M90" s="189" t="str">
        <f>IF('Result Sheet'!DK93="","",'Result Sheet'!DK93)</f>
        <v/>
      </c>
      <c r="N90" s="232" t="str">
        <f>IF('Result Sheet'!DP93="","",'Result Sheet'!DP93)</f>
        <v/>
      </c>
      <c r="O90" s="191" t="str">
        <f>IF('Result Sheet'!AB93="","",IF('Result Sheet'!AB93="D","I",'Result Sheet'!AB93))</f>
        <v/>
      </c>
      <c r="P90" s="192" t="str">
        <f>IF('Result Sheet'!AC93="","",'Result Sheet'!AC93)</f>
        <v/>
      </c>
      <c r="Q90" s="191" t="str">
        <f>IF('Result Sheet'!AT93="","",IF('Result Sheet'!AT93="D","I",'Result Sheet'!AT93))</f>
        <v/>
      </c>
      <c r="R90" s="192" t="str">
        <f>IF('Result Sheet'!AU93="","",'Result Sheet'!AU93)</f>
        <v/>
      </c>
      <c r="S90" s="191" t="str">
        <f>IF('Result Sheet'!BL93="","",IF('Result Sheet'!BL93="D","I",'Result Sheet'!BL93))</f>
        <v/>
      </c>
      <c r="T90" s="192" t="str">
        <f>IF('Result Sheet'!BM93="","",'Result Sheet'!BM93)</f>
        <v/>
      </c>
      <c r="U90" s="191" t="str">
        <f>IF('Result Sheet'!CD93="","",IF('Result Sheet'!CD93="D","I",'Result Sheet'!CD93))</f>
        <v/>
      </c>
      <c r="V90" s="192" t="str">
        <f>IF('Result Sheet'!CE93="","",'Result Sheet'!CE93)</f>
        <v/>
      </c>
      <c r="W90" s="193" t="str">
        <f>IF('Result Sheet'!DO93="","",'Result Sheet'!DO93)</f>
        <v/>
      </c>
      <c r="BQ90" s="194" t="str">
        <f>'Result Sheet'!G93</f>
        <v/>
      </c>
      <c r="BR90" s="195" t="str">
        <f t="shared" si="12"/>
        <v/>
      </c>
      <c r="BS90" s="195" t="str">
        <f t="shared" si="13"/>
        <v/>
      </c>
      <c r="BT90" s="195" t="str">
        <f t="shared" si="14"/>
        <v/>
      </c>
      <c r="BU90" s="195" t="str">
        <f t="shared" si="15"/>
        <v/>
      </c>
      <c r="BV90" s="195" t="str">
        <f t="shared" si="16"/>
        <v/>
      </c>
      <c r="BW90" s="195" t="str">
        <f t="shared" si="17"/>
        <v/>
      </c>
      <c r="BX90" s="195" t="str">
        <f t="shared" si="18"/>
        <v/>
      </c>
      <c r="BY90" s="195" t="str">
        <f t="shared" si="19"/>
        <v/>
      </c>
      <c r="BZ90" s="195" t="str">
        <f t="shared" si="20"/>
        <v/>
      </c>
      <c r="CA90" s="195" t="str">
        <f t="shared" si="21"/>
        <v/>
      </c>
      <c r="CB90" s="195" t="str">
        <f t="shared" si="22"/>
        <v/>
      </c>
      <c r="CC90" s="195" t="str">
        <f t="shared" si="23"/>
        <v/>
      </c>
      <c r="CD90" s="196"/>
    </row>
    <row r="91" spans="1:82" ht="15.95" customHeight="1">
      <c r="A91" s="183">
        <f>IF('Result Sheet'!A94="","",'Result Sheet'!A94)</f>
        <v>87</v>
      </c>
      <c r="B91" s="184" t="str">
        <f>IF('Result Sheet'!B94="","",'Result Sheet'!B94)</f>
        <v/>
      </c>
      <c r="C91" s="185" t="str">
        <f>IF('Result Sheet'!F94="","",'Result Sheet'!F94)</f>
        <v/>
      </c>
      <c r="D91" s="186" t="str">
        <f>IF('Result Sheet'!E94="","",'Result Sheet'!E94)</f>
        <v/>
      </c>
      <c r="E91" s="187" t="str">
        <f>IF('Result Sheet'!G94="","",'Result Sheet'!G94)</f>
        <v/>
      </c>
      <c r="F91" s="187" t="str">
        <f>IF('Result Sheet'!H94="","",'Result Sheet'!H94)</f>
        <v/>
      </c>
      <c r="G91" s="187" t="str">
        <f>IF('Result Sheet'!I94="","",'Result Sheet'!I94)</f>
        <v/>
      </c>
      <c r="H91" s="188" t="str">
        <f>IF('Result Sheet'!K94="","",'Result Sheet'!K94)</f>
        <v/>
      </c>
      <c r="I91" s="188" t="str">
        <f>IF('Result Sheet'!J94="","",'Result Sheet'!J94)</f>
        <v/>
      </c>
      <c r="J91" s="291" t="str">
        <f>IF('Result Sheet'!DM94="","",'Result Sheet'!DM94)</f>
        <v/>
      </c>
      <c r="K91" s="189" t="str">
        <f>IF('Result Sheet'!DI94="","",'Result Sheet'!DI94)</f>
        <v/>
      </c>
      <c r="L91" s="190" t="str">
        <f>IF('Result Sheet'!DJ94="","",'Result Sheet'!DJ94)</f>
        <v/>
      </c>
      <c r="M91" s="189" t="str">
        <f>IF('Result Sheet'!DK94="","",'Result Sheet'!DK94)</f>
        <v/>
      </c>
      <c r="N91" s="232" t="str">
        <f>IF('Result Sheet'!DP94="","",'Result Sheet'!DP94)</f>
        <v/>
      </c>
      <c r="O91" s="191" t="str">
        <f>IF('Result Sheet'!AB94="","",IF('Result Sheet'!AB94="D","I",'Result Sheet'!AB94))</f>
        <v/>
      </c>
      <c r="P91" s="192" t="str">
        <f>IF('Result Sheet'!AC94="","",'Result Sheet'!AC94)</f>
        <v/>
      </c>
      <c r="Q91" s="191" t="str">
        <f>IF('Result Sheet'!AT94="","",IF('Result Sheet'!AT94="D","I",'Result Sheet'!AT94))</f>
        <v/>
      </c>
      <c r="R91" s="192" t="str">
        <f>IF('Result Sheet'!AU94="","",'Result Sheet'!AU94)</f>
        <v/>
      </c>
      <c r="S91" s="191" t="str">
        <f>IF('Result Sheet'!BL94="","",IF('Result Sheet'!BL94="D","I",'Result Sheet'!BL94))</f>
        <v/>
      </c>
      <c r="T91" s="192" t="str">
        <f>IF('Result Sheet'!BM94="","",'Result Sheet'!BM94)</f>
        <v/>
      </c>
      <c r="U91" s="191" t="str">
        <f>IF('Result Sheet'!CD94="","",IF('Result Sheet'!CD94="D","I",'Result Sheet'!CD94))</f>
        <v/>
      </c>
      <c r="V91" s="192" t="str">
        <f>IF('Result Sheet'!CE94="","",'Result Sheet'!CE94)</f>
        <v/>
      </c>
      <c r="W91" s="193" t="str">
        <f>IF('Result Sheet'!DO94="","",'Result Sheet'!DO94)</f>
        <v/>
      </c>
      <c r="BQ91" s="194" t="str">
        <f>'Result Sheet'!G94</f>
        <v/>
      </c>
      <c r="BR91" s="195" t="str">
        <f t="shared" si="12"/>
        <v/>
      </c>
      <c r="BS91" s="195" t="str">
        <f t="shared" si="13"/>
        <v/>
      </c>
      <c r="BT91" s="195" t="str">
        <f t="shared" si="14"/>
        <v/>
      </c>
      <c r="BU91" s="195" t="str">
        <f t="shared" si="15"/>
        <v/>
      </c>
      <c r="BV91" s="195" t="str">
        <f t="shared" si="16"/>
        <v/>
      </c>
      <c r="BW91" s="195" t="str">
        <f t="shared" si="17"/>
        <v/>
      </c>
      <c r="BX91" s="195" t="str">
        <f t="shared" si="18"/>
        <v/>
      </c>
      <c r="BY91" s="195" t="str">
        <f t="shared" si="19"/>
        <v/>
      </c>
      <c r="BZ91" s="195" t="str">
        <f t="shared" si="20"/>
        <v/>
      </c>
      <c r="CA91" s="195" t="str">
        <f t="shared" si="21"/>
        <v/>
      </c>
      <c r="CB91" s="195" t="str">
        <f t="shared" si="22"/>
        <v/>
      </c>
      <c r="CC91" s="195" t="str">
        <f t="shared" si="23"/>
        <v/>
      </c>
      <c r="CD91" s="196"/>
    </row>
    <row r="92" spans="1:82" ht="15.95" customHeight="1">
      <c r="A92" s="183">
        <f>IF('Result Sheet'!A95="","",'Result Sheet'!A95)</f>
        <v>88</v>
      </c>
      <c r="B92" s="184" t="str">
        <f>IF('Result Sheet'!B95="","",'Result Sheet'!B95)</f>
        <v/>
      </c>
      <c r="C92" s="185" t="str">
        <f>IF('Result Sheet'!F95="","",'Result Sheet'!F95)</f>
        <v/>
      </c>
      <c r="D92" s="186" t="str">
        <f>IF('Result Sheet'!E95="","",'Result Sheet'!E95)</f>
        <v/>
      </c>
      <c r="E92" s="187" t="str">
        <f>IF('Result Sheet'!G95="","",'Result Sheet'!G95)</f>
        <v/>
      </c>
      <c r="F92" s="187" t="str">
        <f>IF('Result Sheet'!H95="","",'Result Sheet'!H95)</f>
        <v/>
      </c>
      <c r="G92" s="187" t="str">
        <f>IF('Result Sheet'!I95="","",'Result Sheet'!I95)</f>
        <v/>
      </c>
      <c r="H92" s="188" t="str">
        <f>IF('Result Sheet'!K95="","",'Result Sheet'!K95)</f>
        <v/>
      </c>
      <c r="I92" s="188" t="str">
        <f>IF('Result Sheet'!J95="","",'Result Sheet'!J95)</f>
        <v/>
      </c>
      <c r="J92" s="291" t="str">
        <f>IF('Result Sheet'!DM95="","",'Result Sheet'!DM95)</f>
        <v/>
      </c>
      <c r="K92" s="189" t="str">
        <f>IF('Result Sheet'!DI95="","",'Result Sheet'!DI95)</f>
        <v/>
      </c>
      <c r="L92" s="190" t="str">
        <f>IF('Result Sheet'!DJ95="","",'Result Sheet'!DJ95)</f>
        <v/>
      </c>
      <c r="M92" s="189" t="str">
        <f>IF('Result Sheet'!DK95="","",'Result Sheet'!DK95)</f>
        <v/>
      </c>
      <c r="N92" s="232" t="str">
        <f>IF('Result Sheet'!DP95="","",'Result Sheet'!DP95)</f>
        <v/>
      </c>
      <c r="O92" s="191" t="str">
        <f>IF('Result Sheet'!AB95="","",IF('Result Sheet'!AB95="D","I",'Result Sheet'!AB95))</f>
        <v/>
      </c>
      <c r="P92" s="192" t="str">
        <f>IF('Result Sheet'!AC95="","",'Result Sheet'!AC95)</f>
        <v/>
      </c>
      <c r="Q92" s="191" t="str">
        <f>IF('Result Sheet'!AT95="","",IF('Result Sheet'!AT95="D","I",'Result Sheet'!AT95))</f>
        <v/>
      </c>
      <c r="R92" s="192" t="str">
        <f>IF('Result Sheet'!AU95="","",'Result Sheet'!AU95)</f>
        <v/>
      </c>
      <c r="S92" s="191" t="str">
        <f>IF('Result Sheet'!BL95="","",IF('Result Sheet'!BL95="D","I",'Result Sheet'!BL95))</f>
        <v/>
      </c>
      <c r="T92" s="192" t="str">
        <f>IF('Result Sheet'!BM95="","",'Result Sheet'!BM95)</f>
        <v/>
      </c>
      <c r="U92" s="191" t="str">
        <f>IF('Result Sheet'!CD95="","",IF('Result Sheet'!CD95="D","I",'Result Sheet'!CD95))</f>
        <v/>
      </c>
      <c r="V92" s="192" t="str">
        <f>IF('Result Sheet'!CE95="","",'Result Sheet'!CE95)</f>
        <v/>
      </c>
      <c r="W92" s="193" t="str">
        <f>IF('Result Sheet'!DO95="","",'Result Sheet'!DO95)</f>
        <v/>
      </c>
      <c r="BQ92" s="194" t="str">
        <f>'Result Sheet'!G95</f>
        <v/>
      </c>
      <c r="BR92" s="195" t="str">
        <f t="shared" si="12"/>
        <v/>
      </c>
      <c r="BS92" s="195" t="str">
        <f t="shared" si="13"/>
        <v/>
      </c>
      <c r="BT92" s="195" t="str">
        <f t="shared" si="14"/>
        <v/>
      </c>
      <c r="BU92" s="195" t="str">
        <f t="shared" si="15"/>
        <v/>
      </c>
      <c r="BV92" s="195" t="str">
        <f t="shared" si="16"/>
        <v/>
      </c>
      <c r="BW92" s="195" t="str">
        <f t="shared" si="17"/>
        <v/>
      </c>
      <c r="BX92" s="195" t="str">
        <f t="shared" si="18"/>
        <v/>
      </c>
      <c r="BY92" s="195" t="str">
        <f t="shared" si="19"/>
        <v/>
      </c>
      <c r="BZ92" s="195" t="str">
        <f t="shared" si="20"/>
        <v/>
      </c>
      <c r="CA92" s="195" t="str">
        <f t="shared" si="21"/>
        <v/>
      </c>
      <c r="CB92" s="195" t="str">
        <f t="shared" si="22"/>
        <v/>
      </c>
      <c r="CC92" s="195" t="str">
        <f t="shared" si="23"/>
        <v/>
      </c>
      <c r="CD92" s="196"/>
    </row>
    <row r="93" spans="1:82" ht="15.95" customHeight="1">
      <c r="A93" s="183">
        <f>IF('Result Sheet'!A96="","",'Result Sheet'!A96)</f>
        <v>89</v>
      </c>
      <c r="B93" s="184" t="str">
        <f>IF('Result Sheet'!B96="","",'Result Sheet'!B96)</f>
        <v/>
      </c>
      <c r="C93" s="185" t="str">
        <f>IF('Result Sheet'!F96="","",'Result Sheet'!F96)</f>
        <v/>
      </c>
      <c r="D93" s="186" t="str">
        <f>IF('Result Sheet'!E96="","",'Result Sheet'!E96)</f>
        <v/>
      </c>
      <c r="E93" s="187" t="str">
        <f>IF('Result Sheet'!G96="","",'Result Sheet'!G96)</f>
        <v/>
      </c>
      <c r="F93" s="187" t="str">
        <f>IF('Result Sheet'!H96="","",'Result Sheet'!H96)</f>
        <v/>
      </c>
      <c r="G93" s="187" t="str">
        <f>IF('Result Sheet'!I96="","",'Result Sheet'!I96)</f>
        <v/>
      </c>
      <c r="H93" s="188" t="str">
        <f>IF('Result Sheet'!K96="","",'Result Sheet'!K96)</f>
        <v/>
      </c>
      <c r="I93" s="188" t="str">
        <f>IF('Result Sheet'!J96="","",'Result Sheet'!J96)</f>
        <v/>
      </c>
      <c r="J93" s="291" t="str">
        <f>IF('Result Sheet'!DM96="","",'Result Sheet'!DM96)</f>
        <v/>
      </c>
      <c r="K93" s="189" t="str">
        <f>IF('Result Sheet'!DI96="","",'Result Sheet'!DI96)</f>
        <v/>
      </c>
      <c r="L93" s="190" t="str">
        <f>IF('Result Sheet'!DJ96="","",'Result Sheet'!DJ96)</f>
        <v/>
      </c>
      <c r="M93" s="189" t="str">
        <f>IF('Result Sheet'!DK96="","",'Result Sheet'!DK96)</f>
        <v/>
      </c>
      <c r="N93" s="232" t="str">
        <f>IF('Result Sheet'!DP96="","",'Result Sheet'!DP96)</f>
        <v/>
      </c>
      <c r="O93" s="191" t="str">
        <f>IF('Result Sheet'!AB96="","",IF('Result Sheet'!AB96="D","I",'Result Sheet'!AB96))</f>
        <v/>
      </c>
      <c r="P93" s="192" t="str">
        <f>IF('Result Sheet'!AC96="","",'Result Sheet'!AC96)</f>
        <v/>
      </c>
      <c r="Q93" s="191" t="str">
        <f>IF('Result Sheet'!AT96="","",IF('Result Sheet'!AT96="D","I",'Result Sheet'!AT96))</f>
        <v/>
      </c>
      <c r="R93" s="192" t="str">
        <f>IF('Result Sheet'!AU96="","",'Result Sheet'!AU96)</f>
        <v/>
      </c>
      <c r="S93" s="191" t="str">
        <f>IF('Result Sheet'!BL96="","",IF('Result Sheet'!BL96="D","I",'Result Sheet'!BL96))</f>
        <v/>
      </c>
      <c r="T93" s="192" t="str">
        <f>IF('Result Sheet'!BM96="","",'Result Sheet'!BM96)</f>
        <v/>
      </c>
      <c r="U93" s="191" t="str">
        <f>IF('Result Sheet'!CD96="","",IF('Result Sheet'!CD96="D","I",'Result Sheet'!CD96))</f>
        <v/>
      </c>
      <c r="V93" s="192" t="str">
        <f>IF('Result Sheet'!CE96="","",'Result Sheet'!CE96)</f>
        <v/>
      </c>
      <c r="W93" s="193" t="str">
        <f>IF('Result Sheet'!DO96="","",'Result Sheet'!DO96)</f>
        <v/>
      </c>
      <c r="BQ93" s="194" t="str">
        <f>'Result Sheet'!G96</f>
        <v/>
      </c>
      <c r="BR93" s="195" t="str">
        <f t="shared" si="12"/>
        <v/>
      </c>
      <c r="BS93" s="195" t="str">
        <f t="shared" si="13"/>
        <v/>
      </c>
      <c r="BT93" s="195" t="str">
        <f t="shared" si="14"/>
        <v/>
      </c>
      <c r="BU93" s="195" t="str">
        <f t="shared" si="15"/>
        <v/>
      </c>
      <c r="BV93" s="195" t="str">
        <f t="shared" si="16"/>
        <v/>
      </c>
      <c r="BW93" s="195" t="str">
        <f t="shared" si="17"/>
        <v/>
      </c>
      <c r="BX93" s="195" t="str">
        <f t="shared" si="18"/>
        <v/>
      </c>
      <c r="BY93" s="195" t="str">
        <f t="shared" si="19"/>
        <v/>
      </c>
      <c r="BZ93" s="195" t="str">
        <f t="shared" si="20"/>
        <v/>
      </c>
      <c r="CA93" s="195" t="str">
        <f t="shared" si="21"/>
        <v/>
      </c>
      <c r="CB93" s="195" t="str">
        <f t="shared" si="22"/>
        <v/>
      </c>
      <c r="CC93" s="195" t="str">
        <f t="shared" si="23"/>
        <v/>
      </c>
      <c r="CD93" s="196"/>
    </row>
    <row r="94" spans="1:82" ht="15.95" customHeight="1">
      <c r="A94" s="183">
        <f>IF('Result Sheet'!A97="","",'Result Sheet'!A97)</f>
        <v>90</v>
      </c>
      <c r="B94" s="184" t="str">
        <f>IF('Result Sheet'!B97="","",'Result Sheet'!B97)</f>
        <v/>
      </c>
      <c r="C94" s="185" t="str">
        <f>IF('Result Sheet'!F97="","",'Result Sheet'!F97)</f>
        <v/>
      </c>
      <c r="D94" s="186" t="str">
        <f>IF('Result Sheet'!E97="","",'Result Sheet'!E97)</f>
        <v/>
      </c>
      <c r="E94" s="187" t="str">
        <f>IF('Result Sheet'!G97="","",'Result Sheet'!G97)</f>
        <v/>
      </c>
      <c r="F94" s="187" t="str">
        <f>IF('Result Sheet'!H97="","",'Result Sheet'!H97)</f>
        <v/>
      </c>
      <c r="G94" s="187" t="str">
        <f>IF('Result Sheet'!I97="","",'Result Sheet'!I97)</f>
        <v/>
      </c>
      <c r="H94" s="188" t="str">
        <f>IF('Result Sheet'!K97="","",'Result Sheet'!K97)</f>
        <v/>
      </c>
      <c r="I94" s="188" t="str">
        <f>IF('Result Sheet'!J97="","",'Result Sheet'!J97)</f>
        <v/>
      </c>
      <c r="J94" s="291" t="str">
        <f>IF('Result Sheet'!DM97="","",'Result Sheet'!DM97)</f>
        <v/>
      </c>
      <c r="K94" s="189" t="str">
        <f>IF('Result Sheet'!DI97="","",'Result Sheet'!DI97)</f>
        <v/>
      </c>
      <c r="L94" s="190" t="str">
        <f>IF('Result Sheet'!DJ97="","",'Result Sheet'!DJ97)</f>
        <v/>
      </c>
      <c r="M94" s="189" t="str">
        <f>IF('Result Sheet'!DK97="","",'Result Sheet'!DK97)</f>
        <v/>
      </c>
      <c r="N94" s="232" t="str">
        <f>IF('Result Sheet'!DP97="","",'Result Sheet'!DP97)</f>
        <v/>
      </c>
      <c r="O94" s="191" t="str">
        <f>IF('Result Sheet'!AB97="","",IF('Result Sheet'!AB97="D","I",'Result Sheet'!AB97))</f>
        <v/>
      </c>
      <c r="P94" s="192" t="str">
        <f>IF('Result Sheet'!AC97="","",'Result Sheet'!AC97)</f>
        <v/>
      </c>
      <c r="Q94" s="191" t="str">
        <f>IF('Result Sheet'!AT97="","",IF('Result Sheet'!AT97="D","I",'Result Sheet'!AT97))</f>
        <v/>
      </c>
      <c r="R94" s="192" t="str">
        <f>IF('Result Sheet'!AU97="","",'Result Sheet'!AU97)</f>
        <v/>
      </c>
      <c r="S94" s="191" t="str">
        <f>IF('Result Sheet'!BL97="","",IF('Result Sheet'!BL97="D","I",'Result Sheet'!BL97))</f>
        <v/>
      </c>
      <c r="T94" s="192" t="str">
        <f>IF('Result Sheet'!BM97="","",'Result Sheet'!BM97)</f>
        <v/>
      </c>
      <c r="U94" s="191" t="str">
        <f>IF('Result Sheet'!CD97="","",IF('Result Sheet'!CD97="D","I",'Result Sheet'!CD97))</f>
        <v/>
      </c>
      <c r="V94" s="192" t="str">
        <f>IF('Result Sheet'!CE97="","",'Result Sheet'!CE97)</f>
        <v/>
      </c>
      <c r="W94" s="193" t="str">
        <f>IF('Result Sheet'!DO97="","",'Result Sheet'!DO97)</f>
        <v/>
      </c>
      <c r="BQ94" s="194" t="str">
        <f>'Result Sheet'!G97</f>
        <v/>
      </c>
      <c r="BR94" s="195" t="str">
        <f t="shared" si="12"/>
        <v/>
      </c>
      <c r="BS94" s="195" t="str">
        <f t="shared" si="13"/>
        <v/>
      </c>
      <c r="BT94" s="195" t="str">
        <f t="shared" si="14"/>
        <v/>
      </c>
      <c r="BU94" s="195" t="str">
        <f t="shared" si="15"/>
        <v/>
      </c>
      <c r="BV94" s="195" t="str">
        <f t="shared" si="16"/>
        <v/>
      </c>
      <c r="BW94" s="195" t="str">
        <f t="shared" si="17"/>
        <v/>
      </c>
      <c r="BX94" s="195" t="str">
        <f t="shared" si="18"/>
        <v/>
      </c>
      <c r="BY94" s="195" t="str">
        <f t="shared" si="19"/>
        <v/>
      </c>
      <c r="BZ94" s="195" t="str">
        <f t="shared" si="20"/>
        <v/>
      </c>
      <c r="CA94" s="195" t="str">
        <f t="shared" si="21"/>
        <v/>
      </c>
      <c r="CB94" s="195" t="str">
        <f t="shared" si="22"/>
        <v/>
      </c>
      <c r="CC94" s="195" t="str">
        <f t="shared" si="23"/>
        <v/>
      </c>
      <c r="CD94" s="196"/>
    </row>
    <row r="95" spans="1:82" ht="15.95" customHeight="1">
      <c r="A95" s="183">
        <f>IF('Result Sheet'!A98="","",'Result Sheet'!A98)</f>
        <v>91</v>
      </c>
      <c r="B95" s="184" t="str">
        <f>IF('Result Sheet'!B98="","",'Result Sheet'!B98)</f>
        <v/>
      </c>
      <c r="C95" s="185" t="str">
        <f>IF('Result Sheet'!F98="","",'Result Sheet'!F98)</f>
        <v/>
      </c>
      <c r="D95" s="186" t="str">
        <f>IF('Result Sheet'!E98="","",'Result Sheet'!E98)</f>
        <v/>
      </c>
      <c r="E95" s="187" t="str">
        <f>IF('Result Sheet'!G98="","",'Result Sheet'!G98)</f>
        <v/>
      </c>
      <c r="F95" s="187" t="str">
        <f>IF('Result Sheet'!H98="","",'Result Sheet'!H98)</f>
        <v/>
      </c>
      <c r="G95" s="187" t="str">
        <f>IF('Result Sheet'!I98="","",'Result Sheet'!I98)</f>
        <v/>
      </c>
      <c r="H95" s="188" t="str">
        <f>IF('Result Sheet'!K98="","",'Result Sheet'!K98)</f>
        <v/>
      </c>
      <c r="I95" s="188" t="str">
        <f>IF('Result Sheet'!J98="","",'Result Sheet'!J98)</f>
        <v/>
      </c>
      <c r="J95" s="291" t="str">
        <f>IF('Result Sheet'!DM98="","",'Result Sheet'!DM98)</f>
        <v/>
      </c>
      <c r="K95" s="189" t="str">
        <f>IF('Result Sheet'!DI98="","",'Result Sheet'!DI98)</f>
        <v/>
      </c>
      <c r="L95" s="190" t="str">
        <f>IF('Result Sheet'!DJ98="","",'Result Sheet'!DJ98)</f>
        <v/>
      </c>
      <c r="M95" s="189" t="str">
        <f>IF('Result Sheet'!DK98="","",'Result Sheet'!DK98)</f>
        <v/>
      </c>
      <c r="N95" s="232" t="str">
        <f>IF('Result Sheet'!DP98="","",'Result Sheet'!DP98)</f>
        <v/>
      </c>
      <c r="O95" s="191" t="str">
        <f>IF('Result Sheet'!AB98="","",IF('Result Sheet'!AB98="D","I",'Result Sheet'!AB98))</f>
        <v/>
      </c>
      <c r="P95" s="192" t="str">
        <f>IF('Result Sheet'!AC98="","",'Result Sheet'!AC98)</f>
        <v/>
      </c>
      <c r="Q95" s="191" t="str">
        <f>IF('Result Sheet'!AT98="","",IF('Result Sheet'!AT98="D","I",'Result Sheet'!AT98))</f>
        <v/>
      </c>
      <c r="R95" s="192" t="str">
        <f>IF('Result Sheet'!AU98="","",'Result Sheet'!AU98)</f>
        <v/>
      </c>
      <c r="S95" s="191" t="str">
        <f>IF('Result Sheet'!BL98="","",IF('Result Sheet'!BL98="D","I",'Result Sheet'!BL98))</f>
        <v/>
      </c>
      <c r="T95" s="192" t="str">
        <f>IF('Result Sheet'!BM98="","",'Result Sheet'!BM98)</f>
        <v/>
      </c>
      <c r="U95" s="191" t="str">
        <f>IF('Result Sheet'!CD98="","",IF('Result Sheet'!CD98="D","I",'Result Sheet'!CD98))</f>
        <v/>
      </c>
      <c r="V95" s="192" t="str">
        <f>IF('Result Sheet'!CE98="","",'Result Sheet'!CE98)</f>
        <v/>
      </c>
      <c r="W95" s="193" t="str">
        <f>IF('Result Sheet'!DO98="","",'Result Sheet'!DO98)</f>
        <v/>
      </c>
      <c r="BQ95" s="194" t="str">
        <f>'Result Sheet'!G98</f>
        <v/>
      </c>
      <c r="BR95" s="195" t="str">
        <f t="shared" si="12"/>
        <v/>
      </c>
      <c r="BS95" s="195" t="str">
        <f t="shared" si="13"/>
        <v/>
      </c>
      <c r="BT95" s="195" t="str">
        <f t="shared" si="14"/>
        <v/>
      </c>
      <c r="BU95" s="195" t="str">
        <f t="shared" si="15"/>
        <v/>
      </c>
      <c r="BV95" s="195" t="str">
        <f t="shared" si="16"/>
        <v/>
      </c>
      <c r="BW95" s="195" t="str">
        <f t="shared" si="17"/>
        <v/>
      </c>
      <c r="BX95" s="195" t="str">
        <f t="shared" si="18"/>
        <v/>
      </c>
      <c r="BY95" s="195" t="str">
        <f t="shared" si="19"/>
        <v/>
      </c>
      <c r="BZ95" s="195" t="str">
        <f t="shared" si="20"/>
        <v/>
      </c>
      <c r="CA95" s="195" t="str">
        <f t="shared" si="21"/>
        <v/>
      </c>
      <c r="CB95" s="195" t="str">
        <f t="shared" si="22"/>
        <v/>
      </c>
      <c r="CC95" s="195" t="str">
        <f t="shared" si="23"/>
        <v/>
      </c>
      <c r="CD95" s="196"/>
    </row>
    <row r="96" spans="1:82" ht="15.95" customHeight="1">
      <c r="A96" s="183">
        <f>IF('Result Sheet'!A99="","",'Result Sheet'!A99)</f>
        <v>92</v>
      </c>
      <c r="B96" s="184" t="str">
        <f>IF('Result Sheet'!B99="","",'Result Sheet'!B99)</f>
        <v/>
      </c>
      <c r="C96" s="185" t="str">
        <f>IF('Result Sheet'!F99="","",'Result Sheet'!F99)</f>
        <v/>
      </c>
      <c r="D96" s="186" t="str">
        <f>IF('Result Sheet'!E99="","",'Result Sheet'!E99)</f>
        <v/>
      </c>
      <c r="E96" s="187" t="str">
        <f>IF('Result Sheet'!G99="","",'Result Sheet'!G99)</f>
        <v/>
      </c>
      <c r="F96" s="187" t="str">
        <f>IF('Result Sheet'!H99="","",'Result Sheet'!H99)</f>
        <v/>
      </c>
      <c r="G96" s="187" t="str">
        <f>IF('Result Sheet'!I99="","",'Result Sheet'!I99)</f>
        <v/>
      </c>
      <c r="H96" s="188" t="str">
        <f>IF('Result Sheet'!K99="","",'Result Sheet'!K99)</f>
        <v/>
      </c>
      <c r="I96" s="188" t="str">
        <f>IF('Result Sheet'!J99="","",'Result Sheet'!J99)</f>
        <v/>
      </c>
      <c r="J96" s="291" t="str">
        <f>IF('Result Sheet'!DM99="","",'Result Sheet'!DM99)</f>
        <v/>
      </c>
      <c r="K96" s="189" t="str">
        <f>IF('Result Sheet'!DI99="","",'Result Sheet'!DI99)</f>
        <v/>
      </c>
      <c r="L96" s="190" t="str">
        <f>IF('Result Sheet'!DJ99="","",'Result Sheet'!DJ99)</f>
        <v/>
      </c>
      <c r="M96" s="189" t="str">
        <f>IF('Result Sheet'!DK99="","",'Result Sheet'!DK99)</f>
        <v/>
      </c>
      <c r="N96" s="232" t="str">
        <f>IF('Result Sheet'!DP99="","",'Result Sheet'!DP99)</f>
        <v/>
      </c>
      <c r="O96" s="191" t="str">
        <f>IF('Result Sheet'!AB99="","",IF('Result Sheet'!AB99="D","I",'Result Sheet'!AB99))</f>
        <v/>
      </c>
      <c r="P96" s="192" t="str">
        <f>IF('Result Sheet'!AC99="","",'Result Sheet'!AC99)</f>
        <v/>
      </c>
      <c r="Q96" s="191" t="str">
        <f>IF('Result Sheet'!AT99="","",IF('Result Sheet'!AT99="D","I",'Result Sheet'!AT99))</f>
        <v/>
      </c>
      <c r="R96" s="192" t="str">
        <f>IF('Result Sheet'!AU99="","",'Result Sheet'!AU99)</f>
        <v/>
      </c>
      <c r="S96" s="191" t="str">
        <f>IF('Result Sheet'!BL99="","",IF('Result Sheet'!BL99="D","I",'Result Sheet'!BL99))</f>
        <v/>
      </c>
      <c r="T96" s="192" t="str">
        <f>IF('Result Sheet'!BM99="","",'Result Sheet'!BM99)</f>
        <v/>
      </c>
      <c r="U96" s="191" t="str">
        <f>IF('Result Sheet'!CD99="","",IF('Result Sheet'!CD99="D","I",'Result Sheet'!CD99))</f>
        <v/>
      </c>
      <c r="V96" s="192" t="str">
        <f>IF('Result Sheet'!CE99="","",'Result Sheet'!CE99)</f>
        <v/>
      </c>
      <c r="W96" s="193" t="str">
        <f>IF('Result Sheet'!DO99="","",'Result Sheet'!DO99)</f>
        <v/>
      </c>
      <c r="BQ96" s="194" t="str">
        <f>'Result Sheet'!G99</f>
        <v/>
      </c>
      <c r="BR96" s="195" t="str">
        <f t="shared" si="12"/>
        <v/>
      </c>
      <c r="BS96" s="195" t="str">
        <f t="shared" si="13"/>
        <v/>
      </c>
      <c r="BT96" s="195" t="str">
        <f t="shared" si="14"/>
        <v/>
      </c>
      <c r="BU96" s="195" t="str">
        <f t="shared" si="15"/>
        <v/>
      </c>
      <c r="BV96" s="195" t="str">
        <f t="shared" si="16"/>
        <v/>
      </c>
      <c r="BW96" s="195" t="str">
        <f t="shared" si="17"/>
        <v/>
      </c>
      <c r="BX96" s="195" t="str">
        <f t="shared" si="18"/>
        <v/>
      </c>
      <c r="BY96" s="195" t="str">
        <f t="shared" si="19"/>
        <v/>
      </c>
      <c r="BZ96" s="195" t="str">
        <f t="shared" si="20"/>
        <v/>
      </c>
      <c r="CA96" s="195" t="str">
        <f t="shared" si="21"/>
        <v/>
      </c>
      <c r="CB96" s="195" t="str">
        <f t="shared" si="22"/>
        <v/>
      </c>
      <c r="CC96" s="195" t="str">
        <f t="shared" si="23"/>
        <v/>
      </c>
      <c r="CD96" s="196"/>
    </row>
    <row r="97" spans="1:82" ht="15.95" customHeight="1">
      <c r="A97" s="183">
        <f>IF('Result Sheet'!A100="","",'Result Sheet'!A100)</f>
        <v>93</v>
      </c>
      <c r="B97" s="184" t="str">
        <f>IF('Result Sheet'!B100="","",'Result Sheet'!B100)</f>
        <v/>
      </c>
      <c r="C97" s="185" t="str">
        <f>IF('Result Sheet'!F100="","",'Result Sheet'!F100)</f>
        <v/>
      </c>
      <c r="D97" s="186" t="str">
        <f>IF('Result Sheet'!E100="","",'Result Sheet'!E100)</f>
        <v/>
      </c>
      <c r="E97" s="187" t="str">
        <f>IF('Result Sheet'!G100="","",'Result Sheet'!G100)</f>
        <v/>
      </c>
      <c r="F97" s="187" t="str">
        <f>IF('Result Sheet'!H100="","",'Result Sheet'!H100)</f>
        <v/>
      </c>
      <c r="G97" s="187" t="str">
        <f>IF('Result Sheet'!I100="","",'Result Sheet'!I100)</f>
        <v/>
      </c>
      <c r="H97" s="188" t="str">
        <f>IF('Result Sheet'!K100="","",'Result Sheet'!K100)</f>
        <v/>
      </c>
      <c r="I97" s="188" t="str">
        <f>IF('Result Sheet'!J100="","",'Result Sheet'!J100)</f>
        <v/>
      </c>
      <c r="J97" s="291" t="str">
        <f>IF('Result Sheet'!DM100="","",'Result Sheet'!DM100)</f>
        <v/>
      </c>
      <c r="K97" s="189" t="str">
        <f>IF('Result Sheet'!DI100="","",'Result Sheet'!DI100)</f>
        <v/>
      </c>
      <c r="L97" s="190" t="str">
        <f>IF('Result Sheet'!DJ100="","",'Result Sheet'!DJ100)</f>
        <v/>
      </c>
      <c r="M97" s="189" t="str">
        <f>IF('Result Sheet'!DK100="","",'Result Sheet'!DK100)</f>
        <v/>
      </c>
      <c r="N97" s="232" t="str">
        <f>IF('Result Sheet'!DP100="","",'Result Sheet'!DP100)</f>
        <v/>
      </c>
      <c r="O97" s="191" t="str">
        <f>IF('Result Sheet'!AB100="","",IF('Result Sheet'!AB100="D","I",'Result Sheet'!AB100))</f>
        <v/>
      </c>
      <c r="P97" s="192" t="str">
        <f>IF('Result Sheet'!AC100="","",'Result Sheet'!AC100)</f>
        <v/>
      </c>
      <c r="Q97" s="191" t="str">
        <f>IF('Result Sheet'!AT100="","",IF('Result Sheet'!AT100="D","I",'Result Sheet'!AT100))</f>
        <v/>
      </c>
      <c r="R97" s="192" t="str">
        <f>IF('Result Sheet'!AU100="","",'Result Sheet'!AU100)</f>
        <v/>
      </c>
      <c r="S97" s="191" t="str">
        <f>IF('Result Sheet'!BL100="","",IF('Result Sheet'!BL100="D","I",'Result Sheet'!BL100))</f>
        <v/>
      </c>
      <c r="T97" s="192" t="str">
        <f>IF('Result Sheet'!BM100="","",'Result Sheet'!BM100)</f>
        <v/>
      </c>
      <c r="U97" s="191" t="str">
        <f>IF('Result Sheet'!CD100="","",IF('Result Sheet'!CD100="D","I",'Result Sheet'!CD100))</f>
        <v/>
      </c>
      <c r="V97" s="192" t="str">
        <f>IF('Result Sheet'!CE100="","",'Result Sheet'!CE100)</f>
        <v/>
      </c>
      <c r="W97" s="193" t="str">
        <f>IF('Result Sheet'!DO100="","",'Result Sheet'!DO100)</f>
        <v/>
      </c>
      <c r="BQ97" s="194" t="str">
        <f>'Result Sheet'!G100</f>
        <v/>
      </c>
      <c r="BR97" s="195" t="str">
        <f t="shared" si="12"/>
        <v/>
      </c>
      <c r="BS97" s="195" t="str">
        <f t="shared" si="13"/>
        <v/>
      </c>
      <c r="BT97" s="195" t="str">
        <f t="shared" si="14"/>
        <v/>
      </c>
      <c r="BU97" s="195" t="str">
        <f t="shared" si="15"/>
        <v/>
      </c>
      <c r="BV97" s="195" t="str">
        <f t="shared" si="16"/>
        <v/>
      </c>
      <c r="BW97" s="195" t="str">
        <f t="shared" si="17"/>
        <v/>
      </c>
      <c r="BX97" s="195" t="str">
        <f t="shared" si="18"/>
        <v/>
      </c>
      <c r="BY97" s="195" t="str">
        <f t="shared" si="19"/>
        <v/>
      </c>
      <c r="BZ97" s="195" t="str">
        <f t="shared" si="20"/>
        <v/>
      </c>
      <c r="CA97" s="195" t="str">
        <f t="shared" si="21"/>
        <v/>
      </c>
      <c r="CB97" s="195" t="str">
        <f t="shared" si="22"/>
        <v/>
      </c>
      <c r="CC97" s="195" t="str">
        <f t="shared" si="23"/>
        <v/>
      </c>
      <c r="CD97" s="196"/>
    </row>
    <row r="98" spans="1:82" ht="15.95" customHeight="1">
      <c r="A98" s="183">
        <f>IF('Result Sheet'!A101="","",'Result Sheet'!A101)</f>
        <v>94</v>
      </c>
      <c r="B98" s="184" t="str">
        <f>IF('Result Sheet'!B101="","",'Result Sheet'!B101)</f>
        <v/>
      </c>
      <c r="C98" s="185" t="str">
        <f>IF('Result Sheet'!F101="","",'Result Sheet'!F101)</f>
        <v/>
      </c>
      <c r="D98" s="186" t="str">
        <f>IF('Result Sheet'!E101="","",'Result Sheet'!E101)</f>
        <v/>
      </c>
      <c r="E98" s="187" t="str">
        <f>IF('Result Sheet'!G101="","",'Result Sheet'!G101)</f>
        <v/>
      </c>
      <c r="F98" s="187" t="str">
        <f>IF('Result Sheet'!H101="","",'Result Sheet'!H101)</f>
        <v/>
      </c>
      <c r="G98" s="187" t="str">
        <f>IF('Result Sheet'!I101="","",'Result Sheet'!I101)</f>
        <v/>
      </c>
      <c r="H98" s="188" t="str">
        <f>IF('Result Sheet'!K101="","",'Result Sheet'!K101)</f>
        <v/>
      </c>
      <c r="I98" s="188" t="str">
        <f>IF('Result Sheet'!J101="","",'Result Sheet'!J101)</f>
        <v/>
      </c>
      <c r="J98" s="291" t="str">
        <f>IF('Result Sheet'!DM101="","",'Result Sheet'!DM101)</f>
        <v/>
      </c>
      <c r="K98" s="189" t="str">
        <f>IF('Result Sheet'!DI101="","",'Result Sheet'!DI101)</f>
        <v/>
      </c>
      <c r="L98" s="190" t="str">
        <f>IF('Result Sheet'!DJ101="","",'Result Sheet'!DJ101)</f>
        <v/>
      </c>
      <c r="M98" s="189" t="str">
        <f>IF('Result Sheet'!DK101="","",'Result Sheet'!DK101)</f>
        <v/>
      </c>
      <c r="N98" s="232" t="str">
        <f>IF('Result Sheet'!DP101="","",'Result Sheet'!DP101)</f>
        <v/>
      </c>
      <c r="O98" s="191" t="str">
        <f>IF('Result Sheet'!AB101="","",IF('Result Sheet'!AB101="D","I",'Result Sheet'!AB101))</f>
        <v/>
      </c>
      <c r="P98" s="192" t="str">
        <f>IF('Result Sheet'!AC101="","",'Result Sheet'!AC101)</f>
        <v/>
      </c>
      <c r="Q98" s="191" t="str">
        <f>IF('Result Sheet'!AT101="","",IF('Result Sheet'!AT101="D","I",'Result Sheet'!AT101))</f>
        <v/>
      </c>
      <c r="R98" s="192" t="str">
        <f>IF('Result Sheet'!AU101="","",'Result Sheet'!AU101)</f>
        <v/>
      </c>
      <c r="S98" s="191" t="str">
        <f>IF('Result Sheet'!BL101="","",IF('Result Sheet'!BL101="D","I",'Result Sheet'!BL101))</f>
        <v/>
      </c>
      <c r="T98" s="192" t="str">
        <f>IF('Result Sheet'!BM101="","",'Result Sheet'!BM101)</f>
        <v/>
      </c>
      <c r="U98" s="191" t="str">
        <f>IF('Result Sheet'!CD101="","",IF('Result Sheet'!CD101="D","I",'Result Sheet'!CD101))</f>
        <v/>
      </c>
      <c r="V98" s="192" t="str">
        <f>IF('Result Sheet'!CE101="","",'Result Sheet'!CE101)</f>
        <v/>
      </c>
      <c r="W98" s="193" t="str">
        <f>IF('Result Sheet'!DO101="","",'Result Sheet'!DO101)</f>
        <v/>
      </c>
      <c r="BQ98" s="194" t="str">
        <f>'Result Sheet'!G101</f>
        <v/>
      </c>
      <c r="BR98" s="195" t="str">
        <f t="shared" si="12"/>
        <v/>
      </c>
      <c r="BS98" s="195" t="str">
        <f t="shared" si="13"/>
        <v/>
      </c>
      <c r="BT98" s="195" t="str">
        <f t="shared" si="14"/>
        <v/>
      </c>
      <c r="BU98" s="195" t="str">
        <f t="shared" si="15"/>
        <v/>
      </c>
      <c r="BV98" s="195" t="str">
        <f t="shared" si="16"/>
        <v/>
      </c>
      <c r="BW98" s="195" t="str">
        <f t="shared" si="17"/>
        <v/>
      </c>
      <c r="BX98" s="195" t="str">
        <f t="shared" si="18"/>
        <v/>
      </c>
      <c r="BY98" s="195" t="str">
        <f t="shared" si="19"/>
        <v/>
      </c>
      <c r="BZ98" s="195" t="str">
        <f t="shared" si="20"/>
        <v/>
      </c>
      <c r="CA98" s="195" t="str">
        <f t="shared" si="21"/>
        <v/>
      </c>
      <c r="CB98" s="195" t="str">
        <f t="shared" si="22"/>
        <v/>
      </c>
      <c r="CC98" s="195" t="str">
        <f t="shared" si="23"/>
        <v/>
      </c>
      <c r="CD98" s="196"/>
    </row>
    <row r="99" spans="1:82" ht="15.95" customHeight="1">
      <c r="A99" s="183">
        <f>IF('Result Sheet'!A102="","",'Result Sheet'!A102)</f>
        <v>95</v>
      </c>
      <c r="B99" s="184" t="str">
        <f>IF('Result Sheet'!B102="","",'Result Sheet'!B102)</f>
        <v/>
      </c>
      <c r="C99" s="185" t="str">
        <f>IF('Result Sheet'!F102="","",'Result Sheet'!F102)</f>
        <v/>
      </c>
      <c r="D99" s="186" t="str">
        <f>IF('Result Sheet'!E102="","",'Result Sheet'!E102)</f>
        <v/>
      </c>
      <c r="E99" s="187" t="str">
        <f>IF('Result Sheet'!G102="","",'Result Sheet'!G102)</f>
        <v/>
      </c>
      <c r="F99" s="187" t="str">
        <f>IF('Result Sheet'!H102="","",'Result Sheet'!H102)</f>
        <v/>
      </c>
      <c r="G99" s="187" t="str">
        <f>IF('Result Sheet'!I102="","",'Result Sheet'!I102)</f>
        <v/>
      </c>
      <c r="H99" s="188" t="str">
        <f>IF('Result Sheet'!K102="","",'Result Sheet'!K102)</f>
        <v/>
      </c>
      <c r="I99" s="188" t="str">
        <f>IF('Result Sheet'!J102="","",'Result Sheet'!J102)</f>
        <v/>
      </c>
      <c r="J99" s="291" t="str">
        <f>IF('Result Sheet'!DM102="","",'Result Sheet'!DM102)</f>
        <v/>
      </c>
      <c r="K99" s="189" t="str">
        <f>IF('Result Sheet'!DI102="","",'Result Sheet'!DI102)</f>
        <v/>
      </c>
      <c r="L99" s="190" t="str">
        <f>IF('Result Sheet'!DJ102="","",'Result Sheet'!DJ102)</f>
        <v/>
      </c>
      <c r="M99" s="189" t="str">
        <f>IF('Result Sheet'!DK102="","",'Result Sheet'!DK102)</f>
        <v/>
      </c>
      <c r="N99" s="232" t="str">
        <f>IF('Result Sheet'!DP102="","",'Result Sheet'!DP102)</f>
        <v/>
      </c>
      <c r="O99" s="191" t="str">
        <f>IF('Result Sheet'!AB102="","",IF('Result Sheet'!AB102="D","I",'Result Sheet'!AB102))</f>
        <v/>
      </c>
      <c r="P99" s="192" t="str">
        <f>IF('Result Sheet'!AC102="","",'Result Sheet'!AC102)</f>
        <v/>
      </c>
      <c r="Q99" s="191" t="str">
        <f>IF('Result Sheet'!AT102="","",IF('Result Sheet'!AT102="D","I",'Result Sheet'!AT102))</f>
        <v/>
      </c>
      <c r="R99" s="192" t="str">
        <f>IF('Result Sheet'!AU102="","",'Result Sheet'!AU102)</f>
        <v/>
      </c>
      <c r="S99" s="191" t="str">
        <f>IF('Result Sheet'!BL102="","",IF('Result Sheet'!BL102="D","I",'Result Sheet'!BL102))</f>
        <v/>
      </c>
      <c r="T99" s="192" t="str">
        <f>IF('Result Sheet'!BM102="","",'Result Sheet'!BM102)</f>
        <v/>
      </c>
      <c r="U99" s="191" t="str">
        <f>IF('Result Sheet'!CD102="","",IF('Result Sheet'!CD102="D","I",'Result Sheet'!CD102))</f>
        <v/>
      </c>
      <c r="V99" s="192" t="str">
        <f>IF('Result Sheet'!CE102="","",'Result Sheet'!CE102)</f>
        <v/>
      </c>
      <c r="W99" s="193" t="str">
        <f>IF('Result Sheet'!DO102="","",'Result Sheet'!DO102)</f>
        <v/>
      </c>
      <c r="BQ99" s="194" t="str">
        <f>'Result Sheet'!G102</f>
        <v/>
      </c>
      <c r="BR99" s="195" t="str">
        <f t="shared" si="12"/>
        <v/>
      </c>
      <c r="BS99" s="195" t="str">
        <f t="shared" si="13"/>
        <v/>
      </c>
      <c r="BT99" s="195" t="str">
        <f t="shared" si="14"/>
        <v/>
      </c>
      <c r="BU99" s="195" t="str">
        <f t="shared" si="15"/>
        <v/>
      </c>
      <c r="BV99" s="195" t="str">
        <f t="shared" si="16"/>
        <v/>
      </c>
      <c r="BW99" s="195" t="str">
        <f t="shared" si="17"/>
        <v/>
      </c>
      <c r="BX99" s="195" t="str">
        <f t="shared" si="18"/>
        <v/>
      </c>
      <c r="BY99" s="195" t="str">
        <f t="shared" si="19"/>
        <v/>
      </c>
      <c r="BZ99" s="195" t="str">
        <f t="shared" si="20"/>
        <v/>
      </c>
      <c r="CA99" s="195" t="str">
        <f t="shared" si="21"/>
        <v/>
      </c>
      <c r="CB99" s="195" t="str">
        <f t="shared" si="22"/>
        <v/>
      </c>
      <c r="CC99" s="195" t="str">
        <f t="shared" si="23"/>
        <v/>
      </c>
      <c r="CD99" s="196"/>
    </row>
    <row r="100" spans="1:82" ht="15.95" customHeight="1">
      <c r="A100" s="183">
        <f>IF('Result Sheet'!A103="","",'Result Sheet'!A103)</f>
        <v>96</v>
      </c>
      <c r="B100" s="184" t="str">
        <f>IF('Result Sheet'!B103="","",'Result Sheet'!B103)</f>
        <v/>
      </c>
      <c r="C100" s="185" t="str">
        <f>IF('Result Sheet'!F103="","",'Result Sheet'!F103)</f>
        <v/>
      </c>
      <c r="D100" s="186" t="str">
        <f>IF('Result Sheet'!E103="","",'Result Sheet'!E103)</f>
        <v/>
      </c>
      <c r="E100" s="187" t="str">
        <f>IF('Result Sheet'!G103="","",'Result Sheet'!G103)</f>
        <v/>
      </c>
      <c r="F100" s="187" t="str">
        <f>IF('Result Sheet'!H103="","",'Result Sheet'!H103)</f>
        <v/>
      </c>
      <c r="G100" s="187" t="str">
        <f>IF('Result Sheet'!I103="","",'Result Sheet'!I103)</f>
        <v/>
      </c>
      <c r="H100" s="188" t="str">
        <f>IF('Result Sheet'!K103="","",'Result Sheet'!K103)</f>
        <v/>
      </c>
      <c r="I100" s="188" t="str">
        <f>IF('Result Sheet'!J103="","",'Result Sheet'!J103)</f>
        <v/>
      </c>
      <c r="J100" s="291" t="str">
        <f>IF('Result Sheet'!DM103="","",'Result Sheet'!DM103)</f>
        <v/>
      </c>
      <c r="K100" s="189" t="str">
        <f>IF('Result Sheet'!DI103="","",'Result Sheet'!DI103)</f>
        <v/>
      </c>
      <c r="L100" s="190" t="str">
        <f>IF('Result Sheet'!DJ103="","",'Result Sheet'!DJ103)</f>
        <v/>
      </c>
      <c r="M100" s="189" t="str">
        <f>IF('Result Sheet'!DK103="","",'Result Sheet'!DK103)</f>
        <v/>
      </c>
      <c r="N100" s="232" t="str">
        <f>IF('Result Sheet'!DP103="","",'Result Sheet'!DP103)</f>
        <v/>
      </c>
      <c r="O100" s="191" t="str">
        <f>IF('Result Sheet'!AB103="","",IF('Result Sheet'!AB103="D","I",'Result Sheet'!AB103))</f>
        <v/>
      </c>
      <c r="P100" s="192" t="str">
        <f>IF('Result Sheet'!AC103="","",'Result Sheet'!AC103)</f>
        <v/>
      </c>
      <c r="Q100" s="191" t="str">
        <f>IF('Result Sheet'!AT103="","",IF('Result Sheet'!AT103="D","I",'Result Sheet'!AT103))</f>
        <v/>
      </c>
      <c r="R100" s="192" t="str">
        <f>IF('Result Sheet'!AU103="","",'Result Sheet'!AU103)</f>
        <v/>
      </c>
      <c r="S100" s="191" t="str">
        <f>IF('Result Sheet'!BL103="","",IF('Result Sheet'!BL103="D","I",'Result Sheet'!BL103))</f>
        <v/>
      </c>
      <c r="T100" s="192" t="str">
        <f>IF('Result Sheet'!BM103="","",'Result Sheet'!BM103)</f>
        <v/>
      </c>
      <c r="U100" s="191" t="str">
        <f>IF('Result Sheet'!CD103="","",IF('Result Sheet'!CD103="D","I",'Result Sheet'!CD103))</f>
        <v/>
      </c>
      <c r="V100" s="192" t="str">
        <f>IF('Result Sheet'!CE103="","",'Result Sheet'!CE103)</f>
        <v/>
      </c>
      <c r="W100" s="193" t="str">
        <f>IF('Result Sheet'!DO103="","",'Result Sheet'!DO103)</f>
        <v/>
      </c>
      <c r="BQ100" s="194" t="str">
        <f>'Result Sheet'!G103</f>
        <v/>
      </c>
      <c r="BR100" s="195" t="str">
        <f t="shared" si="12"/>
        <v/>
      </c>
      <c r="BS100" s="195" t="str">
        <f t="shared" si="13"/>
        <v/>
      </c>
      <c r="BT100" s="195" t="str">
        <f t="shared" si="14"/>
        <v/>
      </c>
      <c r="BU100" s="195" t="str">
        <f t="shared" si="15"/>
        <v/>
      </c>
      <c r="BV100" s="195" t="str">
        <f t="shared" si="16"/>
        <v/>
      </c>
      <c r="BW100" s="195" t="str">
        <f t="shared" si="17"/>
        <v/>
      </c>
      <c r="BX100" s="195" t="str">
        <f t="shared" si="18"/>
        <v/>
      </c>
      <c r="BY100" s="195" t="str">
        <f t="shared" si="19"/>
        <v/>
      </c>
      <c r="BZ100" s="195" t="str">
        <f t="shared" si="20"/>
        <v/>
      </c>
      <c r="CA100" s="195" t="str">
        <f t="shared" si="21"/>
        <v/>
      </c>
      <c r="CB100" s="195" t="str">
        <f t="shared" si="22"/>
        <v/>
      </c>
      <c r="CC100" s="195" t="str">
        <f t="shared" si="23"/>
        <v/>
      </c>
      <c r="CD100" s="196"/>
    </row>
    <row r="101" spans="1:82" ht="15.95" customHeight="1">
      <c r="A101" s="183">
        <f>IF('Result Sheet'!A104="","",'Result Sheet'!A104)</f>
        <v>97</v>
      </c>
      <c r="B101" s="184" t="str">
        <f>IF('Result Sheet'!B104="","",'Result Sheet'!B104)</f>
        <v/>
      </c>
      <c r="C101" s="185" t="str">
        <f>IF('Result Sheet'!F104="","",'Result Sheet'!F104)</f>
        <v/>
      </c>
      <c r="D101" s="186" t="str">
        <f>IF('Result Sheet'!E104="","",'Result Sheet'!E104)</f>
        <v/>
      </c>
      <c r="E101" s="187" t="str">
        <f>IF('Result Sheet'!G104="","",'Result Sheet'!G104)</f>
        <v/>
      </c>
      <c r="F101" s="187" t="str">
        <f>IF('Result Sheet'!H104="","",'Result Sheet'!H104)</f>
        <v/>
      </c>
      <c r="G101" s="187" t="str">
        <f>IF('Result Sheet'!I104="","",'Result Sheet'!I104)</f>
        <v/>
      </c>
      <c r="H101" s="188" t="str">
        <f>IF('Result Sheet'!K104="","",'Result Sheet'!K104)</f>
        <v/>
      </c>
      <c r="I101" s="188" t="str">
        <f>IF('Result Sheet'!J104="","",'Result Sheet'!J104)</f>
        <v/>
      </c>
      <c r="J101" s="291" t="str">
        <f>IF('Result Sheet'!DM104="","",'Result Sheet'!DM104)</f>
        <v/>
      </c>
      <c r="K101" s="189" t="str">
        <f>IF('Result Sheet'!DI104="","",'Result Sheet'!DI104)</f>
        <v/>
      </c>
      <c r="L101" s="190" t="str">
        <f>IF('Result Sheet'!DJ104="","",'Result Sheet'!DJ104)</f>
        <v/>
      </c>
      <c r="M101" s="189" t="str">
        <f>IF('Result Sheet'!DK104="","",'Result Sheet'!DK104)</f>
        <v/>
      </c>
      <c r="N101" s="232" t="str">
        <f>IF('Result Sheet'!DP104="","",'Result Sheet'!DP104)</f>
        <v/>
      </c>
      <c r="O101" s="191" t="str">
        <f>IF('Result Sheet'!AB104="","",IF('Result Sheet'!AB104="D","I",'Result Sheet'!AB104))</f>
        <v/>
      </c>
      <c r="P101" s="192" t="str">
        <f>IF('Result Sheet'!AC104="","",'Result Sheet'!AC104)</f>
        <v/>
      </c>
      <c r="Q101" s="191" t="str">
        <f>IF('Result Sheet'!AT104="","",IF('Result Sheet'!AT104="D","I",'Result Sheet'!AT104))</f>
        <v/>
      </c>
      <c r="R101" s="192" t="str">
        <f>IF('Result Sheet'!AU104="","",'Result Sheet'!AU104)</f>
        <v/>
      </c>
      <c r="S101" s="191" t="str">
        <f>IF('Result Sheet'!BL104="","",IF('Result Sheet'!BL104="D","I",'Result Sheet'!BL104))</f>
        <v/>
      </c>
      <c r="T101" s="192" t="str">
        <f>IF('Result Sheet'!BM104="","",'Result Sheet'!BM104)</f>
        <v/>
      </c>
      <c r="U101" s="191" t="str">
        <f>IF('Result Sheet'!CD104="","",IF('Result Sheet'!CD104="D","I",'Result Sheet'!CD104))</f>
        <v/>
      </c>
      <c r="V101" s="192" t="str">
        <f>IF('Result Sheet'!CE104="","",'Result Sheet'!CE104)</f>
        <v/>
      </c>
      <c r="W101" s="193" t="str">
        <f>IF('Result Sheet'!DO104="","",'Result Sheet'!DO104)</f>
        <v/>
      </c>
      <c r="BQ101" s="194" t="str">
        <f>'Result Sheet'!G104</f>
        <v/>
      </c>
      <c r="BR101" s="195" t="str">
        <f t="shared" si="12"/>
        <v/>
      </c>
      <c r="BS101" s="195" t="str">
        <f t="shared" si="13"/>
        <v/>
      </c>
      <c r="BT101" s="195" t="str">
        <f t="shared" si="14"/>
        <v/>
      </c>
      <c r="BU101" s="195" t="str">
        <f t="shared" si="15"/>
        <v/>
      </c>
      <c r="BV101" s="195" t="str">
        <f t="shared" si="16"/>
        <v/>
      </c>
      <c r="BW101" s="195" t="str">
        <f t="shared" si="17"/>
        <v/>
      </c>
      <c r="BX101" s="195" t="str">
        <f t="shared" si="18"/>
        <v/>
      </c>
      <c r="BY101" s="195" t="str">
        <f t="shared" si="19"/>
        <v/>
      </c>
      <c r="BZ101" s="195" t="str">
        <f t="shared" si="20"/>
        <v/>
      </c>
      <c r="CA101" s="195" t="str">
        <f t="shared" si="21"/>
        <v/>
      </c>
      <c r="CB101" s="195" t="str">
        <f t="shared" si="22"/>
        <v/>
      </c>
      <c r="CC101" s="195" t="str">
        <f t="shared" si="23"/>
        <v/>
      </c>
      <c r="CD101" s="196"/>
    </row>
    <row r="102" spans="1:82" ht="15.95" customHeight="1">
      <c r="A102" s="183">
        <f>IF('Result Sheet'!A105="","",'Result Sheet'!A105)</f>
        <v>98</v>
      </c>
      <c r="B102" s="184" t="str">
        <f>IF('Result Sheet'!B105="","",'Result Sheet'!B105)</f>
        <v/>
      </c>
      <c r="C102" s="185" t="str">
        <f>IF('Result Sheet'!F105="","",'Result Sheet'!F105)</f>
        <v/>
      </c>
      <c r="D102" s="186" t="str">
        <f>IF('Result Sheet'!E105="","",'Result Sheet'!E105)</f>
        <v/>
      </c>
      <c r="E102" s="187" t="str">
        <f>IF('Result Sheet'!G105="","",'Result Sheet'!G105)</f>
        <v/>
      </c>
      <c r="F102" s="187" t="str">
        <f>IF('Result Sheet'!H105="","",'Result Sheet'!H105)</f>
        <v/>
      </c>
      <c r="G102" s="187" t="str">
        <f>IF('Result Sheet'!I105="","",'Result Sheet'!I105)</f>
        <v/>
      </c>
      <c r="H102" s="188" t="str">
        <f>IF('Result Sheet'!K105="","",'Result Sheet'!K105)</f>
        <v/>
      </c>
      <c r="I102" s="188" t="str">
        <f>IF('Result Sheet'!J105="","",'Result Sheet'!J105)</f>
        <v/>
      </c>
      <c r="J102" s="291" t="str">
        <f>IF('Result Sheet'!DM105="","",'Result Sheet'!DM105)</f>
        <v/>
      </c>
      <c r="K102" s="189" t="str">
        <f>IF('Result Sheet'!DI105="","",'Result Sheet'!DI105)</f>
        <v/>
      </c>
      <c r="L102" s="190" t="str">
        <f>IF('Result Sheet'!DJ105="","",'Result Sheet'!DJ105)</f>
        <v/>
      </c>
      <c r="M102" s="189" t="str">
        <f>IF('Result Sheet'!DK105="","",'Result Sheet'!DK105)</f>
        <v/>
      </c>
      <c r="N102" s="232" t="str">
        <f>IF('Result Sheet'!DP105="","",'Result Sheet'!DP105)</f>
        <v/>
      </c>
      <c r="O102" s="191" t="str">
        <f>IF('Result Sheet'!AB105="","",IF('Result Sheet'!AB105="D","I",'Result Sheet'!AB105))</f>
        <v/>
      </c>
      <c r="P102" s="192" t="str">
        <f>IF('Result Sheet'!AC105="","",'Result Sheet'!AC105)</f>
        <v/>
      </c>
      <c r="Q102" s="191" t="str">
        <f>IF('Result Sheet'!AT105="","",IF('Result Sheet'!AT105="D","I",'Result Sheet'!AT105))</f>
        <v/>
      </c>
      <c r="R102" s="192" t="str">
        <f>IF('Result Sheet'!AU105="","",'Result Sheet'!AU105)</f>
        <v/>
      </c>
      <c r="S102" s="191" t="str">
        <f>IF('Result Sheet'!BL105="","",IF('Result Sheet'!BL105="D","I",'Result Sheet'!BL105))</f>
        <v/>
      </c>
      <c r="T102" s="192" t="str">
        <f>IF('Result Sheet'!BM105="","",'Result Sheet'!BM105)</f>
        <v/>
      </c>
      <c r="U102" s="191" t="str">
        <f>IF('Result Sheet'!CD105="","",IF('Result Sheet'!CD105="D","I",'Result Sheet'!CD105))</f>
        <v/>
      </c>
      <c r="V102" s="192" t="str">
        <f>IF('Result Sheet'!CE105="","",'Result Sheet'!CE105)</f>
        <v/>
      </c>
      <c r="W102" s="193" t="str">
        <f>IF('Result Sheet'!DO105="","",'Result Sheet'!DO105)</f>
        <v/>
      </c>
      <c r="BQ102" s="194" t="str">
        <f>'Result Sheet'!G105</f>
        <v/>
      </c>
      <c r="BR102" s="195" t="str">
        <f t="shared" si="12"/>
        <v/>
      </c>
      <c r="BS102" s="195" t="str">
        <f t="shared" si="13"/>
        <v/>
      </c>
      <c r="BT102" s="195" t="str">
        <f t="shared" si="14"/>
        <v/>
      </c>
      <c r="BU102" s="195" t="str">
        <f t="shared" si="15"/>
        <v/>
      </c>
      <c r="BV102" s="195" t="str">
        <f t="shared" si="16"/>
        <v/>
      </c>
      <c r="BW102" s="195" t="str">
        <f t="shared" si="17"/>
        <v/>
      </c>
      <c r="BX102" s="195" t="str">
        <f t="shared" si="18"/>
        <v/>
      </c>
      <c r="BY102" s="195" t="str">
        <f t="shared" si="19"/>
        <v/>
      </c>
      <c r="BZ102" s="195" t="str">
        <f t="shared" si="20"/>
        <v/>
      </c>
      <c r="CA102" s="195" t="str">
        <f t="shared" si="21"/>
        <v/>
      </c>
      <c r="CB102" s="195" t="str">
        <f t="shared" si="22"/>
        <v/>
      </c>
      <c r="CC102" s="195" t="str">
        <f t="shared" si="23"/>
        <v/>
      </c>
      <c r="CD102" s="196"/>
    </row>
    <row r="103" spans="1:82" ht="15.95" customHeight="1">
      <c r="A103" s="183">
        <f>IF('Result Sheet'!A106="","",'Result Sheet'!A106)</f>
        <v>99</v>
      </c>
      <c r="B103" s="184" t="str">
        <f>IF('Result Sheet'!B106="","",'Result Sheet'!B106)</f>
        <v/>
      </c>
      <c r="C103" s="185" t="str">
        <f>IF('Result Sheet'!F106="","",'Result Sheet'!F106)</f>
        <v/>
      </c>
      <c r="D103" s="186" t="str">
        <f>IF('Result Sheet'!E106="","",'Result Sheet'!E106)</f>
        <v/>
      </c>
      <c r="E103" s="187" t="str">
        <f>IF('Result Sheet'!G106="","",'Result Sheet'!G106)</f>
        <v/>
      </c>
      <c r="F103" s="187" t="str">
        <f>IF('Result Sheet'!H106="","",'Result Sheet'!H106)</f>
        <v/>
      </c>
      <c r="G103" s="187" t="str">
        <f>IF('Result Sheet'!I106="","",'Result Sheet'!I106)</f>
        <v/>
      </c>
      <c r="H103" s="188" t="str">
        <f>IF('Result Sheet'!K106="","",'Result Sheet'!K106)</f>
        <v/>
      </c>
      <c r="I103" s="188" t="str">
        <f>IF('Result Sheet'!J106="","",'Result Sheet'!J106)</f>
        <v/>
      </c>
      <c r="J103" s="291" t="str">
        <f>IF('Result Sheet'!DM106="","",'Result Sheet'!DM106)</f>
        <v/>
      </c>
      <c r="K103" s="189" t="str">
        <f>IF('Result Sheet'!DI106="","",'Result Sheet'!DI106)</f>
        <v/>
      </c>
      <c r="L103" s="190" t="str">
        <f>IF('Result Sheet'!DJ106="","",'Result Sheet'!DJ106)</f>
        <v/>
      </c>
      <c r="M103" s="189" t="str">
        <f>IF('Result Sheet'!DK106="","",'Result Sheet'!DK106)</f>
        <v/>
      </c>
      <c r="N103" s="232" t="str">
        <f>IF('Result Sheet'!DP106="","",'Result Sheet'!DP106)</f>
        <v/>
      </c>
      <c r="O103" s="191" t="str">
        <f>IF('Result Sheet'!AB106="","",IF('Result Sheet'!AB106="D","I",'Result Sheet'!AB106))</f>
        <v/>
      </c>
      <c r="P103" s="192" t="str">
        <f>IF('Result Sheet'!AC106="","",'Result Sheet'!AC106)</f>
        <v/>
      </c>
      <c r="Q103" s="191" t="str">
        <f>IF('Result Sheet'!AT106="","",IF('Result Sheet'!AT106="D","I",'Result Sheet'!AT106))</f>
        <v/>
      </c>
      <c r="R103" s="192" t="str">
        <f>IF('Result Sheet'!AU106="","",'Result Sheet'!AU106)</f>
        <v/>
      </c>
      <c r="S103" s="191" t="str">
        <f>IF('Result Sheet'!BL106="","",IF('Result Sheet'!BL106="D","I",'Result Sheet'!BL106))</f>
        <v/>
      </c>
      <c r="T103" s="192" t="str">
        <f>IF('Result Sheet'!BM106="","",'Result Sheet'!BM106)</f>
        <v/>
      </c>
      <c r="U103" s="191" t="str">
        <f>IF('Result Sheet'!CD106="","",IF('Result Sheet'!CD106="D","I",'Result Sheet'!CD106))</f>
        <v/>
      </c>
      <c r="V103" s="192" t="str">
        <f>IF('Result Sheet'!CE106="","",'Result Sheet'!CE106)</f>
        <v/>
      </c>
      <c r="W103" s="193" t="str">
        <f>IF('Result Sheet'!DO106="","",'Result Sheet'!DO106)</f>
        <v/>
      </c>
      <c r="BQ103" s="194" t="str">
        <f>'Result Sheet'!G106</f>
        <v/>
      </c>
      <c r="BR103" s="195" t="str">
        <f t="shared" si="12"/>
        <v/>
      </c>
      <c r="BS103" s="195" t="str">
        <f t="shared" si="13"/>
        <v/>
      </c>
      <c r="BT103" s="195" t="str">
        <f t="shared" si="14"/>
        <v/>
      </c>
      <c r="BU103" s="195" t="str">
        <f t="shared" si="15"/>
        <v/>
      </c>
      <c r="BV103" s="195" t="str">
        <f t="shared" si="16"/>
        <v/>
      </c>
      <c r="BW103" s="195" t="str">
        <f t="shared" si="17"/>
        <v/>
      </c>
      <c r="BX103" s="195" t="str">
        <f t="shared" si="18"/>
        <v/>
      </c>
      <c r="BY103" s="195" t="str">
        <f t="shared" si="19"/>
        <v/>
      </c>
      <c r="BZ103" s="195" t="str">
        <f t="shared" si="20"/>
        <v/>
      </c>
      <c r="CA103" s="195" t="str">
        <f t="shared" si="21"/>
        <v/>
      </c>
      <c r="CB103" s="195" t="str">
        <f t="shared" si="22"/>
        <v/>
      </c>
      <c r="CC103" s="195" t="str">
        <f t="shared" si="23"/>
        <v/>
      </c>
      <c r="CD103" s="196"/>
    </row>
    <row r="104" spans="1:82" ht="15.95" customHeight="1">
      <c r="A104" s="183">
        <f>IF('Result Sheet'!A107="","",'Result Sheet'!A107)</f>
        <v>100</v>
      </c>
      <c r="B104" s="184" t="str">
        <f>IF('Result Sheet'!B107="","",'Result Sheet'!B107)</f>
        <v/>
      </c>
      <c r="C104" s="185" t="str">
        <f>IF('Result Sheet'!F107="","",'Result Sheet'!F107)</f>
        <v/>
      </c>
      <c r="D104" s="186" t="str">
        <f>IF('Result Sheet'!E107="","",'Result Sheet'!E107)</f>
        <v/>
      </c>
      <c r="E104" s="187" t="str">
        <f>IF('Result Sheet'!G107="","",'Result Sheet'!G107)</f>
        <v/>
      </c>
      <c r="F104" s="187" t="str">
        <f>IF('Result Sheet'!H107="","",'Result Sheet'!H107)</f>
        <v/>
      </c>
      <c r="G104" s="187" t="str">
        <f>IF('Result Sheet'!I107="","",'Result Sheet'!I107)</f>
        <v/>
      </c>
      <c r="H104" s="188" t="str">
        <f>IF('Result Sheet'!K107="","",'Result Sheet'!K107)</f>
        <v/>
      </c>
      <c r="I104" s="188" t="str">
        <f>IF('Result Sheet'!J107="","",'Result Sheet'!J107)</f>
        <v/>
      </c>
      <c r="J104" s="291" t="str">
        <f>IF('Result Sheet'!DM107="","",'Result Sheet'!DM107)</f>
        <v/>
      </c>
      <c r="K104" s="189" t="str">
        <f>IF('Result Sheet'!DI107="","",'Result Sheet'!DI107)</f>
        <v/>
      </c>
      <c r="L104" s="190" t="str">
        <f>IF('Result Sheet'!DJ107="","",'Result Sheet'!DJ107)</f>
        <v/>
      </c>
      <c r="M104" s="189" t="str">
        <f>IF('Result Sheet'!DK107="","",'Result Sheet'!DK107)</f>
        <v/>
      </c>
      <c r="N104" s="232" t="str">
        <f>IF('Result Sheet'!DP107="","",'Result Sheet'!DP107)</f>
        <v/>
      </c>
      <c r="O104" s="191" t="str">
        <f>IF('Result Sheet'!AB107="","",IF('Result Sheet'!AB107="D","I",'Result Sheet'!AB107))</f>
        <v/>
      </c>
      <c r="P104" s="192" t="str">
        <f>IF('Result Sheet'!AC107="","",'Result Sheet'!AC107)</f>
        <v/>
      </c>
      <c r="Q104" s="191" t="str">
        <f>IF('Result Sheet'!AT107="","",IF('Result Sheet'!AT107="D","I",'Result Sheet'!AT107))</f>
        <v/>
      </c>
      <c r="R104" s="192" t="str">
        <f>IF('Result Sheet'!AU107="","",'Result Sheet'!AU107)</f>
        <v/>
      </c>
      <c r="S104" s="191" t="str">
        <f>IF('Result Sheet'!BL107="","",IF('Result Sheet'!BL107="D","I",'Result Sheet'!BL107))</f>
        <v/>
      </c>
      <c r="T104" s="192" t="str">
        <f>IF('Result Sheet'!BM107="","",'Result Sheet'!BM107)</f>
        <v/>
      </c>
      <c r="U104" s="191" t="str">
        <f>IF('Result Sheet'!CD107="","",IF('Result Sheet'!CD107="D","I",'Result Sheet'!CD107))</f>
        <v/>
      </c>
      <c r="V104" s="192" t="str">
        <f>IF('Result Sheet'!CE107="","",'Result Sheet'!CE107)</f>
        <v/>
      </c>
      <c r="W104" s="193" t="str">
        <f>IF('Result Sheet'!DO107="","",'Result Sheet'!DO107)</f>
        <v/>
      </c>
      <c r="BQ104" s="194" t="str">
        <f>'Result Sheet'!G107</f>
        <v/>
      </c>
      <c r="BR104" s="195" t="str">
        <f t="shared" si="12"/>
        <v/>
      </c>
      <c r="BS104" s="195" t="str">
        <f t="shared" si="13"/>
        <v/>
      </c>
      <c r="BT104" s="195" t="str">
        <f t="shared" si="14"/>
        <v/>
      </c>
      <c r="BU104" s="195" t="str">
        <f t="shared" si="15"/>
        <v/>
      </c>
      <c r="BV104" s="195" t="str">
        <f t="shared" si="16"/>
        <v/>
      </c>
      <c r="BW104" s="195" t="str">
        <f t="shared" si="17"/>
        <v/>
      </c>
      <c r="BX104" s="195" t="str">
        <f t="shared" si="18"/>
        <v/>
      </c>
      <c r="BY104" s="195" t="str">
        <f t="shared" si="19"/>
        <v/>
      </c>
      <c r="BZ104" s="195" t="str">
        <f t="shared" si="20"/>
        <v/>
      </c>
      <c r="CA104" s="195" t="str">
        <f t="shared" si="21"/>
        <v/>
      </c>
      <c r="CB104" s="195" t="str">
        <f t="shared" si="22"/>
        <v/>
      </c>
      <c r="CC104" s="195" t="str">
        <f t="shared" si="23"/>
        <v/>
      </c>
      <c r="CD104" s="196"/>
    </row>
    <row r="105" spans="1:82" ht="15.95" customHeight="1">
      <c r="A105" s="183">
        <f>IF('Result Sheet'!A108="","",'Result Sheet'!A108)</f>
        <v>101</v>
      </c>
      <c r="B105" s="184" t="str">
        <f>IF('Result Sheet'!B108="","",'Result Sheet'!B108)</f>
        <v/>
      </c>
      <c r="C105" s="185" t="str">
        <f>IF('Result Sheet'!F108="","",'Result Sheet'!F108)</f>
        <v/>
      </c>
      <c r="D105" s="186" t="str">
        <f>IF('Result Sheet'!E108="","",'Result Sheet'!E108)</f>
        <v/>
      </c>
      <c r="E105" s="187" t="str">
        <f>IF('Result Sheet'!G108="","",'Result Sheet'!G108)</f>
        <v/>
      </c>
      <c r="F105" s="187" t="str">
        <f>IF('Result Sheet'!H108="","",'Result Sheet'!H108)</f>
        <v/>
      </c>
      <c r="G105" s="187" t="str">
        <f>IF('Result Sheet'!I108="","",'Result Sheet'!I108)</f>
        <v/>
      </c>
      <c r="H105" s="188" t="str">
        <f>IF('Result Sheet'!K108="","",'Result Sheet'!K108)</f>
        <v/>
      </c>
      <c r="I105" s="188" t="str">
        <f>IF('Result Sheet'!J108="","",'Result Sheet'!J108)</f>
        <v/>
      </c>
      <c r="J105" s="291" t="str">
        <f>IF('Result Sheet'!DM108="","",'Result Sheet'!DM108)</f>
        <v/>
      </c>
      <c r="K105" s="189" t="str">
        <f>IF('Result Sheet'!DI108="","",'Result Sheet'!DI108)</f>
        <v/>
      </c>
      <c r="L105" s="190" t="str">
        <f>IF('Result Sheet'!DJ108="","",'Result Sheet'!DJ108)</f>
        <v/>
      </c>
      <c r="M105" s="189" t="str">
        <f>IF('Result Sheet'!DK108="","",'Result Sheet'!DK108)</f>
        <v/>
      </c>
      <c r="N105" s="232" t="str">
        <f>IF('Result Sheet'!DP108="","",'Result Sheet'!DP108)</f>
        <v/>
      </c>
      <c r="O105" s="191" t="str">
        <f>IF('Result Sheet'!AB108="","",IF('Result Sheet'!AB108="D","I",'Result Sheet'!AB108))</f>
        <v/>
      </c>
      <c r="P105" s="192" t="str">
        <f>IF('Result Sheet'!AC108="","",'Result Sheet'!AC108)</f>
        <v/>
      </c>
      <c r="Q105" s="191" t="str">
        <f>IF('Result Sheet'!AT108="","",IF('Result Sheet'!AT108="D","I",'Result Sheet'!AT108))</f>
        <v/>
      </c>
      <c r="R105" s="192" t="str">
        <f>IF('Result Sheet'!AU108="","",'Result Sheet'!AU108)</f>
        <v/>
      </c>
      <c r="S105" s="191" t="str">
        <f>IF('Result Sheet'!BL108="","",IF('Result Sheet'!BL108="D","I",'Result Sheet'!BL108))</f>
        <v/>
      </c>
      <c r="T105" s="192" t="str">
        <f>IF('Result Sheet'!BM108="","",'Result Sheet'!BM108)</f>
        <v/>
      </c>
      <c r="U105" s="191" t="str">
        <f>IF('Result Sheet'!CD108="","",IF('Result Sheet'!CD108="D","I",'Result Sheet'!CD108))</f>
        <v/>
      </c>
      <c r="V105" s="192" t="str">
        <f>IF('Result Sheet'!CE108="","",'Result Sheet'!CE108)</f>
        <v/>
      </c>
      <c r="W105" s="193" t="str">
        <f>IF('Result Sheet'!DO108="","",'Result Sheet'!DO108)</f>
        <v/>
      </c>
      <c r="BQ105" s="194" t="str">
        <f>'Result Sheet'!G108</f>
        <v/>
      </c>
      <c r="BR105" s="195" t="str">
        <f t="shared" si="12"/>
        <v/>
      </c>
      <c r="BS105" s="195" t="str">
        <f t="shared" si="13"/>
        <v/>
      </c>
      <c r="BT105" s="195" t="str">
        <f t="shared" si="14"/>
        <v/>
      </c>
      <c r="BU105" s="195" t="str">
        <f t="shared" si="15"/>
        <v/>
      </c>
      <c r="BV105" s="195" t="str">
        <f t="shared" si="16"/>
        <v/>
      </c>
      <c r="BW105" s="195" t="str">
        <f t="shared" si="17"/>
        <v/>
      </c>
      <c r="BX105" s="195" t="str">
        <f t="shared" si="18"/>
        <v/>
      </c>
      <c r="BY105" s="195" t="str">
        <f t="shared" si="19"/>
        <v/>
      </c>
      <c r="BZ105" s="195" t="str">
        <f t="shared" si="20"/>
        <v/>
      </c>
      <c r="CA105" s="195" t="str">
        <f t="shared" si="21"/>
        <v/>
      </c>
      <c r="CB105" s="195" t="str">
        <f t="shared" si="22"/>
        <v/>
      </c>
      <c r="CC105" s="195" t="str">
        <f t="shared" si="23"/>
        <v/>
      </c>
      <c r="CD105" s="196"/>
    </row>
    <row r="106" spans="1:82" ht="15.95" customHeight="1">
      <c r="A106" s="183">
        <f>IF('Result Sheet'!A109="","",'Result Sheet'!A109)</f>
        <v>102</v>
      </c>
      <c r="B106" s="184" t="str">
        <f>IF('Result Sheet'!B109="","",'Result Sheet'!B109)</f>
        <v/>
      </c>
      <c r="C106" s="185" t="str">
        <f>IF('Result Sheet'!F109="","",'Result Sheet'!F109)</f>
        <v/>
      </c>
      <c r="D106" s="186" t="str">
        <f>IF('Result Sheet'!E109="","",'Result Sheet'!E109)</f>
        <v/>
      </c>
      <c r="E106" s="187" t="str">
        <f>IF('Result Sheet'!G109="","",'Result Sheet'!G109)</f>
        <v/>
      </c>
      <c r="F106" s="187" t="str">
        <f>IF('Result Sheet'!H109="","",'Result Sheet'!H109)</f>
        <v/>
      </c>
      <c r="G106" s="187" t="str">
        <f>IF('Result Sheet'!I109="","",'Result Sheet'!I109)</f>
        <v/>
      </c>
      <c r="H106" s="188" t="str">
        <f>IF('Result Sheet'!K109="","",'Result Sheet'!K109)</f>
        <v/>
      </c>
      <c r="I106" s="188" t="str">
        <f>IF('Result Sheet'!J109="","",'Result Sheet'!J109)</f>
        <v/>
      </c>
      <c r="J106" s="291" t="str">
        <f>IF('Result Sheet'!DM109="","",'Result Sheet'!DM109)</f>
        <v/>
      </c>
      <c r="K106" s="189" t="str">
        <f>IF('Result Sheet'!DI109="","",'Result Sheet'!DI109)</f>
        <v/>
      </c>
      <c r="L106" s="190" t="str">
        <f>IF('Result Sheet'!DJ109="","",'Result Sheet'!DJ109)</f>
        <v/>
      </c>
      <c r="M106" s="189" t="str">
        <f>IF('Result Sheet'!DK109="","",'Result Sheet'!DK109)</f>
        <v/>
      </c>
      <c r="N106" s="232" t="str">
        <f>IF('Result Sheet'!DP109="","",'Result Sheet'!DP109)</f>
        <v/>
      </c>
      <c r="O106" s="191" t="str">
        <f>IF('Result Sheet'!AB109="","",IF('Result Sheet'!AB109="D","I",'Result Sheet'!AB109))</f>
        <v/>
      </c>
      <c r="P106" s="192" t="str">
        <f>IF('Result Sheet'!AC109="","",'Result Sheet'!AC109)</f>
        <v/>
      </c>
      <c r="Q106" s="191" t="str">
        <f>IF('Result Sheet'!AT109="","",IF('Result Sheet'!AT109="D","I",'Result Sheet'!AT109))</f>
        <v/>
      </c>
      <c r="R106" s="192" t="str">
        <f>IF('Result Sheet'!AU109="","",'Result Sheet'!AU109)</f>
        <v/>
      </c>
      <c r="S106" s="191" t="str">
        <f>IF('Result Sheet'!BL109="","",IF('Result Sheet'!BL109="D","I",'Result Sheet'!BL109))</f>
        <v/>
      </c>
      <c r="T106" s="192" t="str">
        <f>IF('Result Sheet'!BM109="","",'Result Sheet'!BM109)</f>
        <v/>
      </c>
      <c r="U106" s="191" t="str">
        <f>IF('Result Sheet'!CD109="","",IF('Result Sheet'!CD109="D","I",'Result Sheet'!CD109))</f>
        <v/>
      </c>
      <c r="V106" s="192" t="str">
        <f>IF('Result Sheet'!CE109="","",'Result Sheet'!CE109)</f>
        <v/>
      </c>
      <c r="W106" s="193" t="str">
        <f>IF('Result Sheet'!DO109="","",'Result Sheet'!DO109)</f>
        <v/>
      </c>
      <c r="BQ106" s="194" t="str">
        <f>'Result Sheet'!G109</f>
        <v/>
      </c>
      <c r="BR106" s="195" t="str">
        <f t="shared" si="12"/>
        <v/>
      </c>
      <c r="BS106" s="195" t="str">
        <f t="shared" si="13"/>
        <v/>
      </c>
      <c r="BT106" s="195" t="str">
        <f t="shared" si="14"/>
        <v/>
      </c>
      <c r="BU106" s="195" t="str">
        <f t="shared" si="15"/>
        <v/>
      </c>
      <c r="BV106" s="195" t="str">
        <f t="shared" si="16"/>
        <v/>
      </c>
      <c r="BW106" s="195" t="str">
        <f t="shared" si="17"/>
        <v/>
      </c>
      <c r="BX106" s="195" t="str">
        <f t="shared" si="18"/>
        <v/>
      </c>
      <c r="BY106" s="195" t="str">
        <f t="shared" si="19"/>
        <v/>
      </c>
      <c r="BZ106" s="195" t="str">
        <f t="shared" si="20"/>
        <v/>
      </c>
      <c r="CA106" s="195" t="str">
        <f t="shared" si="21"/>
        <v/>
      </c>
      <c r="CB106" s="195" t="str">
        <f t="shared" si="22"/>
        <v/>
      </c>
      <c r="CC106" s="195" t="str">
        <f t="shared" si="23"/>
        <v/>
      </c>
      <c r="CD106" s="196"/>
    </row>
    <row r="107" spans="1:82" ht="15.95" customHeight="1">
      <c r="A107" s="183">
        <f>IF('Result Sheet'!A110="","",'Result Sheet'!A110)</f>
        <v>103</v>
      </c>
      <c r="B107" s="184" t="str">
        <f>IF('Result Sheet'!B110="","",'Result Sheet'!B110)</f>
        <v/>
      </c>
      <c r="C107" s="185" t="str">
        <f>IF('Result Sheet'!F110="","",'Result Sheet'!F110)</f>
        <v/>
      </c>
      <c r="D107" s="186" t="str">
        <f>IF('Result Sheet'!E110="","",'Result Sheet'!E110)</f>
        <v/>
      </c>
      <c r="E107" s="187" t="str">
        <f>IF('Result Sheet'!G110="","",'Result Sheet'!G110)</f>
        <v/>
      </c>
      <c r="F107" s="187" t="str">
        <f>IF('Result Sheet'!H110="","",'Result Sheet'!H110)</f>
        <v/>
      </c>
      <c r="G107" s="187" t="str">
        <f>IF('Result Sheet'!I110="","",'Result Sheet'!I110)</f>
        <v/>
      </c>
      <c r="H107" s="188" t="str">
        <f>IF('Result Sheet'!K110="","",'Result Sheet'!K110)</f>
        <v/>
      </c>
      <c r="I107" s="188" t="str">
        <f>IF('Result Sheet'!J110="","",'Result Sheet'!J110)</f>
        <v/>
      </c>
      <c r="J107" s="291" t="str">
        <f>IF('Result Sheet'!DM110="","",'Result Sheet'!DM110)</f>
        <v/>
      </c>
      <c r="K107" s="189" t="str">
        <f>IF('Result Sheet'!DI110="","",'Result Sheet'!DI110)</f>
        <v/>
      </c>
      <c r="L107" s="190" t="str">
        <f>IF('Result Sheet'!DJ110="","",'Result Sheet'!DJ110)</f>
        <v/>
      </c>
      <c r="M107" s="189" t="str">
        <f>IF('Result Sheet'!DK110="","",'Result Sheet'!DK110)</f>
        <v/>
      </c>
      <c r="N107" s="232" t="str">
        <f>IF('Result Sheet'!DP110="","",'Result Sheet'!DP110)</f>
        <v/>
      </c>
      <c r="O107" s="191" t="str">
        <f>IF('Result Sheet'!AB110="","",IF('Result Sheet'!AB110="D","I",'Result Sheet'!AB110))</f>
        <v/>
      </c>
      <c r="P107" s="192" t="str">
        <f>IF('Result Sheet'!AC110="","",'Result Sheet'!AC110)</f>
        <v/>
      </c>
      <c r="Q107" s="191" t="str">
        <f>IF('Result Sheet'!AT110="","",IF('Result Sheet'!AT110="D","I",'Result Sheet'!AT110))</f>
        <v/>
      </c>
      <c r="R107" s="192" t="str">
        <f>IF('Result Sheet'!AU110="","",'Result Sheet'!AU110)</f>
        <v/>
      </c>
      <c r="S107" s="191" t="str">
        <f>IF('Result Sheet'!BL110="","",IF('Result Sheet'!BL110="D","I",'Result Sheet'!BL110))</f>
        <v/>
      </c>
      <c r="T107" s="192" t="str">
        <f>IF('Result Sheet'!BM110="","",'Result Sheet'!BM110)</f>
        <v/>
      </c>
      <c r="U107" s="191" t="str">
        <f>IF('Result Sheet'!CD110="","",IF('Result Sheet'!CD110="D","I",'Result Sheet'!CD110))</f>
        <v/>
      </c>
      <c r="V107" s="192" t="str">
        <f>IF('Result Sheet'!CE110="","",'Result Sheet'!CE110)</f>
        <v/>
      </c>
      <c r="W107" s="193" t="str">
        <f>IF('Result Sheet'!DO110="","",'Result Sheet'!DO110)</f>
        <v/>
      </c>
      <c r="BQ107" s="194" t="str">
        <f>'Result Sheet'!G110</f>
        <v/>
      </c>
      <c r="BR107" s="195" t="str">
        <f t="shared" si="12"/>
        <v/>
      </c>
      <c r="BS107" s="195" t="str">
        <f t="shared" si="13"/>
        <v/>
      </c>
      <c r="BT107" s="195" t="str">
        <f t="shared" si="14"/>
        <v/>
      </c>
      <c r="BU107" s="195" t="str">
        <f t="shared" si="15"/>
        <v/>
      </c>
      <c r="BV107" s="195" t="str">
        <f t="shared" si="16"/>
        <v/>
      </c>
      <c r="BW107" s="195" t="str">
        <f t="shared" si="17"/>
        <v/>
      </c>
      <c r="BX107" s="195" t="str">
        <f t="shared" si="18"/>
        <v/>
      </c>
      <c r="BY107" s="195" t="str">
        <f t="shared" si="19"/>
        <v/>
      </c>
      <c r="BZ107" s="195" t="str">
        <f t="shared" si="20"/>
        <v/>
      </c>
      <c r="CA107" s="195" t="str">
        <f t="shared" si="21"/>
        <v/>
      </c>
      <c r="CB107" s="195" t="str">
        <f t="shared" si="22"/>
        <v/>
      </c>
      <c r="CC107" s="195" t="str">
        <f t="shared" si="23"/>
        <v/>
      </c>
      <c r="CD107" s="196"/>
    </row>
    <row r="108" spans="1:82" ht="15.95" customHeight="1">
      <c r="A108" s="183">
        <f>IF('Result Sheet'!A111="","",'Result Sheet'!A111)</f>
        <v>104</v>
      </c>
      <c r="B108" s="184" t="str">
        <f>IF('Result Sheet'!B111="","",'Result Sheet'!B111)</f>
        <v/>
      </c>
      <c r="C108" s="185" t="str">
        <f>IF('Result Sheet'!F111="","",'Result Sheet'!F111)</f>
        <v/>
      </c>
      <c r="D108" s="186" t="str">
        <f>IF('Result Sheet'!E111="","",'Result Sheet'!E111)</f>
        <v/>
      </c>
      <c r="E108" s="187" t="str">
        <f>IF('Result Sheet'!G111="","",'Result Sheet'!G111)</f>
        <v/>
      </c>
      <c r="F108" s="187" t="str">
        <f>IF('Result Sheet'!H111="","",'Result Sheet'!H111)</f>
        <v/>
      </c>
      <c r="G108" s="187" t="str">
        <f>IF('Result Sheet'!I111="","",'Result Sheet'!I111)</f>
        <v/>
      </c>
      <c r="H108" s="188" t="str">
        <f>IF('Result Sheet'!K111="","",'Result Sheet'!K111)</f>
        <v/>
      </c>
      <c r="I108" s="188" t="str">
        <f>IF('Result Sheet'!J111="","",'Result Sheet'!J111)</f>
        <v/>
      </c>
      <c r="J108" s="291" t="str">
        <f>IF('Result Sheet'!DM111="","",'Result Sheet'!DM111)</f>
        <v/>
      </c>
      <c r="K108" s="189" t="str">
        <f>IF('Result Sheet'!DI111="","",'Result Sheet'!DI111)</f>
        <v/>
      </c>
      <c r="L108" s="190" t="str">
        <f>IF('Result Sheet'!DJ111="","",'Result Sheet'!DJ111)</f>
        <v/>
      </c>
      <c r="M108" s="189" t="str">
        <f>IF('Result Sheet'!DK111="","",'Result Sheet'!DK111)</f>
        <v/>
      </c>
      <c r="N108" s="232" t="str">
        <f>IF('Result Sheet'!DP111="","",'Result Sheet'!DP111)</f>
        <v/>
      </c>
      <c r="O108" s="191" t="str">
        <f>IF('Result Sheet'!AB111="","",IF('Result Sheet'!AB111="D","I",'Result Sheet'!AB111))</f>
        <v/>
      </c>
      <c r="P108" s="192" t="str">
        <f>IF('Result Sheet'!AC111="","",'Result Sheet'!AC111)</f>
        <v/>
      </c>
      <c r="Q108" s="191" t="str">
        <f>IF('Result Sheet'!AT111="","",IF('Result Sheet'!AT111="D","I",'Result Sheet'!AT111))</f>
        <v/>
      </c>
      <c r="R108" s="192" t="str">
        <f>IF('Result Sheet'!AU111="","",'Result Sheet'!AU111)</f>
        <v/>
      </c>
      <c r="S108" s="191" t="str">
        <f>IF('Result Sheet'!BL111="","",IF('Result Sheet'!BL111="D","I",'Result Sheet'!BL111))</f>
        <v/>
      </c>
      <c r="T108" s="192" t="str">
        <f>IF('Result Sheet'!BM111="","",'Result Sheet'!BM111)</f>
        <v/>
      </c>
      <c r="U108" s="191" t="str">
        <f>IF('Result Sheet'!CD111="","",IF('Result Sheet'!CD111="D","I",'Result Sheet'!CD111))</f>
        <v/>
      </c>
      <c r="V108" s="192" t="str">
        <f>IF('Result Sheet'!CE111="","",'Result Sheet'!CE111)</f>
        <v/>
      </c>
      <c r="W108" s="193" t="str">
        <f>IF('Result Sheet'!DO111="","",'Result Sheet'!DO111)</f>
        <v/>
      </c>
      <c r="BQ108" s="194" t="str">
        <f>'Result Sheet'!G111</f>
        <v/>
      </c>
      <c r="BR108" s="195" t="str">
        <f t="shared" si="12"/>
        <v/>
      </c>
      <c r="BS108" s="195" t="str">
        <f t="shared" si="13"/>
        <v/>
      </c>
      <c r="BT108" s="195" t="str">
        <f t="shared" si="14"/>
        <v/>
      </c>
      <c r="BU108" s="195" t="str">
        <f t="shared" si="15"/>
        <v/>
      </c>
      <c r="BV108" s="195" t="str">
        <f t="shared" si="16"/>
        <v/>
      </c>
      <c r="BW108" s="195" t="str">
        <f t="shared" si="17"/>
        <v/>
      </c>
      <c r="BX108" s="195" t="str">
        <f t="shared" si="18"/>
        <v/>
      </c>
      <c r="BY108" s="195" t="str">
        <f t="shared" si="19"/>
        <v/>
      </c>
      <c r="BZ108" s="195" t="str">
        <f t="shared" si="20"/>
        <v/>
      </c>
      <c r="CA108" s="195" t="str">
        <f t="shared" si="21"/>
        <v/>
      </c>
      <c r="CB108" s="195" t="str">
        <f t="shared" si="22"/>
        <v/>
      </c>
      <c r="CC108" s="195" t="str">
        <f t="shared" si="23"/>
        <v/>
      </c>
      <c r="CD108" s="196"/>
    </row>
    <row r="109" spans="1:82" ht="15.95" customHeight="1">
      <c r="A109" s="183">
        <f>IF('Result Sheet'!A112="","",'Result Sheet'!A112)</f>
        <v>105</v>
      </c>
      <c r="B109" s="184" t="str">
        <f>IF('Result Sheet'!B112="","",'Result Sheet'!B112)</f>
        <v/>
      </c>
      <c r="C109" s="185" t="str">
        <f>IF('Result Sheet'!F112="","",'Result Sheet'!F112)</f>
        <v/>
      </c>
      <c r="D109" s="186" t="str">
        <f>IF('Result Sheet'!E112="","",'Result Sheet'!E112)</f>
        <v/>
      </c>
      <c r="E109" s="187" t="str">
        <f>IF('Result Sheet'!G112="","",'Result Sheet'!G112)</f>
        <v/>
      </c>
      <c r="F109" s="187" t="str">
        <f>IF('Result Sheet'!H112="","",'Result Sheet'!H112)</f>
        <v/>
      </c>
      <c r="G109" s="187" t="str">
        <f>IF('Result Sheet'!I112="","",'Result Sheet'!I112)</f>
        <v/>
      </c>
      <c r="H109" s="188" t="str">
        <f>IF('Result Sheet'!K112="","",'Result Sheet'!K112)</f>
        <v/>
      </c>
      <c r="I109" s="188" t="str">
        <f>IF('Result Sheet'!J112="","",'Result Sheet'!J112)</f>
        <v/>
      </c>
      <c r="J109" s="291" t="str">
        <f>IF('Result Sheet'!DM112="","",'Result Sheet'!DM112)</f>
        <v/>
      </c>
      <c r="K109" s="189" t="str">
        <f>IF('Result Sheet'!DI112="","",'Result Sheet'!DI112)</f>
        <v/>
      </c>
      <c r="L109" s="190" t="str">
        <f>IF('Result Sheet'!DJ112="","",'Result Sheet'!DJ112)</f>
        <v/>
      </c>
      <c r="M109" s="189" t="str">
        <f>IF('Result Sheet'!DK112="","",'Result Sheet'!DK112)</f>
        <v/>
      </c>
      <c r="N109" s="232" t="str">
        <f>IF('Result Sheet'!DP112="","",'Result Sheet'!DP112)</f>
        <v/>
      </c>
      <c r="O109" s="191" t="str">
        <f>IF('Result Sheet'!AB112="","",IF('Result Sheet'!AB112="D","I",'Result Sheet'!AB112))</f>
        <v/>
      </c>
      <c r="P109" s="192" t="str">
        <f>IF('Result Sheet'!AC112="","",'Result Sheet'!AC112)</f>
        <v/>
      </c>
      <c r="Q109" s="191" t="str">
        <f>IF('Result Sheet'!AT112="","",IF('Result Sheet'!AT112="D","I",'Result Sheet'!AT112))</f>
        <v/>
      </c>
      <c r="R109" s="192" t="str">
        <f>IF('Result Sheet'!AU112="","",'Result Sheet'!AU112)</f>
        <v/>
      </c>
      <c r="S109" s="191" t="str">
        <f>IF('Result Sheet'!BL112="","",IF('Result Sheet'!BL112="D","I",'Result Sheet'!BL112))</f>
        <v/>
      </c>
      <c r="T109" s="192" t="str">
        <f>IF('Result Sheet'!BM112="","",'Result Sheet'!BM112)</f>
        <v/>
      </c>
      <c r="U109" s="191" t="str">
        <f>IF('Result Sheet'!CD112="","",IF('Result Sheet'!CD112="D","I",'Result Sheet'!CD112))</f>
        <v/>
      </c>
      <c r="V109" s="192" t="str">
        <f>IF('Result Sheet'!CE112="","",'Result Sheet'!CE112)</f>
        <v/>
      </c>
      <c r="W109" s="193" t="str">
        <f>IF('Result Sheet'!DO112="","",'Result Sheet'!DO112)</f>
        <v/>
      </c>
      <c r="BQ109" s="194" t="str">
        <f>'Result Sheet'!G112</f>
        <v/>
      </c>
      <c r="BR109" s="195" t="str">
        <f t="shared" si="12"/>
        <v/>
      </c>
      <c r="BS109" s="195" t="str">
        <f t="shared" si="13"/>
        <v/>
      </c>
      <c r="BT109" s="195" t="str">
        <f t="shared" si="14"/>
        <v/>
      </c>
      <c r="BU109" s="195" t="str">
        <f t="shared" si="15"/>
        <v/>
      </c>
      <c r="BV109" s="195" t="str">
        <f t="shared" si="16"/>
        <v/>
      </c>
      <c r="BW109" s="195" t="str">
        <f t="shared" si="17"/>
        <v/>
      </c>
      <c r="BX109" s="195" t="str">
        <f t="shared" si="18"/>
        <v/>
      </c>
      <c r="BY109" s="195" t="str">
        <f t="shared" si="19"/>
        <v/>
      </c>
      <c r="BZ109" s="195" t="str">
        <f t="shared" si="20"/>
        <v/>
      </c>
      <c r="CA109" s="195" t="str">
        <f t="shared" si="21"/>
        <v/>
      </c>
      <c r="CB109" s="195" t="str">
        <f t="shared" si="22"/>
        <v/>
      </c>
      <c r="CC109" s="195" t="str">
        <f t="shared" si="23"/>
        <v/>
      </c>
      <c r="CD109" s="196"/>
    </row>
    <row r="110" spans="1:82" ht="15.95" customHeight="1">
      <c r="A110" s="183">
        <f>IF('Result Sheet'!A113="","",'Result Sheet'!A113)</f>
        <v>106</v>
      </c>
      <c r="B110" s="184" t="str">
        <f>IF('Result Sheet'!B113="","",'Result Sheet'!B113)</f>
        <v/>
      </c>
      <c r="C110" s="185" t="str">
        <f>IF('Result Sheet'!F113="","",'Result Sheet'!F113)</f>
        <v/>
      </c>
      <c r="D110" s="186" t="str">
        <f>IF('Result Sheet'!E113="","",'Result Sheet'!E113)</f>
        <v/>
      </c>
      <c r="E110" s="187" t="str">
        <f>IF('Result Sheet'!G113="","",'Result Sheet'!G113)</f>
        <v/>
      </c>
      <c r="F110" s="187" t="str">
        <f>IF('Result Sheet'!H113="","",'Result Sheet'!H113)</f>
        <v/>
      </c>
      <c r="G110" s="187" t="str">
        <f>IF('Result Sheet'!I113="","",'Result Sheet'!I113)</f>
        <v/>
      </c>
      <c r="H110" s="188" t="str">
        <f>IF('Result Sheet'!K113="","",'Result Sheet'!K113)</f>
        <v/>
      </c>
      <c r="I110" s="188" t="str">
        <f>IF('Result Sheet'!J113="","",'Result Sheet'!J113)</f>
        <v/>
      </c>
      <c r="J110" s="291" t="str">
        <f>IF('Result Sheet'!DM113="","",'Result Sheet'!DM113)</f>
        <v/>
      </c>
      <c r="K110" s="189" t="str">
        <f>IF('Result Sheet'!DI113="","",'Result Sheet'!DI113)</f>
        <v/>
      </c>
      <c r="L110" s="190" t="str">
        <f>IF('Result Sheet'!DJ113="","",'Result Sheet'!DJ113)</f>
        <v/>
      </c>
      <c r="M110" s="189" t="str">
        <f>IF('Result Sheet'!DK113="","",'Result Sheet'!DK113)</f>
        <v/>
      </c>
      <c r="N110" s="232" t="str">
        <f>IF('Result Sheet'!DP113="","",'Result Sheet'!DP113)</f>
        <v/>
      </c>
      <c r="O110" s="191" t="str">
        <f>IF('Result Sheet'!AB113="","",IF('Result Sheet'!AB113="D","I",'Result Sheet'!AB113))</f>
        <v/>
      </c>
      <c r="P110" s="192" t="str">
        <f>IF('Result Sheet'!AC113="","",'Result Sheet'!AC113)</f>
        <v/>
      </c>
      <c r="Q110" s="191" t="str">
        <f>IF('Result Sheet'!AT113="","",IF('Result Sheet'!AT113="D","I",'Result Sheet'!AT113))</f>
        <v/>
      </c>
      <c r="R110" s="192" t="str">
        <f>IF('Result Sheet'!AU113="","",'Result Sheet'!AU113)</f>
        <v/>
      </c>
      <c r="S110" s="191" t="str">
        <f>IF('Result Sheet'!BL113="","",IF('Result Sheet'!BL113="D","I",'Result Sheet'!BL113))</f>
        <v/>
      </c>
      <c r="T110" s="192" t="str">
        <f>IF('Result Sheet'!BM113="","",'Result Sheet'!BM113)</f>
        <v/>
      </c>
      <c r="U110" s="191" t="str">
        <f>IF('Result Sheet'!CD113="","",IF('Result Sheet'!CD113="D","I",'Result Sheet'!CD113))</f>
        <v/>
      </c>
      <c r="V110" s="192" t="str">
        <f>IF('Result Sheet'!CE113="","",'Result Sheet'!CE113)</f>
        <v/>
      </c>
      <c r="W110" s="193" t="str">
        <f>IF('Result Sheet'!DO113="","",'Result Sheet'!DO113)</f>
        <v/>
      </c>
      <c r="BQ110" s="194" t="str">
        <f>'Result Sheet'!G113</f>
        <v/>
      </c>
      <c r="BR110" s="195" t="str">
        <f t="shared" si="12"/>
        <v/>
      </c>
      <c r="BS110" s="195" t="str">
        <f t="shared" si="13"/>
        <v/>
      </c>
      <c r="BT110" s="195" t="str">
        <f t="shared" si="14"/>
        <v/>
      </c>
      <c r="BU110" s="195" t="str">
        <f t="shared" si="15"/>
        <v/>
      </c>
      <c r="BV110" s="195" t="str">
        <f t="shared" si="16"/>
        <v/>
      </c>
      <c r="BW110" s="195" t="str">
        <f t="shared" si="17"/>
        <v/>
      </c>
      <c r="BX110" s="195" t="str">
        <f t="shared" si="18"/>
        <v/>
      </c>
      <c r="BY110" s="195" t="str">
        <f t="shared" si="19"/>
        <v/>
      </c>
      <c r="BZ110" s="195" t="str">
        <f t="shared" si="20"/>
        <v/>
      </c>
      <c r="CA110" s="195" t="str">
        <f t="shared" si="21"/>
        <v/>
      </c>
      <c r="CB110" s="195" t="str">
        <f t="shared" si="22"/>
        <v/>
      </c>
      <c r="CC110" s="195" t="str">
        <f t="shared" si="23"/>
        <v/>
      </c>
      <c r="CD110" s="196"/>
    </row>
    <row r="111" spans="1:82" ht="15.95" customHeight="1">
      <c r="A111" s="183">
        <f>IF('Result Sheet'!A114="","",'Result Sheet'!A114)</f>
        <v>107</v>
      </c>
      <c r="B111" s="184" t="str">
        <f>IF('Result Sheet'!B114="","",'Result Sheet'!B114)</f>
        <v/>
      </c>
      <c r="C111" s="185" t="str">
        <f>IF('Result Sheet'!F114="","",'Result Sheet'!F114)</f>
        <v/>
      </c>
      <c r="D111" s="186" t="str">
        <f>IF('Result Sheet'!E114="","",'Result Sheet'!E114)</f>
        <v/>
      </c>
      <c r="E111" s="187" t="str">
        <f>IF('Result Sheet'!G114="","",'Result Sheet'!G114)</f>
        <v/>
      </c>
      <c r="F111" s="187" t="str">
        <f>IF('Result Sheet'!H114="","",'Result Sheet'!H114)</f>
        <v/>
      </c>
      <c r="G111" s="187" t="str">
        <f>IF('Result Sheet'!I114="","",'Result Sheet'!I114)</f>
        <v/>
      </c>
      <c r="H111" s="188" t="str">
        <f>IF('Result Sheet'!K114="","",'Result Sheet'!K114)</f>
        <v/>
      </c>
      <c r="I111" s="188" t="str">
        <f>IF('Result Sheet'!J114="","",'Result Sheet'!J114)</f>
        <v/>
      </c>
      <c r="J111" s="291" t="str">
        <f>IF('Result Sheet'!DM114="","",'Result Sheet'!DM114)</f>
        <v/>
      </c>
      <c r="K111" s="189" t="str">
        <f>IF('Result Sheet'!DI114="","",'Result Sheet'!DI114)</f>
        <v/>
      </c>
      <c r="L111" s="190" t="str">
        <f>IF('Result Sheet'!DJ114="","",'Result Sheet'!DJ114)</f>
        <v/>
      </c>
      <c r="M111" s="189" t="str">
        <f>IF('Result Sheet'!DK114="","",'Result Sheet'!DK114)</f>
        <v/>
      </c>
      <c r="N111" s="232" t="str">
        <f>IF('Result Sheet'!DP114="","",'Result Sheet'!DP114)</f>
        <v/>
      </c>
      <c r="O111" s="191" t="str">
        <f>IF('Result Sheet'!AB114="","",IF('Result Sheet'!AB114="D","I",'Result Sheet'!AB114))</f>
        <v/>
      </c>
      <c r="P111" s="192" t="str">
        <f>IF('Result Sheet'!AC114="","",'Result Sheet'!AC114)</f>
        <v/>
      </c>
      <c r="Q111" s="191" t="str">
        <f>IF('Result Sheet'!AT114="","",IF('Result Sheet'!AT114="D","I",'Result Sheet'!AT114))</f>
        <v/>
      </c>
      <c r="R111" s="192" t="str">
        <f>IF('Result Sheet'!AU114="","",'Result Sheet'!AU114)</f>
        <v/>
      </c>
      <c r="S111" s="191" t="str">
        <f>IF('Result Sheet'!BL114="","",IF('Result Sheet'!BL114="D","I",'Result Sheet'!BL114))</f>
        <v/>
      </c>
      <c r="T111" s="192" t="str">
        <f>IF('Result Sheet'!BM114="","",'Result Sheet'!BM114)</f>
        <v/>
      </c>
      <c r="U111" s="191" t="str">
        <f>IF('Result Sheet'!CD114="","",IF('Result Sheet'!CD114="D","I",'Result Sheet'!CD114))</f>
        <v/>
      </c>
      <c r="V111" s="192" t="str">
        <f>IF('Result Sheet'!CE114="","",'Result Sheet'!CE114)</f>
        <v/>
      </c>
      <c r="W111" s="193" t="str">
        <f>IF('Result Sheet'!DO114="","",'Result Sheet'!DO114)</f>
        <v/>
      </c>
      <c r="BQ111" s="194" t="str">
        <f>'Result Sheet'!G114</f>
        <v/>
      </c>
      <c r="BR111" s="195" t="str">
        <f t="shared" si="12"/>
        <v/>
      </c>
      <c r="BS111" s="195" t="str">
        <f t="shared" si="13"/>
        <v/>
      </c>
      <c r="BT111" s="195" t="str">
        <f t="shared" si="14"/>
        <v/>
      </c>
      <c r="BU111" s="195" t="str">
        <f t="shared" si="15"/>
        <v/>
      </c>
      <c r="BV111" s="195" t="str">
        <f t="shared" si="16"/>
        <v/>
      </c>
      <c r="BW111" s="195" t="str">
        <f t="shared" si="17"/>
        <v/>
      </c>
      <c r="BX111" s="195" t="str">
        <f t="shared" si="18"/>
        <v/>
      </c>
      <c r="BY111" s="195" t="str">
        <f t="shared" si="19"/>
        <v/>
      </c>
      <c r="BZ111" s="195" t="str">
        <f t="shared" si="20"/>
        <v/>
      </c>
      <c r="CA111" s="195" t="str">
        <f t="shared" si="21"/>
        <v/>
      </c>
      <c r="CB111" s="195" t="str">
        <f t="shared" si="22"/>
        <v/>
      </c>
      <c r="CC111" s="195" t="str">
        <f t="shared" si="23"/>
        <v/>
      </c>
      <c r="CD111" s="196"/>
    </row>
    <row r="112" spans="1:82" ht="15.95" customHeight="1">
      <c r="A112" s="183">
        <f>IF('Result Sheet'!A115="","",'Result Sheet'!A115)</f>
        <v>108</v>
      </c>
      <c r="B112" s="184" t="str">
        <f>IF('Result Sheet'!B115="","",'Result Sheet'!B115)</f>
        <v/>
      </c>
      <c r="C112" s="185" t="str">
        <f>IF('Result Sheet'!F115="","",'Result Sheet'!F115)</f>
        <v/>
      </c>
      <c r="D112" s="186" t="str">
        <f>IF('Result Sheet'!E115="","",'Result Sheet'!E115)</f>
        <v/>
      </c>
      <c r="E112" s="187" t="str">
        <f>IF('Result Sheet'!G115="","",'Result Sheet'!G115)</f>
        <v/>
      </c>
      <c r="F112" s="187" t="str">
        <f>IF('Result Sheet'!H115="","",'Result Sheet'!H115)</f>
        <v/>
      </c>
      <c r="G112" s="187" t="str">
        <f>IF('Result Sheet'!I115="","",'Result Sheet'!I115)</f>
        <v/>
      </c>
      <c r="H112" s="188" t="str">
        <f>IF('Result Sheet'!K115="","",'Result Sheet'!K115)</f>
        <v/>
      </c>
      <c r="I112" s="188" t="str">
        <f>IF('Result Sheet'!J115="","",'Result Sheet'!J115)</f>
        <v/>
      </c>
      <c r="J112" s="291" t="str">
        <f>IF('Result Sheet'!DM115="","",'Result Sheet'!DM115)</f>
        <v/>
      </c>
      <c r="K112" s="189" t="str">
        <f>IF('Result Sheet'!DI115="","",'Result Sheet'!DI115)</f>
        <v/>
      </c>
      <c r="L112" s="190" t="str">
        <f>IF('Result Sheet'!DJ115="","",'Result Sheet'!DJ115)</f>
        <v/>
      </c>
      <c r="M112" s="189" t="str">
        <f>IF('Result Sheet'!DK115="","",'Result Sheet'!DK115)</f>
        <v/>
      </c>
      <c r="N112" s="232" t="str">
        <f>IF('Result Sheet'!DP115="","",'Result Sheet'!DP115)</f>
        <v/>
      </c>
      <c r="O112" s="191" t="str">
        <f>IF('Result Sheet'!AB115="","",IF('Result Sheet'!AB115="D","I",'Result Sheet'!AB115))</f>
        <v/>
      </c>
      <c r="P112" s="192" t="str">
        <f>IF('Result Sheet'!AC115="","",'Result Sheet'!AC115)</f>
        <v/>
      </c>
      <c r="Q112" s="191" t="str">
        <f>IF('Result Sheet'!AT115="","",IF('Result Sheet'!AT115="D","I",'Result Sheet'!AT115))</f>
        <v/>
      </c>
      <c r="R112" s="192" t="str">
        <f>IF('Result Sheet'!AU115="","",'Result Sheet'!AU115)</f>
        <v/>
      </c>
      <c r="S112" s="191" t="str">
        <f>IF('Result Sheet'!BL115="","",IF('Result Sheet'!BL115="D","I",'Result Sheet'!BL115))</f>
        <v/>
      </c>
      <c r="T112" s="192" t="str">
        <f>IF('Result Sheet'!BM115="","",'Result Sheet'!BM115)</f>
        <v/>
      </c>
      <c r="U112" s="191" t="str">
        <f>IF('Result Sheet'!CD115="","",IF('Result Sheet'!CD115="D","I",'Result Sheet'!CD115))</f>
        <v/>
      </c>
      <c r="V112" s="192" t="str">
        <f>IF('Result Sheet'!CE115="","",'Result Sheet'!CE115)</f>
        <v/>
      </c>
      <c r="W112" s="193" t="str">
        <f>IF('Result Sheet'!DO115="","",'Result Sheet'!DO115)</f>
        <v/>
      </c>
      <c r="BQ112" s="194" t="str">
        <f>'Result Sheet'!G115</f>
        <v/>
      </c>
      <c r="BR112" s="195" t="str">
        <f t="shared" si="12"/>
        <v/>
      </c>
      <c r="BS112" s="195" t="str">
        <f t="shared" si="13"/>
        <v/>
      </c>
      <c r="BT112" s="195" t="str">
        <f t="shared" si="14"/>
        <v/>
      </c>
      <c r="BU112" s="195" t="str">
        <f t="shared" si="15"/>
        <v/>
      </c>
      <c r="BV112" s="195" t="str">
        <f t="shared" si="16"/>
        <v/>
      </c>
      <c r="BW112" s="195" t="str">
        <f t="shared" si="17"/>
        <v/>
      </c>
      <c r="BX112" s="195" t="str">
        <f t="shared" si="18"/>
        <v/>
      </c>
      <c r="BY112" s="195" t="str">
        <f t="shared" si="19"/>
        <v/>
      </c>
      <c r="BZ112" s="195" t="str">
        <f t="shared" si="20"/>
        <v/>
      </c>
      <c r="CA112" s="195" t="str">
        <f t="shared" si="21"/>
        <v/>
      </c>
      <c r="CB112" s="195" t="str">
        <f t="shared" si="22"/>
        <v/>
      </c>
      <c r="CC112" s="195" t="str">
        <f t="shared" si="23"/>
        <v/>
      </c>
      <c r="CD112" s="196"/>
    </row>
    <row r="113" spans="1:82" ht="15.95" customHeight="1">
      <c r="A113" s="183">
        <f>IF('Result Sheet'!A116="","",'Result Sheet'!A116)</f>
        <v>109</v>
      </c>
      <c r="B113" s="184" t="str">
        <f>IF('Result Sheet'!B116="","",'Result Sheet'!B116)</f>
        <v/>
      </c>
      <c r="C113" s="185" t="str">
        <f>IF('Result Sheet'!F116="","",'Result Sheet'!F116)</f>
        <v/>
      </c>
      <c r="D113" s="186" t="str">
        <f>IF('Result Sheet'!E116="","",'Result Sheet'!E116)</f>
        <v/>
      </c>
      <c r="E113" s="187" t="str">
        <f>IF('Result Sheet'!G116="","",'Result Sheet'!G116)</f>
        <v/>
      </c>
      <c r="F113" s="187" t="str">
        <f>IF('Result Sheet'!H116="","",'Result Sheet'!H116)</f>
        <v/>
      </c>
      <c r="G113" s="187" t="str">
        <f>IF('Result Sheet'!I116="","",'Result Sheet'!I116)</f>
        <v/>
      </c>
      <c r="H113" s="188" t="str">
        <f>IF('Result Sheet'!K116="","",'Result Sheet'!K116)</f>
        <v/>
      </c>
      <c r="I113" s="188" t="str">
        <f>IF('Result Sheet'!J116="","",'Result Sheet'!J116)</f>
        <v/>
      </c>
      <c r="J113" s="291" t="str">
        <f>IF('Result Sheet'!DM116="","",'Result Sheet'!DM116)</f>
        <v/>
      </c>
      <c r="K113" s="189" t="str">
        <f>IF('Result Sheet'!DI116="","",'Result Sheet'!DI116)</f>
        <v/>
      </c>
      <c r="L113" s="190" t="str">
        <f>IF('Result Sheet'!DJ116="","",'Result Sheet'!DJ116)</f>
        <v/>
      </c>
      <c r="M113" s="189" t="str">
        <f>IF('Result Sheet'!DK116="","",'Result Sheet'!DK116)</f>
        <v/>
      </c>
      <c r="N113" s="232" t="str">
        <f>IF('Result Sheet'!DP116="","",'Result Sheet'!DP116)</f>
        <v/>
      </c>
      <c r="O113" s="191" t="str">
        <f>IF('Result Sheet'!AB116="","",IF('Result Sheet'!AB116="D","I",'Result Sheet'!AB116))</f>
        <v/>
      </c>
      <c r="P113" s="192" t="str">
        <f>IF('Result Sheet'!AC116="","",'Result Sheet'!AC116)</f>
        <v/>
      </c>
      <c r="Q113" s="191" t="str">
        <f>IF('Result Sheet'!AT116="","",IF('Result Sheet'!AT116="D","I",'Result Sheet'!AT116))</f>
        <v/>
      </c>
      <c r="R113" s="192" t="str">
        <f>IF('Result Sheet'!AU116="","",'Result Sheet'!AU116)</f>
        <v/>
      </c>
      <c r="S113" s="191" t="str">
        <f>IF('Result Sheet'!BL116="","",IF('Result Sheet'!BL116="D","I",'Result Sheet'!BL116))</f>
        <v/>
      </c>
      <c r="T113" s="192" t="str">
        <f>IF('Result Sheet'!BM116="","",'Result Sheet'!BM116)</f>
        <v/>
      </c>
      <c r="U113" s="191" t="str">
        <f>IF('Result Sheet'!CD116="","",IF('Result Sheet'!CD116="D","I",'Result Sheet'!CD116))</f>
        <v/>
      </c>
      <c r="V113" s="192" t="str">
        <f>IF('Result Sheet'!CE116="","",'Result Sheet'!CE116)</f>
        <v/>
      </c>
      <c r="W113" s="193" t="str">
        <f>IF('Result Sheet'!DO116="","",'Result Sheet'!DO116)</f>
        <v/>
      </c>
      <c r="BQ113" s="194" t="str">
        <f>'Result Sheet'!G116</f>
        <v/>
      </c>
      <c r="BR113" s="195" t="str">
        <f t="shared" si="12"/>
        <v/>
      </c>
      <c r="BS113" s="195" t="str">
        <f t="shared" si="13"/>
        <v/>
      </c>
      <c r="BT113" s="195" t="str">
        <f t="shared" si="14"/>
        <v/>
      </c>
      <c r="BU113" s="195" t="str">
        <f t="shared" si="15"/>
        <v/>
      </c>
      <c r="BV113" s="195" t="str">
        <f t="shared" si="16"/>
        <v/>
      </c>
      <c r="BW113" s="195" t="str">
        <f t="shared" si="17"/>
        <v/>
      </c>
      <c r="BX113" s="195" t="str">
        <f t="shared" si="18"/>
        <v/>
      </c>
      <c r="BY113" s="195" t="str">
        <f t="shared" si="19"/>
        <v/>
      </c>
      <c r="BZ113" s="195" t="str">
        <f t="shared" si="20"/>
        <v/>
      </c>
      <c r="CA113" s="195" t="str">
        <f t="shared" si="21"/>
        <v/>
      </c>
      <c r="CB113" s="195" t="str">
        <f t="shared" si="22"/>
        <v/>
      </c>
      <c r="CC113" s="195" t="str">
        <f t="shared" si="23"/>
        <v/>
      </c>
      <c r="CD113" s="196"/>
    </row>
    <row r="114" spans="1:82" ht="15.95" customHeight="1">
      <c r="A114" s="183">
        <f>IF('Result Sheet'!A117="","",'Result Sheet'!A117)</f>
        <v>110</v>
      </c>
      <c r="B114" s="184" t="str">
        <f>IF('Result Sheet'!B117="","",'Result Sheet'!B117)</f>
        <v/>
      </c>
      <c r="C114" s="185" t="str">
        <f>IF('Result Sheet'!F117="","",'Result Sheet'!F117)</f>
        <v/>
      </c>
      <c r="D114" s="186" t="str">
        <f>IF('Result Sheet'!E117="","",'Result Sheet'!E117)</f>
        <v/>
      </c>
      <c r="E114" s="187" t="str">
        <f>IF('Result Sheet'!G117="","",'Result Sheet'!G117)</f>
        <v/>
      </c>
      <c r="F114" s="187" t="str">
        <f>IF('Result Sheet'!H117="","",'Result Sheet'!H117)</f>
        <v/>
      </c>
      <c r="G114" s="187" t="str">
        <f>IF('Result Sheet'!I117="","",'Result Sheet'!I117)</f>
        <v/>
      </c>
      <c r="H114" s="188" t="str">
        <f>IF('Result Sheet'!K117="","",'Result Sheet'!K117)</f>
        <v/>
      </c>
      <c r="I114" s="188" t="str">
        <f>IF('Result Sheet'!J117="","",'Result Sheet'!J117)</f>
        <v/>
      </c>
      <c r="J114" s="291" t="str">
        <f>IF('Result Sheet'!DM117="","",'Result Sheet'!DM117)</f>
        <v/>
      </c>
      <c r="K114" s="189" t="str">
        <f>IF('Result Sheet'!DI117="","",'Result Sheet'!DI117)</f>
        <v/>
      </c>
      <c r="L114" s="190" t="str">
        <f>IF('Result Sheet'!DJ117="","",'Result Sheet'!DJ117)</f>
        <v/>
      </c>
      <c r="M114" s="189" t="str">
        <f>IF('Result Sheet'!DK117="","",'Result Sheet'!DK117)</f>
        <v/>
      </c>
      <c r="N114" s="232" t="str">
        <f>IF('Result Sheet'!DP117="","",'Result Sheet'!DP117)</f>
        <v/>
      </c>
      <c r="O114" s="191" t="str">
        <f>IF('Result Sheet'!AB117="","",IF('Result Sheet'!AB117="D","I",'Result Sheet'!AB117))</f>
        <v/>
      </c>
      <c r="P114" s="192" t="str">
        <f>IF('Result Sheet'!AC117="","",'Result Sheet'!AC117)</f>
        <v/>
      </c>
      <c r="Q114" s="191" t="str">
        <f>IF('Result Sheet'!AT117="","",IF('Result Sheet'!AT117="D","I",'Result Sheet'!AT117))</f>
        <v/>
      </c>
      <c r="R114" s="192" t="str">
        <f>IF('Result Sheet'!AU117="","",'Result Sheet'!AU117)</f>
        <v/>
      </c>
      <c r="S114" s="191" t="str">
        <f>IF('Result Sheet'!BL117="","",IF('Result Sheet'!BL117="D","I",'Result Sheet'!BL117))</f>
        <v/>
      </c>
      <c r="T114" s="192" t="str">
        <f>IF('Result Sheet'!BM117="","",'Result Sheet'!BM117)</f>
        <v/>
      </c>
      <c r="U114" s="191" t="str">
        <f>IF('Result Sheet'!CD117="","",IF('Result Sheet'!CD117="D","I",'Result Sheet'!CD117))</f>
        <v/>
      </c>
      <c r="V114" s="192" t="str">
        <f>IF('Result Sheet'!CE117="","",'Result Sheet'!CE117)</f>
        <v/>
      </c>
      <c r="W114" s="193" t="str">
        <f>IF('Result Sheet'!DO117="","",'Result Sheet'!DO117)</f>
        <v/>
      </c>
      <c r="BQ114" s="194" t="str">
        <f>'Result Sheet'!G117</f>
        <v/>
      </c>
      <c r="BR114" s="195" t="str">
        <f t="shared" si="12"/>
        <v/>
      </c>
      <c r="BS114" s="195" t="str">
        <f t="shared" si="13"/>
        <v/>
      </c>
      <c r="BT114" s="195" t="str">
        <f t="shared" si="14"/>
        <v/>
      </c>
      <c r="BU114" s="195" t="str">
        <f t="shared" si="15"/>
        <v/>
      </c>
      <c r="BV114" s="195" t="str">
        <f t="shared" si="16"/>
        <v/>
      </c>
      <c r="BW114" s="195" t="str">
        <f t="shared" si="17"/>
        <v/>
      </c>
      <c r="BX114" s="195" t="str">
        <f t="shared" si="18"/>
        <v/>
      </c>
      <c r="BY114" s="195" t="str">
        <f t="shared" si="19"/>
        <v/>
      </c>
      <c r="BZ114" s="195" t="str">
        <f t="shared" si="20"/>
        <v/>
      </c>
      <c r="CA114" s="195" t="str">
        <f t="shared" si="21"/>
        <v/>
      </c>
      <c r="CB114" s="195" t="str">
        <f t="shared" si="22"/>
        <v/>
      </c>
      <c r="CC114" s="195" t="str">
        <f t="shared" si="23"/>
        <v/>
      </c>
      <c r="CD114" s="196"/>
    </row>
    <row r="115" spans="1:82" ht="15.95" customHeight="1">
      <c r="A115" s="183">
        <f>IF('Result Sheet'!A118="","",'Result Sheet'!A118)</f>
        <v>111</v>
      </c>
      <c r="B115" s="184" t="str">
        <f>IF('Result Sheet'!B118="","",'Result Sheet'!B118)</f>
        <v/>
      </c>
      <c r="C115" s="185" t="str">
        <f>IF('Result Sheet'!F118="","",'Result Sheet'!F118)</f>
        <v/>
      </c>
      <c r="D115" s="186" t="str">
        <f>IF('Result Sheet'!E118="","",'Result Sheet'!E118)</f>
        <v/>
      </c>
      <c r="E115" s="187" t="str">
        <f>IF('Result Sheet'!G118="","",'Result Sheet'!G118)</f>
        <v/>
      </c>
      <c r="F115" s="187" t="str">
        <f>IF('Result Sheet'!H118="","",'Result Sheet'!H118)</f>
        <v/>
      </c>
      <c r="G115" s="187" t="str">
        <f>IF('Result Sheet'!I118="","",'Result Sheet'!I118)</f>
        <v/>
      </c>
      <c r="H115" s="188" t="str">
        <f>IF('Result Sheet'!K118="","",'Result Sheet'!K118)</f>
        <v/>
      </c>
      <c r="I115" s="188" t="str">
        <f>IF('Result Sheet'!J118="","",'Result Sheet'!J118)</f>
        <v/>
      </c>
      <c r="J115" s="291" t="str">
        <f>IF('Result Sheet'!DM118="","",'Result Sheet'!DM118)</f>
        <v/>
      </c>
      <c r="K115" s="189" t="str">
        <f>IF('Result Sheet'!DI118="","",'Result Sheet'!DI118)</f>
        <v/>
      </c>
      <c r="L115" s="190" t="str">
        <f>IF('Result Sheet'!DJ118="","",'Result Sheet'!DJ118)</f>
        <v/>
      </c>
      <c r="M115" s="189" t="str">
        <f>IF('Result Sheet'!DK118="","",'Result Sheet'!DK118)</f>
        <v/>
      </c>
      <c r="N115" s="232" t="str">
        <f>IF('Result Sheet'!DP118="","",'Result Sheet'!DP118)</f>
        <v/>
      </c>
      <c r="O115" s="191" t="str">
        <f>IF('Result Sheet'!AB118="","",IF('Result Sheet'!AB118="D","I",'Result Sheet'!AB118))</f>
        <v/>
      </c>
      <c r="P115" s="192" t="str">
        <f>IF('Result Sheet'!AC118="","",'Result Sheet'!AC118)</f>
        <v/>
      </c>
      <c r="Q115" s="191" t="str">
        <f>IF('Result Sheet'!AT118="","",IF('Result Sheet'!AT118="D","I",'Result Sheet'!AT118))</f>
        <v/>
      </c>
      <c r="R115" s="192" t="str">
        <f>IF('Result Sheet'!AU118="","",'Result Sheet'!AU118)</f>
        <v/>
      </c>
      <c r="S115" s="191" t="str">
        <f>IF('Result Sheet'!BL118="","",IF('Result Sheet'!BL118="D","I",'Result Sheet'!BL118))</f>
        <v/>
      </c>
      <c r="T115" s="192" t="str">
        <f>IF('Result Sheet'!BM118="","",'Result Sheet'!BM118)</f>
        <v/>
      </c>
      <c r="U115" s="191" t="str">
        <f>IF('Result Sheet'!CD118="","",IF('Result Sheet'!CD118="D","I",'Result Sheet'!CD118))</f>
        <v/>
      </c>
      <c r="V115" s="192" t="str">
        <f>IF('Result Sheet'!CE118="","",'Result Sheet'!CE118)</f>
        <v/>
      </c>
      <c r="W115" s="193" t="str">
        <f>IF('Result Sheet'!DO118="","",'Result Sheet'!DO118)</f>
        <v/>
      </c>
      <c r="BQ115" s="194" t="str">
        <f>'Result Sheet'!G118</f>
        <v/>
      </c>
      <c r="BR115" s="195" t="str">
        <f t="shared" si="12"/>
        <v/>
      </c>
      <c r="BS115" s="195" t="str">
        <f t="shared" si="13"/>
        <v/>
      </c>
      <c r="BT115" s="195" t="str">
        <f t="shared" si="14"/>
        <v/>
      </c>
      <c r="BU115" s="195" t="str">
        <f t="shared" si="15"/>
        <v/>
      </c>
      <c r="BV115" s="195" t="str">
        <f t="shared" si="16"/>
        <v/>
      </c>
      <c r="BW115" s="195" t="str">
        <f t="shared" si="17"/>
        <v/>
      </c>
      <c r="BX115" s="195" t="str">
        <f t="shared" si="18"/>
        <v/>
      </c>
      <c r="BY115" s="195" t="str">
        <f t="shared" si="19"/>
        <v/>
      </c>
      <c r="BZ115" s="195" t="str">
        <f t="shared" si="20"/>
        <v/>
      </c>
      <c r="CA115" s="195" t="str">
        <f t="shared" si="21"/>
        <v/>
      </c>
      <c r="CB115" s="195" t="str">
        <f t="shared" si="22"/>
        <v/>
      </c>
      <c r="CC115" s="195" t="str">
        <f t="shared" si="23"/>
        <v/>
      </c>
      <c r="CD115" s="196"/>
    </row>
    <row r="116" spans="1:82" ht="15.95" customHeight="1">
      <c r="A116" s="183">
        <f>IF('Result Sheet'!A119="","",'Result Sheet'!A119)</f>
        <v>112</v>
      </c>
      <c r="B116" s="184" t="str">
        <f>IF('Result Sheet'!B119="","",'Result Sheet'!B119)</f>
        <v/>
      </c>
      <c r="C116" s="185" t="str">
        <f>IF('Result Sheet'!F119="","",'Result Sheet'!F119)</f>
        <v/>
      </c>
      <c r="D116" s="186" t="str">
        <f>IF('Result Sheet'!E119="","",'Result Sheet'!E119)</f>
        <v/>
      </c>
      <c r="E116" s="187" t="str">
        <f>IF('Result Sheet'!G119="","",'Result Sheet'!G119)</f>
        <v/>
      </c>
      <c r="F116" s="187" t="str">
        <f>IF('Result Sheet'!H119="","",'Result Sheet'!H119)</f>
        <v/>
      </c>
      <c r="G116" s="187" t="str">
        <f>IF('Result Sheet'!I119="","",'Result Sheet'!I119)</f>
        <v/>
      </c>
      <c r="H116" s="188" t="str">
        <f>IF('Result Sheet'!K119="","",'Result Sheet'!K119)</f>
        <v/>
      </c>
      <c r="I116" s="188" t="str">
        <f>IF('Result Sheet'!J119="","",'Result Sheet'!J119)</f>
        <v/>
      </c>
      <c r="J116" s="291" t="str">
        <f>IF('Result Sheet'!DM119="","",'Result Sheet'!DM119)</f>
        <v/>
      </c>
      <c r="K116" s="189" t="str">
        <f>IF('Result Sheet'!DI119="","",'Result Sheet'!DI119)</f>
        <v/>
      </c>
      <c r="L116" s="190" t="str">
        <f>IF('Result Sheet'!DJ119="","",'Result Sheet'!DJ119)</f>
        <v/>
      </c>
      <c r="M116" s="189" t="str">
        <f>IF('Result Sheet'!DK119="","",'Result Sheet'!DK119)</f>
        <v/>
      </c>
      <c r="N116" s="232" t="str">
        <f>IF('Result Sheet'!DP119="","",'Result Sheet'!DP119)</f>
        <v/>
      </c>
      <c r="O116" s="191" t="str">
        <f>IF('Result Sheet'!AB119="","",IF('Result Sheet'!AB119="D","I",'Result Sheet'!AB119))</f>
        <v/>
      </c>
      <c r="P116" s="192" t="str">
        <f>IF('Result Sheet'!AC119="","",'Result Sheet'!AC119)</f>
        <v/>
      </c>
      <c r="Q116" s="191" t="str">
        <f>IF('Result Sheet'!AT119="","",IF('Result Sheet'!AT119="D","I",'Result Sheet'!AT119))</f>
        <v/>
      </c>
      <c r="R116" s="192" t="str">
        <f>IF('Result Sheet'!AU119="","",'Result Sheet'!AU119)</f>
        <v/>
      </c>
      <c r="S116" s="191" t="str">
        <f>IF('Result Sheet'!BL119="","",IF('Result Sheet'!BL119="D","I",'Result Sheet'!BL119))</f>
        <v/>
      </c>
      <c r="T116" s="192" t="str">
        <f>IF('Result Sheet'!BM119="","",'Result Sheet'!BM119)</f>
        <v/>
      </c>
      <c r="U116" s="191" t="str">
        <f>IF('Result Sheet'!CD119="","",IF('Result Sheet'!CD119="D","I",'Result Sheet'!CD119))</f>
        <v/>
      </c>
      <c r="V116" s="192" t="str">
        <f>IF('Result Sheet'!CE119="","",'Result Sheet'!CE119)</f>
        <v/>
      </c>
      <c r="W116" s="193" t="str">
        <f>IF('Result Sheet'!DO119="","",'Result Sheet'!DO119)</f>
        <v/>
      </c>
      <c r="BQ116" s="194" t="str">
        <f>'Result Sheet'!G119</f>
        <v/>
      </c>
      <c r="BR116" s="195" t="str">
        <f t="shared" si="12"/>
        <v/>
      </c>
      <c r="BS116" s="195" t="str">
        <f t="shared" si="13"/>
        <v/>
      </c>
      <c r="BT116" s="195" t="str">
        <f t="shared" si="14"/>
        <v/>
      </c>
      <c r="BU116" s="195" t="str">
        <f t="shared" si="15"/>
        <v/>
      </c>
      <c r="BV116" s="195" t="str">
        <f t="shared" si="16"/>
        <v/>
      </c>
      <c r="BW116" s="195" t="str">
        <f t="shared" si="17"/>
        <v/>
      </c>
      <c r="BX116" s="195" t="str">
        <f t="shared" si="18"/>
        <v/>
      </c>
      <c r="BY116" s="195" t="str">
        <f t="shared" si="19"/>
        <v/>
      </c>
      <c r="BZ116" s="195" t="str">
        <f t="shared" si="20"/>
        <v/>
      </c>
      <c r="CA116" s="195" t="str">
        <f t="shared" si="21"/>
        <v/>
      </c>
      <c r="CB116" s="195" t="str">
        <f t="shared" si="22"/>
        <v/>
      </c>
      <c r="CC116" s="195" t="str">
        <f t="shared" si="23"/>
        <v/>
      </c>
      <c r="CD116" s="196"/>
    </row>
    <row r="117" spans="1:82" ht="15.95" customHeight="1">
      <c r="A117" s="183">
        <f>IF('Result Sheet'!A120="","",'Result Sheet'!A120)</f>
        <v>113</v>
      </c>
      <c r="B117" s="184" t="str">
        <f>IF('Result Sheet'!B120="","",'Result Sheet'!B120)</f>
        <v/>
      </c>
      <c r="C117" s="185" t="str">
        <f>IF('Result Sheet'!F120="","",'Result Sheet'!F120)</f>
        <v/>
      </c>
      <c r="D117" s="186" t="str">
        <f>IF('Result Sheet'!E120="","",'Result Sheet'!E120)</f>
        <v/>
      </c>
      <c r="E117" s="187" t="str">
        <f>IF('Result Sheet'!G120="","",'Result Sheet'!G120)</f>
        <v/>
      </c>
      <c r="F117" s="187" t="str">
        <f>IF('Result Sheet'!H120="","",'Result Sheet'!H120)</f>
        <v/>
      </c>
      <c r="G117" s="187" t="str">
        <f>IF('Result Sheet'!I120="","",'Result Sheet'!I120)</f>
        <v/>
      </c>
      <c r="H117" s="188" t="str">
        <f>IF('Result Sheet'!K120="","",'Result Sheet'!K120)</f>
        <v/>
      </c>
      <c r="I117" s="188" t="str">
        <f>IF('Result Sheet'!J120="","",'Result Sheet'!J120)</f>
        <v/>
      </c>
      <c r="J117" s="291" t="str">
        <f>IF('Result Sheet'!DM120="","",'Result Sheet'!DM120)</f>
        <v/>
      </c>
      <c r="K117" s="189" t="str">
        <f>IF('Result Sheet'!DI120="","",'Result Sheet'!DI120)</f>
        <v/>
      </c>
      <c r="L117" s="190" t="str">
        <f>IF('Result Sheet'!DJ120="","",'Result Sheet'!DJ120)</f>
        <v/>
      </c>
      <c r="M117" s="189" t="str">
        <f>IF('Result Sheet'!DK120="","",'Result Sheet'!DK120)</f>
        <v/>
      </c>
      <c r="N117" s="232" t="str">
        <f>IF('Result Sheet'!DP120="","",'Result Sheet'!DP120)</f>
        <v/>
      </c>
      <c r="O117" s="191" t="str">
        <f>IF('Result Sheet'!AB120="","",IF('Result Sheet'!AB120="D","I",'Result Sheet'!AB120))</f>
        <v/>
      </c>
      <c r="P117" s="192" t="str">
        <f>IF('Result Sheet'!AC120="","",'Result Sheet'!AC120)</f>
        <v/>
      </c>
      <c r="Q117" s="191" t="str">
        <f>IF('Result Sheet'!AT120="","",IF('Result Sheet'!AT120="D","I",'Result Sheet'!AT120))</f>
        <v/>
      </c>
      <c r="R117" s="192" t="str">
        <f>IF('Result Sheet'!AU120="","",'Result Sheet'!AU120)</f>
        <v/>
      </c>
      <c r="S117" s="191" t="str">
        <f>IF('Result Sheet'!BL120="","",IF('Result Sheet'!BL120="D","I",'Result Sheet'!BL120))</f>
        <v/>
      </c>
      <c r="T117" s="192" t="str">
        <f>IF('Result Sheet'!BM120="","",'Result Sheet'!BM120)</f>
        <v/>
      </c>
      <c r="U117" s="191" t="str">
        <f>IF('Result Sheet'!CD120="","",IF('Result Sheet'!CD120="D","I",'Result Sheet'!CD120))</f>
        <v/>
      </c>
      <c r="V117" s="192" t="str">
        <f>IF('Result Sheet'!CE120="","",'Result Sheet'!CE120)</f>
        <v/>
      </c>
      <c r="W117" s="193" t="str">
        <f>IF('Result Sheet'!DO120="","",'Result Sheet'!DO120)</f>
        <v/>
      </c>
      <c r="BQ117" s="194" t="str">
        <f>'Result Sheet'!G120</f>
        <v/>
      </c>
      <c r="BR117" s="195" t="str">
        <f t="shared" si="12"/>
        <v/>
      </c>
      <c r="BS117" s="195" t="str">
        <f t="shared" si="13"/>
        <v/>
      </c>
      <c r="BT117" s="195" t="str">
        <f t="shared" si="14"/>
        <v/>
      </c>
      <c r="BU117" s="195" t="str">
        <f t="shared" si="15"/>
        <v/>
      </c>
      <c r="BV117" s="195" t="str">
        <f t="shared" si="16"/>
        <v/>
      </c>
      <c r="BW117" s="195" t="str">
        <f t="shared" si="17"/>
        <v/>
      </c>
      <c r="BX117" s="195" t="str">
        <f t="shared" si="18"/>
        <v/>
      </c>
      <c r="BY117" s="195" t="str">
        <f t="shared" si="19"/>
        <v/>
      </c>
      <c r="BZ117" s="195" t="str">
        <f t="shared" si="20"/>
        <v/>
      </c>
      <c r="CA117" s="195" t="str">
        <f t="shared" si="21"/>
        <v/>
      </c>
      <c r="CB117" s="195" t="str">
        <f t="shared" si="22"/>
        <v/>
      </c>
      <c r="CC117" s="195" t="str">
        <f t="shared" si="23"/>
        <v/>
      </c>
      <c r="CD117" s="196"/>
    </row>
    <row r="118" spans="1:82" ht="15.95" customHeight="1">
      <c r="A118" s="183">
        <f>IF('Result Sheet'!A121="","",'Result Sheet'!A121)</f>
        <v>114</v>
      </c>
      <c r="B118" s="184" t="str">
        <f>IF('Result Sheet'!B121="","",'Result Sheet'!B121)</f>
        <v/>
      </c>
      <c r="C118" s="185" t="str">
        <f>IF('Result Sheet'!F121="","",'Result Sheet'!F121)</f>
        <v/>
      </c>
      <c r="D118" s="186" t="str">
        <f>IF('Result Sheet'!E121="","",'Result Sheet'!E121)</f>
        <v/>
      </c>
      <c r="E118" s="187" t="str">
        <f>IF('Result Sheet'!G121="","",'Result Sheet'!G121)</f>
        <v/>
      </c>
      <c r="F118" s="187" t="str">
        <f>IF('Result Sheet'!H121="","",'Result Sheet'!H121)</f>
        <v/>
      </c>
      <c r="G118" s="187" t="str">
        <f>IF('Result Sheet'!I121="","",'Result Sheet'!I121)</f>
        <v/>
      </c>
      <c r="H118" s="188" t="str">
        <f>IF('Result Sheet'!K121="","",'Result Sheet'!K121)</f>
        <v/>
      </c>
      <c r="I118" s="188" t="str">
        <f>IF('Result Sheet'!J121="","",'Result Sheet'!J121)</f>
        <v/>
      </c>
      <c r="J118" s="291" t="str">
        <f>IF('Result Sheet'!DM121="","",'Result Sheet'!DM121)</f>
        <v/>
      </c>
      <c r="K118" s="189" t="str">
        <f>IF('Result Sheet'!DI121="","",'Result Sheet'!DI121)</f>
        <v/>
      </c>
      <c r="L118" s="190" t="str">
        <f>IF('Result Sheet'!DJ121="","",'Result Sheet'!DJ121)</f>
        <v/>
      </c>
      <c r="M118" s="189" t="str">
        <f>IF('Result Sheet'!DK121="","",'Result Sheet'!DK121)</f>
        <v/>
      </c>
      <c r="N118" s="232" t="str">
        <f>IF('Result Sheet'!DP121="","",'Result Sheet'!DP121)</f>
        <v/>
      </c>
      <c r="O118" s="191" t="str">
        <f>IF('Result Sheet'!AB121="","",IF('Result Sheet'!AB121="D","I",'Result Sheet'!AB121))</f>
        <v/>
      </c>
      <c r="P118" s="192" t="str">
        <f>IF('Result Sheet'!AC121="","",'Result Sheet'!AC121)</f>
        <v/>
      </c>
      <c r="Q118" s="191" t="str">
        <f>IF('Result Sheet'!AT121="","",IF('Result Sheet'!AT121="D","I",'Result Sheet'!AT121))</f>
        <v/>
      </c>
      <c r="R118" s="192" t="str">
        <f>IF('Result Sheet'!AU121="","",'Result Sheet'!AU121)</f>
        <v/>
      </c>
      <c r="S118" s="191" t="str">
        <f>IF('Result Sheet'!BL121="","",IF('Result Sheet'!BL121="D","I",'Result Sheet'!BL121))</f>
        <v/>
      </c>
      <c r="T118" s="192" t="str">
        <f>IF('Result Sheet'!BM121="","",'Result Sheet'!BM121)</f>
        <v/>
      </c>
      <c r="U118" s="191" t="str">
        <f>IF('Result Sheet'!CD121="","",IF('Result Sheet'!CD121="D","I",'Result Sheet'!CD121))</f>
        <v/>
      </c>
      <c r="V118" s="192" t="str">
        <f>IF('Result Sheet'!CE121="","",'Result Sheet'!CE121)</f>
        <v/>
      </c>
      <c r="W118" s="193" t="str">
        <f>IF('Result Sheet'!DO121="","",'Result Sheet'!DO121)</f>
        <v/>
      </c>
      <c r="BQ118" s="194" t="str">
        <f>'Result Sheet'!G121</f>
        <v/>
      </c>
      <c r="BR118" s="195" t="str">
        <f t="shared" si="12"/>
        <v/>
      </c>
      <c r="BS118" s="195" t="str">
        <f t="shared" si="13"/>
        <v/>
      </c>
      <c r="BT118" s="195" t="str">
        <f t="shared" si="14"/>
        <v/>
      </c>
      <c r="BU118" s="195" t="str">
        <f t="shared" si="15"/>
        <v/>
      </c>
      <c r="BV118" s="195" t="str">
        <f t="shared" si="16"/>
        <v/>
      </c>
      <c r="BW118" s="195" t="str">
        <f t="shared" si="17"/>
        <v/>
      </c>
      <c r="BX118" s="195" t="str">
        <f t="shared" si="18"/>
        <v/>
      </c>
      <c r="BY118" s="195" t="str">
        <f t="shared" si="19"/>
        <v/>
      </c>
      <c r="BZ118" s="195" t="str">
        <f t="shared" si="20"/>
        <v/>
      </c>
      <c r="CA118" s="195" t="str">
        <f t="shared" si="21"/>
        <v/>
      </c>
      <c r="CB118" s="195" t="str">
        <f t="shared" si="22"/>
        <v/>
      </c>
      <c r="CC118" s="195" t="str">
        <f t="shared" si="23"/>
        <v/>
      </c>
      <c r="CD118" s="196"/>
    </row>
    <row r="119" spans="1:82" ht="15.95" customHeight="1">
      <c r="A119" s="183">
        <f>IF('Result Sheet'!A122="","",'Result Sheet'!A122)</f>
        <v>115</v>
      </c>
      <c r="B119" s="184" t="str">
        <f>IF('Result Sheet'!B122="","",'Result Sheet'!B122)</f>
        <v/>
      </c>
      <c r="C119" s="185" t="str">
        <f>IF('Result Sheet'!F122="","",'Result Sheet'!F122)</f>
        <v/>
      </c>
      <c r="D119" s="186" t="str">
        <f>IF('Result Sheet'!E122="","",'Result Sheet'!E122)</f>
        <v/>
      </c>
      <c r="E119" s="187" t="str">
        <f>IF('Result Sheet'!G122="","",'Result Sheet'!G122)</f>
        <v/>
      </c>
      <c r="F119" s="187" t="str">
        <f>IF('Result Sheet'!H122="","",'Result Sheet'!H122)</f>
        <v/>
      </c>
      <c r="G119" s="187" t="str">
        <f>IF('Result Sheet'!I122="","",'Result Sheet'!I122)</f>
        <v/>
      </c>
      <c r="H119" s="188" t="str">
        <f>IF('Result Sheet'!K122="","",'Result Sheet'!K122)</f>
        <v/>
      </c>
      <c r="I119" s="188" t="str">
        <f>IF('Result Sheet'!J122="","",'Result Sheet'!J122)</f>
        <v/>
      </c>
      <c r="J119" s="291" t="str">
        <f>IF('Result Sheet'!DM122="","",'Result Sheet'!DM122)</f>
        <v/>
      </c>
      <c r="K119" s="189" t="str">
        <f>IF('Result Sheet'!DI122="","",'Result Sheet'!DI122)</f>
        <v/>
      </c>
      <c r="L119" s="190" t="str">
        <f>IF('Result Sheet'!DJ122="","",'Result Sheet'!DJ122)</f>
        <v/>
      </c>
      <c r="M119" s="189" t="str">
        <f>IF('Result Sheet'!DK122="","",'Result Sheet'!DK122)</f>
        <v/>
      </c>
      <c r="N119" s="232" t="str">
        <f>IF('Result Sheet'!DP122="","",'Result Sheet'!DP122)</f>
        <v/>
      </c>
      <c r="O119" s="191" t="str">
        <f>IF('Result Sheet'!AB122="","",IF('Result Sheet'!AB122="D","I",'Result Sheet'!AB122))</f>
        <v/>
      </c>
      <c r="P119" s="192" t="str">
        <f>IF('Result Sheet'!AC122="","",'Result Sheet'!AC122)</f>
        <v/>
      </c>
      <c r="Q119" s="191" t="str">
        <f>IF('Result Sheet'!AT122="","",IF('Result Sheet'!AT122="D","I",'Result Sheet'!AT122))</f>
        <v/>
      </c>
      <c r="R119" s="192" t="str">
        <f>IF('Result Sheet'!AU122="","",'Result Sheet'!AU122)</f>
        <v/>
      </c>
      <c r="S119" s="191" t="str">
        <f>IF('Result Sheet'!BL122="","",IF('Result Sheet'!BL122="D","I",'Result Sheet'!BL122))</f>
        <v/>
      </c>
      <c r="T119" s="192" t="str">
        <f>IF('Result Sheet'!BM122="","",'Result Sheet'!BM122)</f>
        <v/>
      </c>
      <c r="U119" s="191" t="str">
        <f>IF('Result Sheet'!CD122="","",IF('Result Sheet'!CD122="D","I",'Result Sheet'!CD122))</f>
        <v/>
      </c>
      <c r="V119" s="192" t="str">
        <f>IF('Result Sheet'!CE122="","",'Result Sheet'!CE122)</f>
        <v/>
      </c>
      <c r="W119" s="193" t="str">
        <f>IF('Result Sheet'!DO122="","",'Result Sheet'!DO122)</f>
        <v/>
      </c>
      <c r="BQ119" s="194" t="str">
        <f>'Result Sheet'!G122</f>
        <v/>
      </c>
      <c r="BR119" s="195" t="str">
        <f t="shared" si="12"/>
        <v/>
      </c>
      <c r="BS119" s="195" t="str">
        <f t="shared" si="13"/>
        <v/>
      </c>
      <c r="BT119" s="195" t="str">
        <f t="shared" si="14"/>
        <v/>
      </c>
      <c r="BU119" s="195" t="str">
        <f t="shared" si="15"/>
        <v/>
      </c>
      <c r="BV119" s="195" t="str">
        <f t="shared" si="16"/>
        <v/>
      </c>
      <c r="BW119" s="195" t="str">
        <f t="shared" si="17"/>
        <v/>
      </c>
      <c r="BX119" s="195" t="str">
        <f t="shared" si="18"/>
        <v/>
      </c>
      <c r="BY119" s="195" t="str">
        <f t="shared" si="19"/>
        <v/>
      </c>
      <c r="BZ119" s="195" t="str">
        <f t="shared" si="20"/>
        <v/>
      </c>
      <c r="CA119" s="195" t="str">
        <f t="shared" si="21"/>
        <v/>
      </c>
      <c r="CB119" s="195" t="str">
        <f t="shared" si="22"/>
        <v/>
      </c>
      <c r="CC119" s="195" t="str">
        <f t="shared" si="23"/>
        <v/>
      </c>
      <c r="CD119" s="196"/>
    </row>
    <row r="120" spans="1:82" ht="15.95" customHeight="1">
      <c r="A120" s="183">
        <f>IF('Result Sheet'!A123="","",'Result Sheet'!A123)</f>
        <v>116</v>
      </c>
      <c r="B120" s="184" t="str">
        <f>IF('Result Sheet'!B123="","",'Result Sheet'!B123)</f>
        <v/>
      </c>
      <c r="C120" s="185" t="str">
        <f>IF('Result Sheet'!F123="","",'Result Sheet'!F123)</f>
        <v/>
      </c>
      <c r="D120" s="186" t="str">
        <f>IF('Result Sheet'!E123="","",'Result Sheet'!E123)</f>
        <v/>
      </c>
      <c r="E120" s="187" t="str">
        <f>IF('Result Sheet'!G123="","",'Result Sheet'!G123)</f>
        <v/>
      </c>
      <c r="F120" s="187" t="str">
        <f>IF('Result Sheet'!H123="","",'Result Sheet'!H123)</f>
        <v/>
      </c>
      <c r="G120" s="187" t="str">
        <f>IF('Result Sheet'!I123="","",'Result Sheet'!I123)</f>
        <v/>
      </c>
      <c r="H120" s="188" t="str">
        <f>IF('Result Sheet'!K123="","",'Result Sheet'!K123)</f>
        <v/>
      </c>
      <c r="I120" s="188" t="str">
        <f>IF('Result Sheet'!J123="","",'Result Sheet'!J123)</f>
        <v/>
      </c>
      <c r="J120" s="291" t="str">
        <f>IF('Result Sheet'!DM123="","",'Result Sheet'!DM123)</f>
        <v/>
      </c>
      <c r="K120" s="189" t="str">
        <f>IF('Result Sheet'!DI123="","",'Result Sheet'!DI123)</f>
        <v/>
      </c>
      <c r="L120" s="190" t="str">
        <f>IF('Result Sheet'!DJ123="","",'Result Sheet'!DJ123)</f>
        <v/>
      </c>
      <c r="M120" s="189" t="str">
        <f>IF('Result Sheet'!DK123="","",'Result Sheet'!DK123)</f>
        <v/>
      </c>
      <c r="N120" s="232" t="str">
        <f>IF('Result Sheet'!DP123="","",'Result Sheet'!DP123)</f>
        <v/>
      </c>
      <c r="O120" s="191" t="str">
        <f>IF('Result Sheet'!AB123="","",IF('Result Sheet'!AB123="D","I",'Result Sheet'!AB123))</f>
        <v/>
      </c>
      <c r="P120" s="192" t="str">
        <f>IF('Result Sheet'!AC123="","",'Result Sheet'!AC123)</f>
        <v/>
      </c>
      <c r="Q120" s="191" t="str">
        <f>IF('Result Sheet'!AT123="","",IF('Result Sheet'!AT123="D","I",'Result Sheet'!AT123))</f>
        <v/>
      </c>
      <c r="R120" s="192" t="str">
        <f>IF('Result Sheet'!AU123="","",'Result Sheet'!AU123)</f>
        <v/>
      </c>
      <c r="S120" s="191" t="str">
        <f>IF('Result Sheet'!BL123="","",IF('Result Sheet'!BL123="D","I",'Result Sheet'!BL123))</f>
        <v/>
      </c>
      <c r="T120" s="192" t="str">
        <f>IF('Result Sheet'!BM123="","",'Result Sheet'!BM123)</f>
        <v/>
      </c>
      <c r="U120" s="191" t="str">
        <f>IF('Result Sheet'!CD123="","",IF('Result Sheet'!CD123="D","I",'Result Sheet'!CD123))</f>
        <v/>
      </c>
      <c r="V120" s="192" t="str">
        <f>IF('Result Sheet'!CE123="","",'Result Sheet'!CE123)</f>
        <v/>
      </c>
      <c r="W120" s="193" t="str">
        <f>IF('Result Sheet'!DO123="","",'Result Sheet'!DO123)</f>
        <v/>
      </c>
      <c r="BQ120" s="194" t="str">
        <f>'Result Sheet'!G123</f>
        <v/>
      </c>
      <c r="BR120" s="195" t="str">
        <f t="shared" si="12"/>
        <v/>
      </c>
      <c r="BS120" s="195" t="str">
        <f t="shared" si="13"/>
        <v/>
      </c>
      <c r="BT120" s="195" t="str">
        <f t="shared" si="14"/>
        <v/>
      </c>
      <c r="BU120" s="195" t="str">
        <f t="shared" si="15"/>
        <v/>
      </c>
      <c r="BV120" s="195" t="str">
        <f t="shared" si="16"/>
        <v/>
      </c>
      <c r="BW120" s="195" t="str">
        <f t="shared" si="17"/>
        <v/>
      </c>
      <c r="BX120" s="195" t="str">
        <f t="shared" si="18"/>
        <v/>
      </c>
      <c r="BY120" s="195" t="str">
        <f t="shared" si="19"/>
        <v/>
      </c>
      <c r="BZ120" s="195" t="str">
        <f t="shared" si="20"/>
        <v/>
      </c>
      <c r="CA120" s="195" t="str">
        <f t="shared" si="21"/>
        <v/>
      </c>
      <c r="CB120" s="195" t="str">
        <f t="shared" si="22"/>
        <v/>
      </c>
      <c r="CC120" s="195" t="str">
        <f t="shared" si="23"/>
        <v/>
      </c>
      <c r="CD120" s="196"/>
    </row>
    <row r="121" spans="1:82" ht="15.95" customHeight="1">
      <c r="A121" s="183">
        <f>IF('Result Sheet'!A124="","",'Result Sheet'!A124)</f>
        <v>117</v>
      </c>
      <c r="B121" s="184" t="str">
        <f>IF('Result Sheet'!B124="","",'Result Sheet'!B124)</f>
        <v/>
      </c>
      <c r="C121" s="185" t="str">
        <f>IF('Result Sheet'!F124="","",'Result Sheet'!F124)</f>
        <v/>
      </c>
      <c r="D121" s="186" t="str">
        <f>IF('Result Sheet'!E124="","",'Result Sheet'!E124)</f>
        <v/>
      </c>
      <c r="E121" s="187" t="str">
        <f>IF('Result Sheet'!G124="","",'Result Sheet'!G124)</f>
        <v/>
      </c>
      <c r="F121" s="187" t="str">
        <f>IF('Result Sheet'!H124="","",'Result Sheet'!H124)</f>
        <v/>
      </c>
      <c r="G121" s="187" t="str">
        <f>IF('Result Sheet'!I124="","",'Result Sheet'!I124)</f>
        <v/>
      </c>
      <c r="H121" s="188" t="str">
        <f>IF('Result Sheet'!K124="","",'Result Sheet'!K124)</f>
        <v/>
      </c>
      <c r="I121" s="188" t="str">
        <f>IF('Result Sheet'!J124="","",'Result Sheet'!J124)</f>
        <v/>
      </c>
      <c r="J121" s="291" t="str">
        <f>IF('Result Sheet'!DM124="","",'Result Sheet'!DM124)</f>
        <v/>
      </c>
      <c r="K121" s="189" t="str">
        <f>IF('Result Sheet'!DI124="","",'Result Sheet'!DI124)</f>
        <v/>
      </c>
      <c r="L121" s="190" t="str">
        <f>IF('Result Sheet'!DJ124="","",'Result Sheet'!DJ124)</f>
        <v/>
      </c>
      <c r="M121" s="189" t="str">
        <f>IF('Result Sheet'!DK124="","",'Result Sheet'!DK124)</f>
        <v/>
      </c>
      <c r="N121" s="232" t="str">
        <f>IF('Result Sheet'!DP124="","",'Result Sheet'!DP124)</f>
        <v/>
      </c>
      <c r="O121" s="191" t="str">
        <f>IF('Result Sheet'!AB124="","",IF('Result Sheet'!AB124="D","I",'Result Sheet'!AB124))</f>
        <v/>
      </c>
      <c r="P121" s="192" t="str">
        <f>IF('Result Sheet'!AC124="","",'Result Sheet'!AC124)</f>
        <v/>
      </c>
      <c r="Q121" s="191" t="str">
        <f>IF('Result Sheet'!AT124="","",IF('Result Sheet'!AT124="D","I",'Result Sheet'!AT124))</f>
        <v/>
      </c>
      <c r="R121" s="192" t="str">
        <f>IF('Result Sheet'!AU124="","",'Result Sheet'!AU124)</f>
        <v/>
      </c>
      <c r="S121" s="191" t="str">
        <f>IF('Result Sheet'!BL124="","",IF('Result Sheet'!BL124="D","I",'Result Sheet'!BL124))</f>
        <v/>
      </c>
      <c r="T121" s="192" t="str">
        <f>IF('Result Sheet'!BM124="","",'Result Sheet'!BM124)</f>
        <v/>
      </c>
      <c r="U121" s="191" t="str">
        <f>IF('Result Sheet'!CD124="","",IF('Result Sheet'!CD124="D","I",'Result Sheet'!CD124))</f>
        <v/>
      </c>
      <c r="V121" s="192" t="str">
        <f>IF('Result Sheet'!CE124="","",'Result Sheet'!CE124)</f>
        <v/>
      </c>
      <c r="W121" s="193" t="str">
        <f>IF('Result Sheet'!DO124="","",'Result Sheet'!DO124)</f>
        <v/>
      </c>
      <c r="BQ121" s="194" t="str">
        <f>'Result Sheet'!G124</f>
        <v/>
      </c>
      <c r="BR121" s="195" t="str">
        <f t="shared" si="12"/>
        <v/>
      </c>
      <c r="BS121" s="195" t="str">
        <f t="shared" si="13"/>
        <v/>
      </c>
      <c r="BT121" s="195" t="str">
        <f t="shared" si="14"/>
        <v/>
      </c>
      <c r="BU121" s="195" t="str">
        <f t="shared" si="15"/>
        <v/>
      </c>
      <c r="BV121" s="195" t="str">
        <f t="shared" si="16"/>
        <v/>
      </c>
      <c r="BW121" s="195" t="str">
        <f t="shared" si="17"/>
        <v/>
      </c>
      <c r="BX121" s="195" t="str">
        <f t="shared" si="18"/>
        <v/>
      </c>
      <c r="BY121" s="195" t="str">
        <f t="shared" si="19"/>
        <v/>
      </c>
      <c r="BZ121" s="195" t="str">
        <f t="shared" si="20"/>
        <v/>
      </c>
      <c r="CA121" s="195" t="str">
        <f t="shared" si="21"/>
        <v/>
      </c>
      <c r="CB121" s="195" t="str">
        <f t="shared" si="22"/>
        <v/>
      </c>
      <c r="CC121" s="195" t="str">
        <f t="shared" si="23"/>
        <v/>
      </c>
      <c r="CD121" s="196"/>
    </row>
    <row r="122" spans="1:82" ht="15.95" customHeight="1">
      <c r="A122" s="183">
        <f>IF('Result Sheet'!A125="","",'Result Sheet'!A125)</f>
        <v>118</v>
      </c>
      <c r="B122" s="184" t="str">
        <f>IF('Result Sheet'!B125="","",'Result Sheet'!B125)</f>
        <v/>
      </c>
      <c r="C122" s="185" t="str">
        <f>IF('Result Sheet'!F125="","",'Result Sheet'!F125)</f>
        <v/>
      </c>
      <c r="D122" s="186" t="str">
        <f>IF('Result Sheet'!E125="","",'Result Sheet'!E125)</f>
        <v/>
      </c>
      <c r="E122" s="187" t="str">
        <f>IF('Result Sheet'!G125="","",'Result Sheet'!G125)</f>
        <v/>
      </c>
      <c r="F122" s="187" t="str">
        <f>IF('Result Sheet'!H125="","",'Result Sheet'!H125)</f>
        <v/>
      </c>
      <c r="G122" s="187" t="str">
        <f>IF('Result Sheet'!I125="","",'Result Sheet'!I125)</f>
        <v/>
      </c>
      <c r="H122" s="188" t="str">
        <f>IF('Result Sheet'!K125="","",'Result Sheet'!K125)</f>
        <v/>
      </c>
      <c r="I122" s="188" t="str">
        <f>IF('Result Sheet'!J125="","",'Result Sheet'!J125)</f>
        <v/>
      </c>
      <c r="J122" s="291" t="str">
        <f>IF('Result Sheet'!DM125="","",'Result Sheet'!DM125)</f>
        <v/>
      </c>
      <c r="K122" s="189" t="str">
        <f>IF('Result Sheet'!DI125="","",'Result Sheet'!DI125)</f>
        <v/>
      </c>
      <c r="L122" s="190" t="str">
        <f>IF('Result Sheet'!DJ125="","",'Result Sheet'!DJ125)</f>
        <v/>
      </c>
      <c r="M122" s="189" t="str">
        <f>IF('Result Sheet'!DK125="","",'Result Sheet'!DK125)</f>
        <v/>
      </c>
      <c r="N122" s="232" t="str">
        <f>IF('Result Sheet'!DP125="","",'Result Sheet'!DP125)</f>
        <v/>
      </c>
      <c r="O122" s="191" t="str">
        <f>IF('Result Sheet'!AB125="","",IF('Result Sheet'!AB125="D","I",'Result Sheet'!AB125))</f>
        <v/>
      </c>
      <c r="P122" s="192" t="str">
        <f>IF('Result Sheet'!AC125="","",'Result Sheet'!AC125)</f>
        <v/>
      </c>
      <c r="Q122" s="191" t="str">
        <f>IF('Result Sheet'!AT125="","",IF('Result Sheet'!AT125="D","I",'Result Sheet'!AT125))</f>
        <v/>
      </c>
      <c r="R122" s="192" t="str">
        <f>IF('Result Sheet'!AU125="","",'Result Sheet'!AU125)</f>
        <v/>
      </c>
      <c r="S122" s="191" t="str">
        <f>IF('Result Sheet'!BL125="","",IF('Result Sheet'!BL125="D","I",'Result Sheet'!BL125))</f>
        <v/>
      </c>
      <c r="T122" s="192" t="str">
        <f>IF('Result Sheet'!BM125="","",'Result Sheet'!BM125)</f>
        <v/>
      </c>
      <c r="U122" s="191" t="str">
        <f>IF('Result Sheet'!CD125="","",IF('Result Sheet'!CD125="D","I",'Result Sheet'!CD125))</f>
        <v/>
      </c>
      <c r="V122" s="192" t="str">
        <f>IF('Result Sheet'!CE125="","",'Result Sheet'!CE125)</f>
        <v/>
      </c>
      <c r="W122" s="193" t="str">
        <f>IF('Result Sheet'!DO125="","",'Result Sheet'!DO125)</f>
        <v/>
      </c>
      <c r="BQ122" s="194" t="str">
        <f>'Result Sheet'!G125</f>
        <v/>
      </c>
      <c r="BR122" s="195" t="str">
        <f t="shared" si="12"/>
        <v/>
      </c>
      <c r="BS122" s="195" t="str">
        <f t="shared" si="13"/>
        <v/>
      </c>
      <c r="BT122" s="195" t="str">
        <f t="shared" si="14"/>
        <v/>
      </c>
      <c r="BU122" s="195" t="str">
        <f t="shared" si="15"/>
        <v/>
      </c>
      <c r="BV122" s="195" t="str">
        <f t="shared" si="16"/>
        <v/>
      </c>
      <c r="BW122" s="195" t="str">
        <f t="shared" si="17"/>
        <v/>
      </c>
      <c r="BX122" s="195" t="str">
        <f t="shared" si="18"/>
        <v/>
      </c>
      <c r="BY122" s="195" t="str">
        <f t="shared" si="19"/>
        <v/>
      </c>
      <c r="BZ122" s="195" t="str">
        <f t="shared" si="20"/>
        <v/>
      </c>
      <c r="CA122" s="195" t="str">
        <f t="shared" si="21"/>
        <v/>
      </c>
      <c r="CB122" s="195" t="str">
        <f t="shared" si="22"/>
        <v/>
      </c>
      <c r="CC122" s="195" t="str">
        <f t="shared" si="23"/>
        <v/>
      </c>
      <c r="CD122" s="196"/>
    </row>
    <row r="123" spans="1:82" ht="15.95" customHeight="1">
      <c r="A123" s="183">
        <f>IF('Result Sheet'!A126="","",'Result Sheet'!A126)</f>
        <v>119</v>
      </c>
      <c r="B123" s="184" t="str">
        <f>IF('Result Sheet'!B126="","",'Result Sheet'!B126)</f>
        <v/>
      </c>
      <c r="C123" s="185" t="str">
        <f>IF('Result Sheet'!F126="","",'Result Sheet'!F126)</f>
        <v/>
      </c>
      <c r="D123" s="186" t="str">
        <f>IF('Result Sheet'!E126="","",'Result Sheet'!E126)</f>
        <v/>
      </c>
      <c r="E123" s="187" t="str">
        <f>IF('Result Sheet'!G126="","",'Result Sheet'!G126)</f>
        <v/>
      </c>
      <c r="F123" s="187" t="str">
        <f>IF('Result Sheet'!H126="","",'Result Sheet'!H126)</f>
        <v/>
      </c>
      <c r="G123" s="187" t="str">
        <f>IF('Result Sheet'!I126="","",'Result Sheet'!I126)</f>
        <v/>
      </c>
      <c r="H123" s="188" t="str">
        <f>IF('Result Sheet'!K126="","",'Result Sheet'!K126)</f>
        <v/>
      </c>
      <c r="I123" s="188" t="str">
        <f>IF('Result Sheet'!J126="","",'Result Sheet'!J126)</f>
        <v/>
      </c>
      <c r="J123" s="291" t="str">
        <f>IF('Result Sheet'!DM126="","",'Result Sheet'!DM126)</f>
        <v/>
      </c>
      <c r="K123" s="189" t="str">
        <f>IF('Result Sheet'!DI126="","",'Result Sheet'!DI126)</f>
        <v/>
      </c>
      <c r="L123" s="190" t="str">
        <f>IF('Result Sheet'!DJ126="","",'Result Sheet'!DJ126)</f>
        <v/>
      </c>
      <c r="M123" s="189" t="str">
        <f>IF('Result Sheet'!DK126="","",'Result Sheet'!DK126)</f>
        <v/>
      </c>
      <c r="N123" s="232" t="str">
        <f>IF('Result Sheet'!DP126="","",'Result Sheet'!DP126)</f>
        <v/>
      </c>
      <c r="O123" s="191" t="str">
        <f>IF('Result Sheet'!AB126="","",IF('Result Sheet'!AB126="D","I",'Result Sheet'!AB126))</f>
        <v/>
      </c>
      <c r="P123" s="192" t="str">
        <f>IF('Result Sheet'!AC126="","",'Result Sheet'!AC126)</f>
        <v/>
      </c>
      <c r="Q123" s="191" t="str">
        <f>IF('Result Sheet'!AT126="","",IF('Result Sheet'!AT126="D","I",'Result Sheet'!AT126))</f>
        <v/>
      </c>
      <c r="R123" s="192" t="str">
        <f>IF('Result Sheet'!AU126="","",'Result Sheet'!AU126)</f>
        <v/>
      </c>
      <c r="S123" s="191" t="str">
        <f>IF('Result Sheet'!BL126="","",IF('Result Sheet'!BL126="D","I",'Result Sheet'!BL126))</f>
        <v/>
      </c>
      <c r="T123" s="192" t="str">
        <f>IF('Result Sheet'!BM126="","",'Result Sheet'!BM126)</f>
        <v/>
      </c>
      <c r="U123" s="191" t="str">
        <f>IF('Result Sheet'!CD126="","",IF('Result Sheet'!CD126="D","I",'Result Sheet'!CD126))</f>
        <v/>
      </c>
      <c r="V123" s="192" t="str">
        <f>IF('Result Sheet'!CE126="","",'Result Sheet'!CE126)</f>
        <v/>
      </c>
      <c r="W123" s="193" t="str">
        <f>IF('Result Sheet'!DO126="","",'Result Sheet'!DO126)</f>
        <v/>
      </c>
      <c r="BQ123" s="194" t="str">
        <f>'Result Sheet'!G126</f>
        <v/>
      </c>
      <c r="BR123" s="195" t="str">
        <f t="shared" si="12"/>
        <v/>
      </c>
      <c r="BS123" s="195" t="str">
        <f t="shared" si="13"/>
        <v/>
      </c>
      <c r="BT123" s="195" t="str">
        <f t="shared" si="14"/>
        <v/>
      </c>
      <c r="BU123" s="195" t="str">
        <f t="shared" si="15"/>
        <v/>
      </c>
      <c r="BV123" s="195" t="str">
        <f t="shared" si="16"/>
        <v/>
      </c>
      <c r="BW123" s="195" t="str">
        <f t="shared" si="17"/>
        <v/>
      </c>
      <c r="BX123" s="195" t="str">
        <f t="shared" si="18"/>
        <v/>
      </c>
      <c r="BY123" s="195" t="str">
        <f t="shared" si="19"/>
        <v/>
      </c>
      <c r="BZ123" s="195" t="str">
        <f t="shared" si="20"/>
        <v/>
      </c>
      <c r="CA123" s="195" t="str">
        <f t="shared" si="21"/>
        <v/>
      </c>
      <c r="CB123" s="195" t="str">
        <f t="shared" si="22"/>
        <v/>
      </c>
      <c r="CC123" s="195" t="str">
        <f t="shared" si="23"/>
        <v/>
      </c>
      <c r="CD123" s="196"/>
    </row>
    <row r="124" spans="1:82" ht="15.95" customHeight="1">
      <c r="A124" s="183">
        <f>IF('Result Sheet'!A127="","",'Result Sheet'!A127)</f>
        <v>120</v>
      </c>
      <c r="B124" s="184" t="str">
        <f>IF('Result Sheet'!B127="","",'Result Sheet'!B127)</f>
        <v/>
      </c>
      <c r="C124" s="185" t="str">
        <f>IF('Result Sheet'!F127="","",'Result Sheet'!F127)</f>
        <v/>
      </c>
      <c r="D124" s="186" t="str">
        <f>IF('Result Sheet'!E127="","",'Result Sheet'!E127)</f>
        <v/>
      </c>
      <c r="E124" s="187" t="str">
        <f>IF('Result Sheet'!G127="","",'Result Sheet'!G127)</f>
        <v/>
      </c>
      <c r="F124" s="187" t="str">
        <f>IF('Result Sheet'!H127="","",'Result Sheet'!H127)</f>
        <v/>
      </c>
      <c r="G124" s="187" t="str">
        <f>IF('Result Sheet'!I127="","",'Result Sheet'!I127)</f>
        <v/>
      </c>
      <c r="H124" s="188" t="str">
        <f>IF('Result Sheet'!K127="","",'Result Sheet'!K127)</f>
        <v/>
      </c>
      <c r="I124" s="188" t="str">
        <f>IF('Result Sheet'!J127="","",'Result Sheet'!J127)</f>
        <v/>
      </c>
      <c r="J124" s="291" t="str">
        <f>IF('Result Sheet'!DM127="","",'Result Sheet'!DM127)</f>
        <v/>
      </c>
      <c r="K124" s="189" t="str">
        <f>IF('Result Sheet'!DI127="","",'Result Sheet'!DI127)</f>
        <v/>
      </c>
      <c r="L124" s="190" t="str">
        <f>IF('Result Sheet'!DJ127="","",'Result Sheet'!DJ127)</f>
        <v/>
      </c>
      <c r="M124" s="189" t="str">
        <f>IF('Result Sheet'!DK127="","",'Result Sheet'!DK127)</f>
        <v/>
      </c>
      <c r="N124" s="232" t="str">
        <f>IF('Result Sheet'!DP127="","",'Result Sheet'!DP127)</f>
        <v/>
      </c>
      <c r="O124" s="191" t="str">
        <f>IF('Result Sheet'!AB127="","",IF('Result Sheet'!AB127="D","I",'Result Sheet'!AB127))</f>
        <v/>
      </c>
      <c r="P124" s="192" t="str">
        <f>IF('Result Sheet'!AC127="","",'Result Sheet'!AC127)</f>
        <v/>
      </c>
      <c r="Q124" s="191" t="str">
        <f>IF('Result Sheet'!AT127="","",IF('Result Sheet'!AT127="D","I",'Result Sheet'!AT127))</f>
        <v/>
      </c>
      <c r="R124" s="192" t="str">
        <f>IF('Result Sheet'!AU127="","",'Result Sheet'!AU127)</f>
        <v/>
      </c>
      <c r="S124" s="191" t="str">
        <f>IF('Result Sheet'!BL127="","",IF('Result Sheet'!BL127="D","I",'Result Sheet'!BL127))</f>
        <v/>
      </c>
      <c r="T124" s="192" t="str">
        <f>IF('Result Sheet'!BM127="","",'Result Sheet'!BM127)</f>
        <v/>
      </c>
      <c r="U124" s="191" t="str">
        <f>IF('Result Sheet'!CD127="","",IF('Result Sheet'!CD127="D","I",'Result Sheet'!CD127))</f>
        <v/>
      </c>
      <c r="V124" s="192" t="str">
        <f>IF('Result Sheet'!CE127="","",'Result Sheet'!CE127)</f>
        <v/>
      </c>
      <c r="W124" s="193" t="str">
        <f>IF('Result Sheet'!DO127="","",'Result Sheet'!DO127)</f>
        <v/>
      </c>
      <c r="BQ124" s="194" t="str">
        <f>'Result Sheet'!G127</f>
        <v/>
      </c>
      <c r="BR124" s="195" t="str">
        <f t="shared" si="12"/>
        <v/>
      </c>
      <c r="BS124" s="195" t="str">
        <f t="shared" si="13"/>
        <v/>
      </c>
      <c r="BT124" s="195" t="str">
        <f t="shared" si="14"/>
        <v/>
      </c>
      <c r="BU124" s="195" t="str">
        <f t="shared" si="15"/>
        <v/>
      </c>
      <c r="BV124" s="195" t="str">
        <f t="shared" si="16"/>
        <v/>
      </c>
      <c r="BW124" s="195" t="str">
        <f t="shared" si="17"/>
        <v/>
      </c>
      <c r="BX124" s="195" t="str">
        <f t="shared" si="18"/>
        <v/>
      </c>
      <c r="BY124" s="195" t="str">
        <f t="shared" si="19"/>
        <v/>
      </c>
      <c r="BZ124" s="195" t="str">
        <f t="shared" si="20"/>
        <v/>
      </c>
      <c r="CA124" s="195" t="str">
        <f t="shared" si="21"/>
        <v/>
      </c>
      <c r="CB124" s="195" t="str">
        <f t="shared" si="22"/>
        <v/>
      </c>
      <c r="CC124" s="195" t="str">
        <f t="shared" si="23"/>
        <v/>
      </c>
      <c r="CD124" s="196"/>
    </row>
    <row r="125" spans="1:82" ht="15.95" customHeight="1">
      <c r="A125" s="183">
        <f>IF('Result Sheet'!A128="","",'Result Sheet'!A128)</f>
        <v>121</v>
      </c>
      <c r="B125" s="184" t="str">
        <f>IF('Result Sheet'!B128="","",'Result Sheet'!B128)</f>
        <v/>
      </c>
      <c r="C125" s="185" t="str">
        <f>IF('Result Sheet'!F128="","",'Result Sheet'!F128)</f>
        <v/>
      </c>
      <c r="D125" s="186" t="str">
        <f>IF('Result Sheet'!E128="","",'Result Sheet'!E128)</f>
        <v/>
      </c>
      <c r="E125" s="187" t="str">
        <f>IF('Result Sheet'!G128="","",'Result Sheet'!G128)</f>
        <v/>
      </c>
      <c r="F125" s="187" t="str">
        <f>IF('Result Sheet'!H128="","",'Result Sheet'!H128)</f>
        <v/>
      </c>
      <c r="G125" s="187" t="str">
        <f>IF('Result Sheet'!I128="","",'Result Sheet'!I128)</f>
        <v/>
      </c>
      <c r="H125" s="188" t="str">
        <f>IF('Result Sheet'!K128="","",'Result Sheet'!K128)</f>
        <v/>
      </c>
      <c r="I125" s="188" t="str">
        <f>IF('Result Sheet'!J128="","",'Result Sheet'!J128)</f>
        <v/>
      </c>
      <c r="J125" s="291" t="str">
        <f>IF('Result Sheet'!DM128="","",'Result Sheet'!DM128)</f>
        <v/>
      </c>
      <c r="K125" s="189" t="str">
        <f>IF('Result Sheet'!DI128="","",'Result Sheet'!DI128)</f>
        <v/>
      </c>
      <c r="L125" s="190" t="str">
        <f>IF('Result Sheet'!DJ128="","",'Result Sheet'!DJ128)</f>
        <v/>
      </c>
      <c r="M125" s="189" t="str">
        <f>IF('Result Sheet'!DK128="","",'Result Sheet'!DK128)</f>
        <v/>
      </c>
      <c r="N125" s="232" t="str">
        <f>IF('Result Sheet'!DP128="","",'Result Sheet'!DP128)</f>
        <v/>
      </c>
      <c r="O125" s="191" t="str">
        <f>IF('Result Sheet'!AB128="","",IF('Result Sheet'!AB128="D","I",'Result Sheet'!AB128))</f>
        <v/>
      </c>
      <c r="P125" s="192" t="str">
        <f>IF('Result Sheet'!AC128="","",'Result Sheet'!AC128)</f>
        <v/>
      </c>
      <c r="Q125" s="191" t="str">
        <f>IF('Result Sheet'!AT128="","",IF('Result Sheet'!AT128="D","I",'Result Sheet'!AT128))</f>
        <v/>
      </c>
      <c r="R125" s="192" t="str">
        <f>IF('Result Sheet'!AU128="","",'Result Sheet'!AU128)</f>
        <v/>
      </c>
      <c r="S125" s="191" t="str">
        <f>IF('Result Sheet'!BL128="","",IF('Result Sheet'!BL128="D","I",'Result Sheet'!BL128))</f>
        <v/>
      </c>
      <c r="T125" s="192" t="str">
        <f>IF('Result Sheet'!BM128="","",'Result Sheet'!BM128)</f>
        <v/>
      </c>
      <c r="U125" s="191" t="str">
        <f>IF('Result Sheet'!CD128="","",IF('Result Sheet'!CD128="D","I",'Result Sheet'!CD128))</f>
        <v/>
      </c>
      <c r="V125" s="192" t="str">
        <f>IF('Result Sheet'!CE128="","",'Result Sheet'!CE128)</f>
        <v/>
      </c>
      <c r="W125" s="193" t="str">
        <f>IF('Result Sheet'!DO128="","",'Result Sheet'!DO128)</f>
        <v/>
      </c>
      <c r="BQ125" s="194" t="str">
        <f>'Result Sheet'!G128</f>
        <v/>
      </c>
      <c r="BR125" s="195" t="str">
        <f t="shared" si="12"/>
        <v/>
      </c>
      <c r="BS125" s="195" t="str">
        <f t="shared" si="13"/>
        <v/>
      </c>
      <c r="BT125" s="195" t="str">
        <f t="shared" si="14"/>
        <v/>
      </c>
      <c r="BU125" s="195" t="str">
        <f t="shared" si="15"/>
        <v/>
      </c>
      <c r="BV125" s="195" t="str">
        <f t="shared" si="16"/>
        <v/>
      </c>
      <c r="BW125" s="195" t="str">
        <f t="shared" si="17"/>
        <v/>
      </c>
      <c r="BX125" s="195" t="str">
        <f t="shared" si="18"/>
        <v/>
      </c>
      <c r="BY125" s="195" t="str">
        <f t="shared" si="19"/>
        <v/>
      </c>
      <c r="BZ125" s="195" t="str">
        <f t="shared" si="20"/>
        <v/>
      </c>
      <c r="CA125" s="195" t="str">
        <f t="shared" si="21"/>
        <v/>
      </c>
      <c r="CB125" s="195" t="str">
        <f t="shared" si="22"/>
        <v/>
      </c>
      <c r="CC125" s="195" t="str">
        <f t="shared" si="23"/>
        <v/>
      </c>
      <c r="CD125" s="196"/>
    </row>
    <row r="126" spans="1:82" ht="15.95" customHeight="1">
      <c r="A126" s="183">
        <f>IF('Result Sheet'!A129="","",'Result Sheet'!A129)</f>
        <v>122</v>
      </c>
      <c r="B126" s="184" t="str">
        <f>IF('Result Sheet'!B129="","",'Result Sheet'!B129)</f>
        <v/>
      </c>
      <c r="C126" s="185" t="str">
        <f>IF('Result Sheet'!F129="","",'Result Sheet'!F129)</f>
        <v/>
      </c>
      <c r="D126" s="186" t="str">
        <f>IF('Result Sheet'!E129="","",'Result Sheet'!E129)</f>
        <v/>
      </c>
      <c r="E126" s="187" t="str">
        <f>IF('Result Sheet'!G129="","",'Result Sheet'!G129)</f>
        <v/>
      </c>
      <c r="F126" s="187" t="str">
        <f>IF('Result Sheet'!H129="","",'Result Sheet'!H129)</f>
        <v/>
      </c>
      <c r="G126" s="187" t="str">
        <f>IF('Result Sheet'!I129="","",'Result Sheet'!I129)</f>
        <v/>
      </c>
      <c r="H126" s="188" t="str">
        <f>IF('Result Sheet'!K129="","",'Result Sheet'!K129)</f>
        <v/>
      </c>
      <c r="I126" s="188" t="str">
        <f>IF('Result Sheet'!J129="","",'Result Sheet'!J129)</f>
        <v/>
      </c>
      <c r="J126" s="291" t="str">
        <f>IF('Result Sheet'!DM129="","",'Result Sheet'!DM129)</f>
        <v/>
      </c>
      <c r="K126" s="189" t="str">
        <f>IF('Result Sheet'!DI129="","",'Result Sheet'!DI129)</f>
        <v/>
      </c>
      <c r="L126" s="190" t="str">
        <f>IF('Result Sheet'!DJ129="","",'Result Sheet'!DJ129)</f>
        <v/>
      </c>
      <c r="M126" s="189" t="str">
        <f>IF('Result Sheet'!DK129="","",'Result Sheet'!DK129)</f>
        <v/>
      </c>
      <c r="N126" s="232" t="str">
        <f>IF('Result Sheet'!DP129="","",'Result Sheet'!DP129)</f>
        <v/>
      </c>
      <c r="O126" s="191" t="str">
        <f>IF('Result Sheet'!AB129="","",IF('Result Sheet'!AB129="D","I",'Result Sheet'!AB129))</f>
        <v/>
      </c>
      <c r="P126" s="192" t="str">
        <f>IF('Result Sheet'!AC129="","",'Result Sheet'!AC129)</f>
        <v/>
      </c>
      <c r="Q126" s="191" t="str">
        <f>IF('Result Sheet'!AT129="","",IF('Result Sheet'!AT129="D","I",'Result Sheet'!AT129))</f>
        <v/>
      </c>
      <c r="R126" s="192" t="str">
        <f>IF('Result Sheet'!AU129="","",'Result Sheet'!AU129)</f>
        <v/>
      </c>
      <c r="S126" s="191" t="str">
        <f>IF('Result Sheet'!BL129="","",IF('Result Sheet'!BL129="D","I",'Result Sheet'!BL129))</f>
        <v/>
      </c>
      <c r="T126" s="192" t="str">
        <f>IF('Result Sheet'!BM129="","",'Result Sheet'!BM129)</f>
        <v/>
      </c>
      <c r="U126" s="191" t="str">
        <f>IF('Result Sheet'!CD129="","",IF('Result Sheet'!CD129="D","I",'Result Sheet'!CD129))</f>
        <v/>
      </c>
      <c r="V126" s="192" t="str">
        <f>IF('Result Sheet'!CE129="","",'Result Sheet'!CE129)</f>
        <v/>
      </c>
      <c r="W126" s="193" t="str">
        <f>IF('Result Sheet'!DO129="","",'Result Sheet'!DO129)</f>
        <v/>
      </c>
      <c r="BQ126" s="194" t="str">
        <f>'Result Sheet'!G129</f>
        <v/>
      </c>
      <c r="BR126" s="195" t="str">
        <f t="shared" si="12"/>
        <v/>
      </c>
      <c r="BS126" s="195" t="str">
        <f t="shared" si="13"/>
        <v/>
      </c>
      <c r="BT126" s="195" t="str">
        <f t="shared" si="14"/>
        <v/>
      </c>
      <c r="BU126" s="195" t="str">
        <f t="shared" si="15"/>
        <v/>
      </c>
      <c r="BV126" s="195" t="str">
        <f t="shared" si="16"/>
        <v/>
      </c>
      <c r="BW126" s="195" t="str">
        <f t="shared" si="17"/>
        <v/>
      </c>
      <c r="BX126" s="195" t="str">
        <f t="shared" si="18"/>
        <v/>
      </c>
      <c r="BY126" s="195" t="str">
        <f t="shared" si="19"/>
        <v/>
      </c>
      <c r="BZ126" s="195" t="str">
        <f t="shared" si="20"/>
        <v/>
      </c>
      <c r="CA126" s="195" t="str">
        <f t="shared" si="21"/>
        <v/>
      </c>
      <c r="CB126" s="195" t="str">
        <f t="shared" si="22"/>
        <v/>
      </c>
      <c r="CC126" s="195" t="str">
        <f t="shared" si="23"/>
        <v/>
      </c>
      <c r="CD126" s="196"/>
    </row>
    <row r="127" spans="1:82" ht="15.95" customHeight="1">
      <c r="A127" s="183">
        <f>IF('Result Sheet'!A130="","",'Result Sheet'!A130)</f>
        <v>123</v>
      </c>
      <c r="B127" s="184" t="str">
        <f>IF('Result Sheet'!B130="","",'Result Sheet'!B130)</f>
        <v/>
      </c>
      <c r="C127" s="185" t="str">
        <f>IF('Result Sheet'!F130="","",'Result Sheet'!F130)</f>
        <v/>
      </c>
      <c r="D127" s="186" t="str">
        <f>IF('Result Sheet'!E130="","",'Result Sheet'!E130)</f>
        <v/>
      </c>
      <c r="E127" s="187" t="str">
        <f>IF('Result Sheet'!G130="","",'Result Sheet'!G130)</f>
        <v/>
      </c>
      <c r="F127" s="187" t="str">
        <f>IF('Result Sheet'!H130="","",'Result Sheet'!H130)</f>
        <v/>
      </c>
      <c r="G127" s="187" t="str">
        <f>IF('Result Sheet'!I130="","",'Result Sheet'!I130)</f>
        <v/>
      </c>
      <c r="H127" s="188" t="str">
        <f>IF('Result Sheet'!K130="","",'Result Sheet'!K130)</f>
        <v/>
      </c>
      <c r="I127" s="188" t="str">
        <f>IF('Result Sheet'!J130="","",'Result Sheet'!J130)</f>
        <v/>
      </c>
      <c r="J127" s="291" t="str">
        <f>IF('Result Sheet'!DM130="","",'Result Sheet'!DM130)</f>
        <v/>
      </c>
      <c r="K127" s="189" t="str">
        <f>IF('Result Sheet'!DI130="","",'Result Sheet'!DI130)</f>
        <v/>
      </c>
      <c r="L127" s="190" t="str">
        <f>IF('Result Sheet'!DJ130="","",'Result Sheet'!DJ130)</f>
        <v/>
      </c>
      <c r="M127" s="189" t="str">
        <f>IF('Result Sheet'!DK130="","",'Result Sheet'!DK130)</f>
        <v/>
      </c>
      <c r="N127" s="232" t="str">
        <f>IF('Result Sheet'!DP130="","",'Result Sheet'!DP130)</f>
        <v/>
      </c>
      <c r="O127" s="191" t="str">
        <f>IF('Result Sheet'!AB130="","",IF('Result Sheet'!AB130="D","I",'Result Sheet'!AB130))</f>
        <v/>
      </c>
      <c r="P127" s="192" t="str">
        <f>IF('Result Sheet'!AC130="","",'Result Sheet'!AC130)</f>
        <v/>
      </c>
      <c r="Q127" s="191" t="str">
        <f>IF('Result Sheet'!AT130="","",IF('Result Sheet'!AT130="D","I",'Result Sheet'!AT130))</f>
        <v/>
      </c>
      <c r="R127" s="192" t="str">
        <f>IF('Result Sheet'!AU130="","",'Result Sheet'!AU130)</f>
        <v/>
      </c>
      <c r="S127" s="191" t="str">
        <f>IF('Result Sheet'!BL130="","",IF('Result Sheet'!BL130="D","I",'Result Sheet'!BL130))</f>
        <v/>
      </c>
      <c r="T127" s="192" t="str">
        <f>IF('Result Sheet'!BM130="","",'Result Sheet'!BM130)</f>
        <v/>
      </c>
      <c r="U127" s="191" t="str">
        <f>IF('Result Sheet'!CD130="","",IF('Result Sheet'!CD130="D","I",'Result Sheet'!CD130))</f>
        <v/>
      </c>
      <c r="V127" s="192" t="str">
        <f>IF('Result Sheet'!CE130="","",'Result Sheet'!CE130)</f>
        <v/>
      </c>
      <c r="W127" s="193" t="str">
        <f>IF('Result Sheet'!DO130="","",'Result Sheet'!DO130)</f>
        <v/>
      </c>
      <c r="BQ127" s="194" t="str">
        <f>'Result Sheet'!G130</f>
        <v/>
      </c>
      <c r="BR127" s="195" t="str">
        <f t="shared" si="12"/>
        <v/>
      </c>
      <c r="BS127" s="195" t="str">
        <f t="shared" si="13"/>
        <v/>
      </c>
      <c r="BT127" s="195" t="str">
        <f t="shared" si="14"/>
        <v/>
      </c>
      <c r="BU127" s="195" t="str">
        <f t="shared" si="15"/>
        <v/>
      </c>
      <c r="BV127" s="195" t="str">
        <f t="shared" si="16"/>
        <v/>
      </c>
      <c r="BW127" s="195" t="str">
        <f t="shared" si="17"/>
        <v/>
      </c>
      <c r="BX127" s="195" t="str">
        <f t="shared" si="18"/>
        <v/>
      </c>
      <c r="BY127" s="195" t="str">
        <f t="shared" si="19"/>
        <v/>
      </c>
      <c r="BZ127" s="195" t="str">
        <f t="shared" si="20"/>
        <v/>
      </c>
      <c r="CA127" s="195" t="str">
        <f t="shared" si="21"/>
        <v/>
      </c>
      <c r="CB127" s="195" t="str">
        <f t="shared" si="22"/>
        <v/>
      </c>
      <c r="CC127" s="195" t="str">
        <f t="shared" si="23"/>
        <v/>
      </c>
      <c r="CD127" s="196"/>
    </row>
    <row r="128" spans="1:82" ht="15.95" customHeight="1">
      <c r="A128" s="183">
        <f>IF('Result Sheet'!A131="","",'Result Sheet'!A131)</f>
        <v>124</v>
      </c>
      <c r="B128" s="184" t="str">
        <f>IF('Result Sheet'!B131="","",'Result Sheet'!B131)</f>
        <v/>
      </c>
      <c r="C128" s="185" t="str">
        <f>IF('Result Sheet'!F131="","",'Result Sheet'!F131)</f>
        <v/>
      </c>
      <c r="D128" s="186" t="str">
        <f>IF('Result Sheet'!E131="","",'Result Sheet'!E131)</f>
        <v/>
      </c>
      <c r="E128" s="187" t="str">
        <f>IF('Result Sheet'!G131="","",'Result Sheet'!G131)</f>
        <v/>
      </c>
      <c r="F128" s="187" t="str">
        <f>IF('Result Sheet'!H131="","",'Result Sheet'!H131)</f>
        <v/>
      </c>
      <c r="G128" s="187" t="str">
        <f>IF('Result Sheet'!I131="","",'Result Sheet'!I131)</f>
        <v/>
      </c>
      <c r="H128" s="188" t="str">
        <f>IF('Result Sheet'!K131="","",'Result Sheet'!K131)</f>
        <v/>
      </c>
      <c r="I128" s="188" t="str">
        <f>IF('Result Sheet'!J131="","",'Result Sheet'!J131)</f>
        <v/>
      </c>
      <c r="J128" s="291" t="str">
        <f>IF('Result Sheet'!DM131="","",'Result Sheet'!DM131)</f>
        <v/>
      </c>
      <c r="K128" s="189" t="str">
        <f>IF('Result Sheet'!DI131="","",'Result Sheet'!DI131)</f>
        <v/>
      </c>
      <c r="L128" s="190" t="str">
        <f>IF('Result Sheet'!DJ131="","",'Result Sheet'!DJ131)</f>
        <v/>
      </c>
      <c r="M128" s="189" t="str">
        <f>IF('Result Sheet'!DK131="","",'Result Sheet'!DK131)</f>
        <v/>
      </c>
      <c r="N128" s="232" t="str">
        <f>IF('Result Sheet'!DP131="","",'Result Sheet'!DP131)</f>
        <v/>
      </c>
      <c r="O128" s="191" t="str">
        <f>IF('Result Sheet'!AB131="","",IF('Result Sheet'!AB131="D","I",'Result Sheet'!AB131))</f>
        <v/>
      </c>
      <c r="P128" s="192" t="str">
        <f>IF('Result Sheet'!AC131="","",'Result Sheet'!AC131)</f>
        <v/>
      </c>
      <c r="Q128" s="191" t="str">
        <f>IF('Result Sheet'!AT131="","",IF('Result Sheet'!AT131="D","I",'Result Sheet'!AT131))</f>
        <v/>
      </c>
      <c r="R128" s="192" t="str">
        <f>IF('Result Sheet'!AU131="","",'Result Sheet'!AU131)</f>
        <v/>
      </c>
      <c r="S128" s="191" t="str">
        <f>IF('Result Sheet'!BL131="","",IF('Result Sheet'!BL131="D","I",'Result Sheet'!BL131))</f>
        <v/>
      </c>
      <c r="T128" s="192" t="str">
        <f>IF('Result Sheet'!BM131="","",'Result Sheet'!BM131)</f>
        <v/>
      </c>
      <c r="U128" s="191" t="str">
        <f>IF('Result Sheet'!CD131="","",IF('Result Sheet'!CD131="D","I",'Result Sheet'!CD131))</f>
        <v/>
      </c>
      <c r="V128" s="192" t="str">
        <f>IF('Result Sheet'!CE131="","",'Result Sheet'!CE131)</f>
        <v/>
      </c>
      <c r="W128" s="193" t="str">
        <f>IF('Result Sheet'!DO131="","",'Result Sheet'!DO131)</f>
        <v/>
      </c>
      <c r="BQ128" s="194" t="str">
        <f>'Result Sheet'!G131</f>
        <v/>
      </c>
      <c r="BR128" s="195" t="str">
        <f t="shared" si="12"/>
        <v/>
      </c>
      <c r="BS128" s="195" t="str">
        <f t="shared" si="13"/>
        <v/>
      </c>
      <c r="BT128" s="195" t="str">
        <f t="shared" si="14"/>
        <v/>
      </c>
      <c r="BU128" s="195" t="str">
        <f t="shared" si="15"/>
        <v/>
      </c>
      <c r="BV128" s="195" t="str">
        <f t="shared" si="16"/>
        <v/>
      </c>
      <c r="BW128" s="195" t="str">
        <f t="shared" si="17"/>
        <v/>
      </c>
      <c r="BX128" s="195" t="str">
        <f t="shared" si="18"/>
        <v/>
      </c>
      <c r="BY128" s="195" t="str">
        <f t="shared" si="19"/>
        <v/>
      </c>
      <c r="BZ128" s="195" t="str">
        <f t="shared" si="20"/>
        <v/>
      </c>
      <c r="CA128" s="195" t="str">
        <f t="shared" si="21"/>
        <v/>
      </c>
      <c r="CB128" s="195" t="str">
        <f t="shared" si="22"/>
        <v/>
      </c>
      <c r="CC128" s="195" t="str">
        <f t="shared" si="23"/>
        <v/>
      </c>
      <c r="CD128" s="196"/>
    </row>
    <row r="129" spans="1:82" ht="15.95" customHeight="1">
      <c r="A129" s="183">
        <f>IF('Result Sheet'!A132="","",'Result Sheet'!A132)</f>
        <v>125</v>
      </c>
      <c r="B129" s="184" t="str">
        <f>IF('Result Sheet'!B132="","",'Result Sheet'!B132)</f>
        <v/>
      </c>
      <c r="C129" s="185" t="str">
        <f>IF('Result Sheet'!F132="","",'Result Sheet'!F132)</f>
        <v/>
      </c>
      <c r="D129" s="186" t="str">
        <f>IF('Result Sheet'!E132="","",'Result Sheet'!E132)</f>
        <v/>
      </c>
      <c r="E129" s="187" t="str">
        <f>IF('Result Sheet'!G132="","",'Result Sheet'!G132)</f>
        <v/>
      </c>
      <c r="F129" s="187" t="str">
        <f>IF('Result Sheet'!H132="","",'Result Sheet'!H132)</f>
        <v/>
      </c>
      <c r="G129" s="187" t="str">
        <f>IF('Result Sheet'!I132="","",'Result Sheet'!I132)</f>
        <v/>
      </c>
      <c r="H129" s="188" t="str">
        <f>IF('Result Sheet'!K132="","",'Result Sheet'!K132)</f>
        <v/>
      </c>
      <c r="I129" s="188" t="str">
        <f>IF('Result Sheet'!J132="","",'Result Sheet'!J132)</f>
        <v/>
      </c>
      <c r="J129" s="291" t="str">
        <f>IF('Result Sheet'!DM132="","",'Result Sheet'!DM132)</f>
        <v/>
      </c>
      <c r="K129" s="189" t="str">
        <f>IF('Result Sheet'!DI132="","",'Result Sheet'!DI132)</f>
        <v/>
      </c>
      <c r="L129" s="190" t="str">
        <f>IF('Result Sheet'!DJ132="","",'Result Sheet'!DJ132)</f>
        <v/>
      </c>
      <c r="M129" s="189" t="str">
        <f>IF('Result Sheet'!DK132="","",'Result Sheet'!DK132)</f>
        <v/>
      </c>
      <c r="N129" s="232" t="str">
        <f>IF('Result Sheet'!DP132="","",'Result Sheet'!DP132)</f>
        <v/>
      </c>
      <c r="O129" s="191" t="str">
        <f>IF('Result Sheet'!AB132="","",IF('Result Sheet'!AB132="D","I",'Result Sheet'!AB132))</f>
        <v/>
      </c>
      <c r="P129" s="192" t="str">
        <f>IF('Result Sheet'!AC132="","",'Result Sheet'!AC132)</f>
        <v/>
      </c>
      <c r="Q129" s="191" t="str">
        <f>IF('Result Sheet'!AT132="","",IF('Result Sheet'!AT132="D","I",'Result Sheet'!AT132))</f>
        <v/>
      </c>
      <c r="R129" s="192" t="str">
        <f>IF('Result Sheet'!AU132="","",'Result Sheet'!AU132)</f>
        <v/>
      </c>
      <c r="S129" s="191" t="str">
        <f>IF('Result Sheet'!BL132="","",IF('Result Sheet'!BL132="D","I",'Result Sheet'!BL132))</f>
        <v/>
      </c>
      <c r="T129" s="192" t="str">
        <f>IF('Result Sheet'!BM132="","",'Result Sheet'!BM132)</f>
        <v/>
      </c>
      <c r="U129" s="191" t="str">
        <f>IF('Result Sheet'!CD132="","",IF('Result Sheet'!CD132="D","I",'Result Sheet'!CD132))</f>
        <v/>
      </c>
      <c r="V129" s="192" t="str">
        <f>IF('Result Sheet'!CE132="","",'Result Sheet'!CE132)</f>
        <v/>
      </c>
      <c r="W129" s="193" t="str">
        <f>IF('Result Sheet'!DO132="","",'Result Sheet'!DO132)</f>
        <v/>
      </c>
      <c r="BQ129" s="194" t="str">
        <f>'Result Sheet'!G132</f>
        <v/>
      </c>
      <c r="BR129" s="195" t="str">
        <f t="shared" si="12"/>
        <v/>
      </c>
      <c r="BS129" s="195" t="str">
        <f t="shared" si="13"/>
        <v/>
      </c>
      <c r="BT129" s="195" t="str">
        <f t="shared" si="14"/>
        <v/>
      </c>
      <c r="BU129" s="195" t="str">
        <f t="shared" si="15"/>
        <v/>
      </c>
      <c r="BV129" s="195" t="str">
        <f t="shared" si="16"/>
        <v/>
      </c>
      <c r="BW129" s="195" t="str">
        <f t="shared" si="17"/>
        <v/>
      </c>
      <c r="BX129" s="195" t="str">
        <f t="shared" si="18"/>
        <v/>
      </c>
      <c r="BY129" s="195" t="str">
        <f t="shared" si="19"/>
        <v/>
      </c>
      <c r="BZ129" s="195" t="str">
        <f t="shared" si="20"/>
        <v/>
      </c>
      <c r="CA129" s="195" t="str">
        <f t="shared" si="21"/>
        <v/>
      </c>
      <c r="CB129" s="195" t="str">
        <f t="shared" si="22"/>
        <v/>
      </c>
      <c r="CC129" s="195" t="str">
        <f t="shared" si="23"/>
        <v/>
      </c>
      <c r="CD129" s="196"/>
    </row>
    <row r="130" spans="1:82" ht="15.95" customHeight="1">
      <c r="A130" s="183">
        <f>IF('Result Sheet'!A133="","",'Result Sheet'!A133)</f>
        <v>126</v>
      </c>
      <c r="B130" s="184" t="str">
        <f>IF('Result Sheet'!B133="","",'Result Sheet'!B133)</f>
        <v/>
      </c>
      <c r="C130" s="185" t="str">
        <f>IF('Result Sheet'!F133="","",'Result Sheet'!F133)</f>
        <v/>
      </c>
      <c r="D130" s="186" t="str">
        <f>IF('Result Sheet'!E133="","",'Result Sheet'!E133)</f>
        <v/>
      </c>
      <c r="E130" s="187" t="str">
        <f>IF('Result Sheet'!G133="","",'Result Sheet'!G133)</f>
        <v/>
      </c>
      <c r="F130" s="187" t="str">
        <f>IF('Result Sheet'!H133="","",'Result Sheet'!H133)</f>
        <v/>
      </c>
      <c r="G130" s="187" t="str">
        <f>IF('Result Sheet'!I133="","",'Result Sheet'!I133)</f>
        <v/>
      </c>
      <c r="H130" s="188" t="str">
        <f>IF('Result Sheet'!K133="","",'Result Sheet'!K133)</f>
        <v/>
      </c>
      <c r="I130" s="188" t="str">
        <f>IF('Result Sheet'!J133="","",'Result Sheet'!J133)</f>
        <v/>
      </c>
      <c r="J130" s="291" t="str">
        <f>IF('Result Sheet'!DM133="","",'Result Sheet'!DM133)</f>
        <v/>
      </c>
      <c r="K130" s="189" t="str">
        <f>IF('Result Sheet'!DI133="","",'Result Sheet'!DI133)</f>
        <v/>
      </c>
      <c r="L130" s="190" t="str">
        <f>IF('Result Sheet'!DJ133="","",'Result Sheet'!DJ133)</f>
        <v/>
      </c>
      <c r="M130" s="189" t="str">
        <f>IF('Result Sheet'!DK133="","",'Result Sheet'!DK133)</f>
        <v/>
      </c>
      <c r="N130" s="232" t="str">
        <f>IF('Result Sheet'!DP133="","",'Result Sheet'!DP133)</f>
        <v/>
      </c>
      <c r="O130" s="191" t="str">
        <f>IF('Result Sheet'!AB133="","",IF('Result Sheet'!AB133="D","I",'Result Sheet'!AB133))</f>
        <v/>
      </c>
      <c r="P130" s="192" t="str">
        <f>IF('Result Sheet'!AC133="","",'Result Sheet'!AC133)</f>
        <v/>
      </c>
      <c r="Q130" s="191" t="str">
        <f>IF('Result Sheet'!AT133="","",IF('Result Sheet'!AT133="D","I",'Result Sheet'!AT133))</f>
        <v/>
      </c>
      <c r="R130" s="192" t="str">
        <f>IF('Result Sheet'!AU133="","",'Result Sheet'!AU133)</f>
        <v/>
      </c>
      <c r="S130" s="191" t="str">
        <f>IF('Result Sheet'!BL133="","",IF('Result Sheet'!BL133="D","I",'Result Sheet'!BL133))</f>
        <v/>
      </c>
      <c r="T130" s="192" t="str">
        <f>IF('Result Sheet'!BM133="","",'Result Sheet'!BM133)</f>
        <v/>
      </c>
      <c r="U130" s="191" t="str">
        <f>IF('Result Sheet'!CD133="","",IF('Result Sheet'!CD133="D","I",'Result Sheet'!CD133))</f>
        <v/>
      </c>
      <c r="V130" s="192" t="str">
        <f>IF('Result Sheet'!CE133="","",'Result Sheet'!CE133)</f>
        <v/>
      </c>
      <c r="W130" s="193" t="str">
        <f>IF('Result Sheet'!DO133="","",'Result Sheet'!DO133)</f>
        <v/>
      </c>
      <c r="BQ130" s="194" t="str">
        <f>'Result Sheet'!G133</f>
        <v/>
      </c>
      <c r="BR130" s="195" t="str">
        <f t="shared" si="12"/>
        <v/>
      </c>
      <c r="BS130" s="195" t="str">
        <f t="shared" si="13"/>
        <v/>
      </c>
      <c r="BT130" s="195" t="str">
        <f t="shared" si="14"/>
        <v/>
      </c>
      <c r="BU130" s="195" t="str">
        <f t="shared" si="15"/>
        <v/>
      </c>
      <c r="BV130" s="195" t="str">
        <f t="shared" si="16"/>
        <v/>
      </c>
      <c r="BW130" s="195" t="str">
        <f t="shared" si="17"/>
        <v/>
      </c>
      <c r="BX130" s="195" t="str">
        <f t="shared" si="18"/>
        <v/>
      </c>
      <c r="BY130" s="195" t="str">
        <f t="shared" si="19"/>
        <v/>
      </c>
      <c r="BZ130" s="195" t="str">
        <f t="shared" si="20"/>
        <v/>
      </c>
      <c r="CA130" s="195" t="str">
        <f t="shared" si="21"/>
        <v/>
      </c>
      <c r="CB130" s="195" t="str">
        <f t="shared" si="22"/>
        <v/>
      </c>
      <c r="CC130" s="195" t="str">
        <f t="shared" si="23"/>
        <v/>
      </c>
      <c r="CD130" s="196"/>
    </row>
    <row r="131" spans="1:82" ht="15.95" customHeight="1">
      <c r="A131" s="183">
        <f>IF('Result Sheet'!A134="","",'Result Sheet'!A134)</f>
        <v>127</v>
      </c>
      <c r="B131" s="184" t="str">
        <f>IF('Result Sheet'!B134="","",'Result Sheet'!B134)</f>
        <v/>
      </c>
      <c r="C131" s="185" t="str">
        <f>IF('Result Sheet'!F134="","",'Result Sheet'!F134)</f>
        <v/>
      </c>
      <c r="D131" s="186" t="str">
        <f>IF('Result Sheet'!E134="","",'Result Sheet'!E134)</f>
        <v/>
      </c>
      <c r="E131" s="187" t="str">
        <f>IF('Result Sheet'!G134="","",'Result Sheet'!G134)</f>
        <v/>
      </c>
      <c r="F131" s="187" t="str">
        <f>IF('Result Sheet'!H134="","",'Result Sheet'!H134)</f>
        <v/>
      </c>
      <c r="G131" s="187" t="str">
        <f>IF('Result Sheet'!I134="","",'Result Sheet'!I134)</f>
        <v/>
      </c>
      <c r="H131" s="188" t="str">
        <f>IF('Result Sheet'!K134="","",'Result Sheet'!K134)</f>
        <v/>
      </c>
      <c r="I131" s="188" t="str">
        <f>IF('Result Sheet'!J134="","",'Result Sheet'!J134)</f>
        <v/>
      </c>
      <c r="J131" s="291" t="str">
        <f>IF('Result Sheet'!DM134="","",'Result Sheet'!DM134)</f>
        <v/>
      </c>
      <c r="K131" s="189" t="str">
        <f>IF('Result Sheet'!DI134="","",'Result Sheet'!DI134)</f>
        <v/>
      </c>
      <c r="L131" s="190" t="str">
        <f>IF('Result Sheet'!DJ134="","",'Result Sheet'!DJ134)</f>
        <v/>
      </c>
      <c r="M131" s="189" t="str">
        <f>IF('Result Sheet'!DK134="","",'Result Sheet'!DK134)</f>
        <v/>
      </c>
      <c r="N131" s="232" t="str">
        <f>IF('Result Sheet'!DP134="","",'Result Sheet'!DP134)</f>
        <v/>
      </c>
      <c r="O131" s="191" t="str">
        <f>IF('Result Sheet'!AB134="","",IF('Result Sheet'!AB134="D","I",'Result Sheet'!AB134))</f>
        <v/>
      </c>
      <c r="P131" s="192" t="str">
        <f>IF('Result Sheet'!AC134="","",'Result Sheet'!AC134)</f>
        <v/>
      </c>
      <c r="Q131" s="191" t="str">
        <f>IF('Result Sheet'!AT134="","",IF('Result Sheet'!AT134="D","I",'Result Sheet'!AT134))</f>
        <v/>
      </c>
      <c r="R131" s="192" t="str">
        <f>IF('Result Sheet'!AU134="","",'Result Sheet'!AU134)</f>
        <v/>
      </c>
      <c r="S131" s="191" t="str">
        <f>IF('Result Sheet'!BL134="","",IF('Result Sheet'!BL134="D","I",'Result Sheet'!BL134))</f>
        <v/>
      </c>
      <c r="T131" s="192" t="str">
        <f>IF('Result Sheet'!BM134="","",'Result Sheet'!BM134)</f>
        <v/>
      </c>
      <c r="U131" s="191" t="str">
        <f>IF('Result Sheet'!CD134="","",IF('Result Sheet'!CD134="D","I",'Result Sheet'!CD134))</f>
        <v/>
      </c>
      <c r="V131" s="192" t="str">
        <f>IF('Result Sheet'!CE134="","",'Result Sheet'!CE134)</f>
        <v/>
      </c>
      <c r="W131" s="193" t="str">
        <f>IF('Result Sheet'!DO134="","",'Result Sheet'!DO134)</f>
        <v/>
      </c>
      <c r="BQ131" s="194" t="str">
        <f>'Result Sheet'!G134</f>
        <v/>
      </c>
      <c r="BR131" s="195" t="str">
        <f t="shared" si="12"/>
        <v/>
      </c>
      <c r="BS131" s="195" t="str">
        <f t="shared" si="13"/>
        <v/>
      </c>
      <c r="BT131" s="195" t="str">
        <f t="shared" si="14"/>
        <v/>
      </c>
      <c r="BU131" s="195" t="str">
        <f t="shared" si="15"/>
        <v/>
      </c>
      <c r="BV131" s="195" t="str">
        <f t="shared" si="16"/>
        <v/>
      </c>
      <c r="BW131" s="195" t="str">
        <f t="shared" si="17"/>
        <v/>
      </c>
      <c r="BX131" s="195" t="str">
        <f t="shared" si="18"/>
        <v/>
      </c>
      <c r="BY131" s="195" t="str">
        <f t="shared" si="19"/>
        <v/>
      </c>
      <c r="BZ131" s="195" t="str">
        <f t="shared" si="20"/>
        <v/>
      </c>
      <c r="CA131" s="195" t="str">
        <f t="shared" si="21"/>
        <v/>
      </c>
      <c r="CB131" s="195" t="str">
        <f t="shared" si="22"/>
        <v/>
      </c>
      <c r="CC131" s="195" t="str">
        <f t="shared" si="23"/>
        <v/>
      </c>
      <c r="CD131" s="196"/>
    </row>
    <row r="132" spans="1:82" ht="15.95" customHeight="1">
      <c r="A132" s="183">
        <f>IF('Result Sheet'!A135="","",'Result Sheet'!A135)</f>
        <v>128</v>
      </c>
      <c r="B132" s="184" t="str">
        <f>IF('Result Sheet'!B135="","",'Result Sheet'!B135)</f>
        <v/>
      </c>
      <c r="C132" s="185" t="str">
        <f>IF('Result Sheet'!F135="","",'Result Sheet'!F135)</f>
        <v/>
      </c>
      <c r="D132" s="186" t="str">
        <f>IF('Result Sheet'!E135="","",'Result Sheet'!E135)</f>
        <v/>
      </c>
      <c r="E132" s="187" t="str">
        <f>IF('Result Sheet'!G135="","",'Result Sheet'!G135)</f>
        <v/>
      </c>
      <c r="F132" s="187" t="str">
        <f>IF('Result Sheet'!H135="","",'Result Sheet'!H135)</f>
        <v/>
      </c>
      <c r="G132" s="187" t="str">
        <f>IF('Result Sheet'!I135="","",'Result Sheet'!I135)</f>
        <v/>
      </c>
      <c r="H132" s="188" t="str">
        <f>IF('Result Sheet'!K135="","",'Result Sheet'!K135)</f>
        <v/>
      </c>
      <c r="I132" s="188" t="str">
        <f>IF('Result Sheet'!J135="","",'Result Sheet'!J135)</f>
        <v/>
      </c>
      <c r="J132" s="291" t="str">
        <f>IF('Result Sheet'!DM135="","",'Result Sheet'!DM135)</f>
        <v/>
      </c>
      <c r="K132" s="189" t="str">
        <f>IF('Result Sheet'!DI135="","",'Result Sheet'!DI135)</f>
        <v/>
      </c>
      <c r="L132" s="190" t="str">
        <f>IF('Result Sheet'!DJ135="","",'Result Sheet'!DJ135)</f>
        <v/>
      </c>
      <c r="M132" s="189" t="str">
        <f>IF('Result Sheet'!DK135="","",'Result Sheet'!DK135)</f>
        <v/>
      </c>
      <c r="N132" s="232" t="str">
        <f>IF('Result Sheet'!DP135="","",'Result Sheet'!DP135)</f>
        <v/>
      </c>
      <c r="O132" s="191" t="str">
        <f>IF('Result Sheet'!AB135="","",IF('Result Sheet'!AB135="D","I",'Result Sheet'!AB135))</f>
        <v/>
      </c>
      <c r="P132" s="192" t="str">
        <f>IF('Result Sheet'!AC135="","",'Result Sheet'!AC135)</f>
        <v/>
      </c>
      <c r="Q132" s="191" t="str">
        <f>IF('Result Sheet'!AT135="","",IF('Result Sheet'!AT135="D","I",'Result Sheet'!AT135))</f>
        <v/>
      </c>
      <c r="R132" s="192" t="str">
        <f>IF('Result Sheet'!AU135="","",'Result Sheet'!AU135)</f>
        <v/>
      </c>
      <c r="S132" s="191" t="str">
        <f>IF('Result Sheet'!BL135="","",IF('Result Sheet'!BL135="D","I",'Result Sheet'!BL135))</f>
        <v/>
      </c>
      <c r="T132" s="192" t="str">
        <f>IF('Result Sheet'!BM135="","",'Result Sheet'!BM135)</f>
        <v/>
      </c>
      <c r="U132" s="191" t="str">
        <f>IF('Result Sheet'!CD135="","",IF('Result Sheet'!CD135="D","I",'Result Sheet'!CD135))</f>
        <v/>
      </c>
      <c r="V132" s="192" t="str">
        <f>IF('Result Sheet'!CE135="","",'Result Sheet'!CE135)</f>
        <v/>
      </c>
      <c r="W132" s="193" t="str">
        <f>IF('Result Sheet'!DO135="","",'Result Sheet'!DO135)</f>
        <v/>
      </c>
      <c r="BQ132" s="194" t="str">
        <f>'Result Sheet'!G135</f>
        <v/>
      </c>
      <c r="BR132" s="195" t="str">
        <f t="shared" si="12"/>
        <v/>
      </c>
      <c r="BS132" s="195" t="str">
        <f t="shared" si="13"/>
        <v/>
      </c>
      <c r="BT132" s="195" t="str">
        <f t="shared" si="14"/>
        <v/>
      </c>
      <c r="BU132" s="195" t="str">
        <f t="shared" si="15"/>
        <v/>
      </c>
      <c r="BV132" s="195" t="str">
        <f t="shared" si="16"/>
        <v/>
      </c>
      <c r="BW132" s="195" t="str">
        <f t="shared" si="17"/>
        <v/>
      </c>
      <c r="BX132" s="195" t="str">
        <f t="shared" si="18"/>
        <v/>
      </c>
      <c r="BY132" s="195" t="str">
        <f t="shared" si="19"/>
        <v/>
      </c>
      <c r="BZ132" s="195" t="str">
        <f t="shared" si="20"/>
        <v/>
      </c>
      <c r="CA132" s="195" t="str">
        <f t="shared" si="21"/>
        <v/>
      </c>
      <c r="CB132" s="195" t="str">
        <f t="shared" si="22"/>
        <v/>
      </c>
      <c r="CC132" s="195" t="str">
        <f t="shared" si="23"/>
        <v/>
      </c>
      <c r="CD132" s="196"/>
    </row>
    <row r="133" spans="1:82" ht="15.95" customHeight="1">
      <c r="A133" s="183">
        <f>IF('Result Sheet'!A136="","",'Result Sheet'!A136)</f>
        <v>129</v>
      </c>
      <c r="B133" s="184" t="str">
        <f>IF('Result Sheet'!B136="","",'Result Sheet'!B136)</f>
        <v/>
      </c>
      <c r="C133" s="185" t="str">
        <f>IF('Result Sheet'!F136="","",'Result Sheet'!F136)</f>
        <v/>
      </c>
      <c r="D133" s="186" t="str">
        <f>IF('Result Sheet'!E136="","",'Result Sheet'!E136)</f>
        <v/>
      </c>
      <c r="E133" s="187" t="str">
        <f>IF('Result Sheet'!G136="","",'Result Sheet'!G136)</f>
        <v/>
      </c>
      <c r="F133" s="187" t="str">
        <f>IF('Result Sheet'!H136="","",'Result Sheet'!H136)</f>
        <v/>
      </c>
      <c r="G133" s="187" t="str">
        <f>IF('Result Sheet'!I136="","",'Result Sheet'!I136)</f>
        <v/>
      </c>
      <c r="H133" s="188" t="str">
        <f>IF('Result Sheet'!K136="","",'Result Sheet'!K136)</f>
        <v/>
      </c>
      <c r="I133" s="188" t="str">
        <f>IF('Result Sheet'!J136="","",'Result Sheet'!J136)</f>
        <v/>
      </c>
      <c r="J133" s="291" t="str">
        <f>IF('Result Sheet'!DM136="","",'Result Sheet'!DM136)</f>
        <v/>
      </c>
      <c r="K133" s="189" t="str">
        <f>IF('Result Sheet'!DI136="","",'Result Sheet'!DI136)</f>
        <v/>
      </c>
      <c r="L133" s="190" t="str">
        <f>IF('Result Sheet'!DJ136="","",'Result Sheet'!DJ136)</f>
        <v/>
      </c>
      <c r="M133" s="189" t="str">
        <f>IF('Result Sheet'!DK136="","",'Result Sheet'!DK136)</f>
        <v/>
      </c>
      <c r="N133" s="232" t="str">
        <f>IF('Result Sheet'!DP136="","",'Result Sheet'!DP136)</f>
        <v/>
      </c>
      <c r="O133" s="191" t="str">
        <f>IF('Result Sheet'!AB136="","",IF('Result Sheet'!AB136="D","I",'Result Sheet'!AB136))</f>
        <v/>
      </c>
      <c r="P133" s="192" t="str">
        <f>IF('Result Sheet'!AC136="","",'Result Sheet'!AC136)</f>
        <v/>
      </c>
      <c r="Q133" s="191" t="str">
        <f>IF('Result Sheet'!AT136="","",IF('Result Sheet'!AT136="D","I",'Result Sheet'!AT136))</f>
        <v/>
      </c>
      <c r="R133" s="192" t="str">
        <f>IF('Result Sheet'!AU136="","",'Result Sheet'!AU136)</f>
        <v/>
      </c>
      <c r="S133" s="191" t="str">
        <f>IF('Result Sheet'!BL136="","",IF('Result Sheet'!BL136="D","I",'Result Sheet'!BL136))</f>
        <v/>
      </c>
      <c r="T133" s="192" t="str">
        <f>IF('Result Sheet'!BM136="","",'Result Sheet'!BM136)</f>
        <v/>
      </c>
      <c r="U133" s="191" t="str">
        <f>IF('Result Sheet'!CD136="","",IF('Result Sheet'!CD136="D","I",'Result Sheet'!CD136))</f>
        <v/>
      </c>
      <c r="V133" s="192" t="str">
        <f>IF('Result Sheet'!CE136="","",'Result Sheet'!CE136)</f>
        <v/>
      </c>
      <c r="W133" s="193" t="str">
        <f>IF('Result Sheet'!DO136="","",'Result Sheet'!DO136)</f>
        <v/>
      </c>
      <c r="BQ133" s="194" t="str">
        <f>'Result Sheet'!G136</f>
        <v/>
      </c>
      <c r="BR133" s="195" t="str">
        <f t="shared" si="12"/>
        <v/>
      </c>
      <c r="BS133" s="195" t="str">
        <f t="shared" si="13"/>
        <v/>
      </c>
      <c r="BT133" s="195" t="str">
        <f t="shared" si="14"/>
        <v/>
      </c>
      <c r="BU133" s="195" t="str">
        <f t="shared" si="15"/>
        <v/>
      </c>
      <c r="BV133" s="195" t="str">
        <f t="shared" si="16"/>
        <v/>
      </c>
      <c r="BW133" s="195" t="str">
        <f t="shared" si="17"/>
        <v/>
      </c>
      <c r="BX133" s="195" t="str">
        <f t="shared" si="18"/>
        <v/>
      </c>
      <c r="BY133" s="195" t="str">
        <f t="shared" si="19"/>
        <v/>
      </c>
      <c r="BZ133" s="195" t="str">
        <f t="shared" si="20"/>
        <v/>
      </c>
      <c r="CA133" s="195" t="str">
        <f t="shared" si="21"/>
        <v/>
      </c>
      <c r="CB133" s="195" t="str">
        <f t="shared" si="22"/>
        <v/>
      </c>
      <c r="CC133" s="195" t="str">
        <f t="shared" si="23"/>
        <v/>
      </c>
      <c r="CD133" s="196"/>
    </row>
    <row r="134" spans="1:82" ht="15.95" customHeight="1">
      <c r="A134" s="183">
        <f>IF('Result Sheet'!A137="","",'Result Sheet'!A137)</f>
        <v>130</v>
      </c>
      <c r="B134" s="184" t="str">
        <f>IF('Result Sheet'!B137="","",'Result Sheet'!B137)</f>
        <v/>
      </c>
      <c r="C134" s="185" t="str">
        <f>IF('Result Sheet'!F137="","",'Result Sheet'!F137)</f>
        <v/>
      </c>
      <c r="D134" s="186" t="str">
        <f>IF('Result Sheet'!E137="","",'Result Sheet'!E137)</f>
        <v/>
      </c>
      <c r="E134" s="187" t="str">
        <f>IF('Result Sheet'!G137="","",'Result Sheet'!G137)</f>
        <v/>
      </c>
      <c r="F134" s="187" t="str">
        <f>IF('Result Sheet'!H137="","",'Result Sheet'!H137)</f>
        <v/>
      </c>
      <c r="G134" s="187" t="str">
        <f>IF('Result Sheet'!I137="","",'Result Sheet'!I137)</f>
        <v/>
      </c>
      <c r="H134" s="188" t="str">
        <f>IF('Result Sheet'!K137="","",'Result Sheet'!K137)</f>
        <v/>
      </c>
      <c r="I134" s="188" t="str">
        <f>IF('Result Sheet'!J137="","",'Result Sheet'!J137)</f>
        <v/>
      </c>
      <c r="J134" s="291" t="str">
        <f>IF('Result Sheet'!DM137="","",'Result Sheet'!DM137)</f>
        <v/>
      </c>
      <c r="K134" s="189" t="str">
        <f>IF('Result Sheet'!DI137="","",'Result Sheet'!DI137)</f>
        <v/>
      </c>
      <c r="L134" s="190" t="str">
        <f>IF('Result Sheet'!DJ137="","",'Result Sheet'!DJ137)</f>
        <v/>
      </c>
      <c r="M134" s="189" t="str">
        <f>IF('Result Sheet'!DK137="","",'Result Sheet'!DK137)</f>
        <v/>
      </c>
      <c r="N134" s="232" t="str">
        <f>IF('Result Sheet'!DP137="","",'Result Sheet'!DP137)</f>
        <v/>
      </c>
      <c r="O134" s="191" t="str">
        <f>IF('Result Sheet'!AB137="","",IF('Result Sheet'!AB137="D","I",'Result Sheet'!AB137))</f>
        <v/>
      </c>
      <c r="P134" s="192" t="str">
        <f>IF('Result Sheet'!AC137="","",'Result Sheet'!AC137)</f>
        <v/>
      </c>
      <c r="Q134" s="191" t="str">
        <f>IF('Result Sheet'!AT137="","",IF('Result Sheet'!AT137="D","I",'Result Sheet'!AT137))</f>
        <v/>
      </c>
      <c r="R134" s="192" t="str">
        <f>IF('Result Sheet'!AU137="","",'Result Sheet'!AU137)</f>
        <v/>
      </c>
      <c r="S134" s="191" t="str">
        <f>IF('Result Sheet'!BL137="","",IF('Result Sheet'!BL137="D","I",'Result Sheet'!BL137))</f>
        <v/>
      </c>
      <c r="T134" s="192" t="str">
        <f>IF('Result Sheet'!BM137="","",'Result Sheet'!BM137)</f>
        <v/>
      </c>
      <c r="U134" s="191" t="str">
        <f>IF('Result Sheet'!CD137="","",IF('Result Sheet'!CD137="D","I",'Result Sheet'!CD137))</f>
        <v/>
      </c>
      <c r="V134" s="192" t="str">
        <f>IF('Result Sheet'!CE137="","",'Result Sheet'!CE137)</f>
        <v/>
      </c>
      <c r="W134" s="193" t="str">
        <f>IF('Result Sheet'!DO137="","",'Result Sheet'!DO137)</f>
        <v/>
      </c>
      <c r="BQ134" s="194" t="str">
        <f>'Result Sheet'!G137</f>
        <v/>
      </c>
      <c r="BR134" s="195" t="str">
        <f t="shared" ref="BR134:BR197" si="24">IFERROR(IF(AND(N134="",J134=""),"",IF(AND(H134="SC",I134="M"),N134,"")),"")</f>
        <v/>
      </c>
      <c r="BS134" s="195" t="str">
        <f t="shared" ref="BS134:BS197" si="25">IFERROR(IF(AND(N134="",J134=""),"",IF(AND(H134="SC",I134="F"),N134,"")),"")</f>
        <v/>
      </c>
      <c r="BT134" s="195" t="str">
        <f t="shared" ref="BT134:BT197" si="26">IFERROR(IF(AND(N134="",J134=""),"",IF(AND(H134="ST",I134="M"),N134,"")),"")</f>
        <v/>
      </c>
      <c r="BU134" s="195" t="str">
        <f t="shared" ref="BU134:BU197" si="27">IFERROR(IF(AND(N134="",J134=""),"",IF(AND(H134="ST",I134="F"),N134,"")),"")</f>
        <v/>
      </c>
      <c r="BV134" s="195" t="str">
        <f t="shared" ref="BV134:BV197" si="28">IFERROR(IF(AND(N134="",J134=""),"",IF(AND(H134="OBC",I134="M"),N134,"")),"")</f>
        <v/>
      </c>
      <c r="BW134" s="195" t="str">
        <f t="shared" ref="BW134:BW197" si="29">IFERROR(IF(AND(N134="",J134=""),"",IF(AND(H134="OBC",I134="F"),N134,"")),"")</f>
        <v/>
      </c>
      <c r="BX134" s="195" t="str">
        <f t="shared" ref="BX134:BX197" si="30">IFERROR(IF(AND(N134="",J134=""),"",IF(AND(H134="GEN",I134="M"),N134,"")),"")</f>
        <v/>
      </c>
      <c r="BY134" s="195" t="str">
        <f t="shared" ref="BY134:BY197" si="31">IFERROR(IF(AND(N134="",J134=""),"",IF(AND(H134="GEN",I134="F"),N134,"")),"")</f>
        <v/>
      </c>
      <c r="BZ134" s="195" t="str">
        <f t="shared" ref="BZ134:BZ197" si="32">IFERROR(IF(AND(N134="",J134=""),"",IF(AND(H134="MIN",I134="M"),N134,"")),"")</f>
        <v/>
      </c>
      <c r="CA134" s="195" t="str">
        <f t="shared" ref="CA134:CA197" si="33">IFERROR(IF(AND(N134="",J134=""),"",IF(AND(H134="MIN",I134="M"),N134,"")),"")</f>
        <v/>
      </c>
      <c r="CB134" s="195" t="str">
        <f t="shared" ref="CB134:CB197" si="34">IFERROR(IF(AND(N134="",J134=""),"",IF(AND(H134="SBC",I134="M"),N134,"")),"")</f>
        <v/>
      </c>
      <c r="CC134" s="195" t="str">
        <f t="shared" ref="CC134:CC197" si="35">IFERROR(IF(AND(N134="",J134=""),"",IF(AND(H134="SBC",I134="F"),N134,"")),"")</f>
        <v/>
      </c>
      <c r="CD134" s="196"/>
    </row>
    <row r="135" spans="1:82" ht="15.95" customHeight="1">
      <c r="A135" s="183">
        <f>IF('Result Sheet'!A138="","",'Result Sheet'!A138)</f>
        <v>131</v>
      </c>
      <c r="B135" s="184" t="str">
        <f>IF('Result Sheet'!B138="","",'Result Sheet'!B138)</f>
        <v/>
      </c>
      <c r="C135" s="185" t="str">
        <f>IF('Result Sheet'!F138="","",'Result Sheet'!F138)</f>
        <v/>
      </c>
      <c r="D135" s="186" t="str">
        <f>IF('Result Sheet'!E138="","",'Result Sheet'!E138)</f>
        <v/>
      </c>
      <c r="E135" s="187" t="str">
        <f>IF('Result Sheet'!G138="","",'Result Sheet'!G138)</f>
        <v/>
      </c>
      <c r="F135" s="187" t="str">
        <f>IF('Result Sheet'!H138="","",'Result Sheet'!H138)</f>
        <v/>
      </c>
      <c r="G135" s="187" t="str">
        <f>IF('Result Sheet'!I138="","",'Result Sheet'!I138)</f>
        <v/>
      </c>
      <c r="H135" s="188" t="str">
        <f>IF('Result Sheet'!K138="","",'Result Sheet'!K138)</f>
        <v/>
      </c>
      <c r="I135" s="188" t="str">
        <f>IF('Result Sheet'!J138="","",'Result Sheet'!J138)</f>
        <v/>
      </c>
      <c r="J135" s="291" t="str">
        <f>IF('Result Sheet'!DM138="","",'Result Sheet'!DM138)</f>
        <v/>
      </c>
      <c r="K135" s="189" t="str">
        <f>IF('Result Sheet'!DI138="","",'Result Sheet'!DI138)</f>
        <v/>
      </c>
      <c r="L135" s="190" t="str">
        <f>IF('Result Sheet'!DJ138="","",'Result Sheet'!DJ138)</f>
        <v/>
      </c>
      <c r="M135" s="189" t="str">
        <f>IF('Result Sheet'!DK138="","",'Result Sheet'!DK138)</f>
        <v/>
      </c>
      <c r="N135" s="232" t="str">
        <f>IF('Result Sheet'!DP138="","",'Result Sheet'!DP138)</f>
        <v/>
      </c>
      <c r="O135" s="191" t="str">
        <f>IF('Result Sheet'!AB138="","",IF('Result Sheet'!AB138="D","I",'Result Sheet'!AB138))</f>
        <v/>
      </c>
      <c r="P135" s="192" t="str">
        <f>IF('Result Sheet'!AC138="","",'Result Sheet'!AC138)</f>
        <v/>
      </c>
      <c r="Q135" s="191" t="str">
        <f>IF('Result Sheet'!AT138="","",IF('Result Sheet'!AT138="D","I",'Result Sheet'!AT138))</f>
        <v/>
      </c>
      <c r="R135" s="192" t="str">
        <f>IF('Result Sheet'!AU138="","",'Result Sheet'!AU138)</f>
        <v/>
      </c>
      <c r="S135" s="191" t="str">
        <f>IF('Result Sheet'!BL138="","",IF('Result Sheet'!BL138="D","I",'Result Sheet'!BL138))</f>
        <v/>
      </c>
      <c r="T135" s="192" t="str">
        <f>IF('Result Sheet'!BM138="","",'Result Sheet'!BM138)</f>
        <v/>
      </c>
      <c r="U135" s="191" t="str">
        <f>IF('Result Sheet'!CD138="","",IF('Result Sheet'!CD138="D","I",'Result Sheet'!CD138))</f>
        <v/>
      </c>
      <c r="V135" s="192" t="str">
        <f>IF('Result Sheet'!CE138="","",'Result Sheet'!CE138)</f>
        <v/>
      </c>
      <c r="W135" s="193" t="str">
        <f>IF('Result Sheet'!DO138="","",'Result Sheet'!DO138)</f>
        <v/>
      </c>
      <c r="BQ135" s="194" t="str">
        <f>'Result Sheet'!G138</f>
        <v/>
      </c>
      <c r="BR135" s="195" t="str">
        <f t="shared" si="24"/>
        <v/>
      </c>
      <c r="BS135" s="195" t="str">
        <f t="shared" si="25"/>
        <v/>
      </c>
      <c r="BT135" s="195" t="str">
        <f t="shared" si="26"/>
        <v/>
      </c>
      <c r="BU135" s="195" t="str">
        <f t="shared" si="27"/>
        <v/>
      </c>
      <c r="BV135" s="195" t="str">
        <f t="shared" si="28"/>
        <v/>
      </c>
      <c r="BW135" s="195" t="str">
        <f t="shared" si="29"/>
        <v/>
      </c>
      <c r="BX135" s="195" t="str">
        <f t="shared" si="30"/>
        <v/>
      </c>
      <c r="BY135" s="195" t="str">
        <f t="shared" si="31"/>
        <v/>
      </c>
      <c r="BZ135" s="195" t="str">
        <f t="shared" si="32"/>
        <v/>
      </c>
      <c r="CA135" s="195" t="str">
        <f t="shared" si="33"/>
        <v/>
      </c>
      <c r="CB135" s="195" t="str">
        <f t="shared" si="34"/>
        <v/>
      </c>
      <c r="CC135" s="195" t="str">
        <f t="shared" si="35"/>
        <v/>
      </c>
      <c r="CD135" s="196"/>
    </row>
    <row r="136" spans="1:82" ht="15.95" customHeight="1">
      <c r="A136" s="183">
        <f>IF('Result Sheet'!A139="","",'Result Sheet'!A139)</f>
        <v>132</v>
      </c>
      <c r="B136" s="184" t="str">
        <f>IF('Result Sheet'!B139="","",'Result Sheet'!B139)</f>
        <v/>
      </c>
      <c r="C136" s="185" t="str">
        <f>IF('Result Sheet'!F139="","",'Result Sheet'!F139)</f>
        <v/>
      </c>
      <c r="D136" s="186" t="str">
        <f>IF('Result Sheet'!E139="","",'Result Sheet'!E139)</f>
        <v/>
      </c>
      <c r="E136" s="187" t="str">
        <f>IF('Result Sheet'!G139="","",'Result Sheet'!G139)</f>
        <v/>
      </c>
      <c r="F136" s="187" t="str">
        <f>IF('Result Sheet'!H139="","",'Result Sheet'!H139)</f>
        <v/>
      </c>
      <c r="G136" s="187" t="str">
        <f>IF('Result Sheet'!I139="","",'Result Sheet'!I139)</f>
        <v/>
      </c>
      <c r="H136" s="188" t="str">
        <f>IF('Result Sheet'!K139="","",'Result Sheet'!K139)</f>
        <v/>
      </c>
      <c r="I136" s="188" t="str">
        <f>IF('Result Sheet'!J139="","",'Result Sheet'!J139)</f>
        <v/>
      </c>
      <c r="J136" s="291" t="str">
        <f>IF('Result Sheet'!DM139="","",'Result Sheet'!DM139)</f>
        <v/>
      </c>
      <c r="K136" s="189" t="str">
        <f>IF('Result Sheet'!DI139="","",'Result Sheet'!DI139)</f>
        <v/>
      </c>
      <c r="L136" s="190" t="str">
        <f>IF('Result Sheet'!DJ139="","",'Result Sheet'!DJ139)</f>
        <v/>
      </c>
      <c r="M136" s="189" t="str">
        <f>IF('Result Sheet'!DK139="","",'Result Sheet'!DK139)</f>
        <v/>
      </c>
      <c r="N136" s="232" t="str">
        <f>IF('Result Sheet'!DP139="","",'Result Sheet'!DP139)</f>
        <v/>
      </c>
      <c r="O136" s="191" t="str">
        <f>IF('Result Sheet'!AB139="","",IF('Result Sheet'!AB139="D","I",'Result Sheet'!AB139))</f>
        <v/>
      </c>
      <c r="P136" s="192" t="str">
        <f>IF('Result Sheet'!AC139="","",'Result Sheet'!AC139)</f>
        <v/>
      </c>
      <c r="Q136" s="191" t="str">
        <f>IF('Result Sheet'!AT139="","",IF('Result Sheet'!AT139="D","I",'Result Sheet'!AT139))</f>
        <v/>
      </c>
      <c r="R136" s="192" t="str">
        <f>IF('Result Sheet'!AU139="","",'Result Sheet'!AU139)</f>
        <v/>
      </c>
      <c r="S136" s="191" t="str">
        <f>IF('Result Sheet'!BL139="","",IF('Result Sheet'!BL139="D","I",'Result Sheet'!BL139))</f>
        <v/>
      </c>
      <c r="T136" s="192" t="str">
        <f>IF('Result Sheet'!BM139="","",'Result Sheet'!BM139)</f>
        <v/>
      </c>
      <c r="U136" s="191" t="str">
        <f>IF('Result Sheet'!CD139="","",IF('Result Sheet'!CD139="D","I",'Result Sheet'!CD139))</f>
        <v/>
      </c>
      <c r="V136" s="192" t="str">
        <f>IF('Result Sheet'!CE139="","",'Result Sheet'!CE139)</f>
        <v/>
      </c>
      <c r="W136" s="193" t="str">
        <f>IF('Result Sheet'!DO139="","",'Result Sheet'!DO139)</f>
        <v/>
      </c>
      <c r="BQ136" s="194" t="str">
        <f>'Result Sheet'!G139</f>
        <v/>
      </c>
      <c r="BR136" s="195" t="str">
        <f t="shared" si="24"/>
        <v/>
      </c>
      <c r="BS136" s="195" t="str">
        <f t="shared" si="25"/>
        <v/>
      </c>
      <c r="BT136" s="195" t="str">
        <f t="shared" si="26"/>
        <v/>
      </c>
      <c r="BU136" s="195" t="str">
        <f t="shared" si="27"/>
        <v/>
      </c>
      <c r="BV136" s="195" t="str">
        <f t="shared" si="28"/>
        <v/>
      </c>
      <c r="BW136" s="195" t="str">
        <f t="shared" si="29"/>
        <v/>
      </c>
      <c r="BX136" s="195" t="str">
        <f t="shared" si="30"/>
        <v/>
      </c>
      <c r="BY136" s="195" t="str">
        <f t="shared" si="31"/>
        <v/>
      </c>
      <c r="BZ136" s="195" t="str">
        <f t="shared" si="32"/>
        <v/>
      </c>
      <c r="CA136" s="195" t="str">
        <f t="shared" si="33"/>
        <v/>
      </c>
      <c r="CB136" s="195" t="str">
        <f t="shared" si="34"/>
        <v/>
      </c>
      <c r="CC136" s="195" t="str">
        <f t="shared" si="35"/>
        <v/>
      </c>
      <c r="CD136" s="196"/>
    </row>
    <row r="137" spans="1:82" ht="15.95" customHeight="1">
      <c r="A137" s="183">
        <f>IF('Result Sheet'!A140="","",'Result Sheet'!A140)</f>
        <v>133</v>
      </c>
      <c r="B137" s="184" t="str">
        <f>IF('Result Sheet'!B140="","",'Result Sheet'!B140)</f>
        <v/>
      </c>
      <c r="C137" s="185" t="str">
        <f>IF('Result Sheet'!F140="","",'Result Sheet'!F140)</f>
        <v/>
      </c>
      <c r="D137" s="186" t="str">
        <f>IF('Result Sheet'!E140="","",'Result Sheet'!E140)</f>
        <v/>
      </c>
      <c r="E137" s="187" t="str">
        <f>IF('Result Sheet'!G140="","",'Result Sheet'!G140)</f>
        <v/>
      </c>
      <c r="F137" s="187" t="str">
        <f>IF('Result Sheet'!H140="","",'Result Sheet'!H140)</f>
        <v/>
      </c>
      <c r="G137" s="187" t="str">
        <f>IF('Result Sheet'!I140="","",'Result Sheet'!I140)</f>
        <v/>
      </c>
      <c r="H137" s="188" t="str">
        <f>IF('Result Sheet'!K140="","",'Result Sheet'!K140)</f>
        <v/>
      </c>
      <c r="I137" s="188" t="str">
        <f>IF('Result Sheet'!J140="","",'Result Sheet'!J140)</f>
        <v/>
      </c>
      <c r="J137" s="291" t="str">
        <f>IF('Result Sheet'!DM140="","",'Result Sheet'!DM140)</f>
        <v/>
      </c>
      <c r="K137" s="189" t="str">
        <f>IF('Result Sheet'!DI140="","",'Result Sheet'!DI140)</f>
        <v/>
      </c>
      <c r="L137" s="190" t="str">
        <f>IF('Result Sheet'!DJ140="","",'Result Sheet'!DJ140)</f>
        <v/>
      </c>
      <c r="M137" s="189" t="str">
        <f>IF('Result Sheet'!DK140="","",'Result Sheet'!DK140)</f>
        <v/>
      </c>
      <c r="N137" s="232" t="str">
        <f>IF('Result Sheet'!DP140="","",'Result Sheet'!DP140)</f>
        <v/>
      </c>
      <c r="O137" s="191" t="str">
        <f>IF('Result Sheet'!AB140="","",IF('Result Sheet'!AB140="D","I",'Result Sheet'!AB140))</f>
        <v/>
      </c>
      <c r="P137" s="192" t="str">
        <f>IF('Result Sheet'!AC140="","",'Result Sheet'!AC140)</f>
        <v/>
      </c>
      <c r="Q137" s="191" t="str">
        <f>IF('Result Sheet'!AT140="","",IF('Result Sheet'!AT140="D","I",'Result Sheet'!AT140))</f>
        <v/>
      </c>
      <c r="R137" s="192" t="str">
        <f>IF('Result Sheet'!AU140="","",'Result Sheet'!AU140)</f>
        <v/>
      </c>
      <c r="S137" s="191" t="str">
        <f>IF('Result Sheet'!BL140="","",IF('Result Sheet'!BL140="D","I",'Result Sheet'!BL140))</f>
        <v/>
      </c>
      <c r="T137" s="192" t="str">
        <f>IF('Result Sheet'!BM140="","",'Result Sheet'!BM140)</f>
        <v/>
      </c>
      <c r="U137" s="191" t="str">
        <f>IF('Result Sheet'!CD140="","",IF('Result Sheet'!CD140="D","I",'Result Sheet'!CD140))</f>
        <v/>
      </c>
      <c r="V137" s="192" t="str">
        <f>IF('Result Sheet'!CE140="","",'Result Sheet'!CE140)</f>
        <v/>
      </c>
      <c r="W137" s="193" t="str">
        <f>IF('Result Sheet'!DO140="","",'Result Sheet'!DO140)</f>
        <v/>
      </c>
      <c r="BQ137" s="194" t="str">
        <f>'Result Sheet'!G140</f>
        <v/>
      </c>
      <c r="BR137" s="195" t="str">
        <f t="shared" si="24"/>
        <v/>
      </c>
      <c r="BS137" s="195" t="str">
        <f t="shared" si="25"/>
        <v/>
      </c>
      <c r="BT137" s="195" t="str">
        <f t="shared" si="26"/>
        <v/>
      </c>
      <c r="BU137" s="195" t="str">
        <f t="shared" si="27"/>
        <v/>
      </c>
      <c r="BV137" s="195" t="str">
        <f t="shared" si="28"/>
        <v/>
      </c>
      <c r="BW137" s="195" t="str">
        <f t="shared" si="29"/>
        <v/>
      </c>
      <c r="BX137" s="195" t="str">
        <f t="shared" si="30"/>
        <v/>
      </c>
      <c r="BY137" s="195" t="str">
        <f t="shared" si="31"/>
        <v/>
      </c>
      <c r="BZ137" s="195" t="str">
        <f t="shared" si="32"/>
        <v/>
      </c>
      <c r="CA137" s="195" t="str">
        <f t="shared" si="33"/>
        <v/>
      </c>
      <c r="CB137" s="195" t="str">
        <f t="shared" si="34"/>
        <v/>
      </c>
      <c r="CC137" s="195" t="str">
        <f t="shared" si="35"/>
        <v/>
      </c>
      <c r="CD137" s="196"/>
    </row>
    <row r="138" spans="1:82" ht="15.95" customHeight="1">
      <c r="A138" s="183">
        <f>IF('Result Sheet'!A141="","",'Result Sheet'!A141)</f>
        <v>134</v>
      </c>
      <c r="B138" s="184" t="str">
        <f>IF('Result Sheet'!B141="","",'Result Sheet'!B141)</f>
        <v/>
      </c>
      <c r="C138" s="185" t="str">
        <f>IF('Result Sheet'!F141="","",'Result Sheet'!F141)</f>
        <v/>
      </c>
      <c r="D138" s="186" t="str">
        <f>IF('Result Sheet'!E141="","",'Result Sheet'!E141)</f>
        <v/>
      </c>
      <c r="E138" s="187" t="str">
        <f>IF('Result Sheet'!G141="","",'Result Sheet'!G141)</f>
        <v/>
      </c>
      <c r="F138" s="187" t="str">
        <f>IF('Result Sheet'!H141="","",'Result Sheet'!H141)</f>
        <v/>
      </c>
      <c r="G138" s="187" t="str">
        <f>IF('Result Sheet'!I141="","",'Result Sheet'!I141)</f>
        <v/>
      </c>
      <c r="H138" s="188" t="str">
        <f>IF('Result Sheet'!K141="","",'Result Sheet'!K141)</f>
        <v/>
      </c>
      <c r="I138" s="188" t="str">
        <f>IF('Result Sheet'!J141="","",'Result Sheet'!J141)</f>
        <v/>
      </c>
      <c r="J138" s="291" t="str">
        <f>IF('Result Sheet'!DM141="","",'Result Sheet'!DM141)</f>
        <v/>
      </c>
      <c r="K138" s="189" t="str">
        <f>IF('Result Sheet'!DI141="","",'Result Sheet'!DI141)</f>
        <v/>
      </c>
      <c r="L138" s="190" t="str">
        <f>IF('Result Sheet'!DJ141="","",'Result Sheet'!DJ141)</f>
        <v/>
      </c>
      <c r="M138" s="189" t="str">
        <f>IF('Result Sheet'!DK141="","",'Result Sheet'!DK141)</f>
        <v/>
      </c>
      <c r="N138" s="232" t="str">
        <f>IF('Result Sheet'!DP141="","",'Result Sheet'!DP141)</f>
        <v/>
      </c>
      <c r="O138" s="191" t="str">
        <f>IF('Result Sheet'!AB141="","",IF('Result Sheet'!AB141="D","I",'Result Sheet'!AB141))</f>
        <v/>
      </c>
      <c r="P138" s="192" t="str">
        <f>IF('Result Sheet'!AC141="","",'Result Sheet'!AC141)</f>
        <v/>
      </c>
      <c r="Q138" s="191" t="str">
        <f>IF('Result Sheet'!AT141="","",IF('Result Sheet'!AT141="D","I",'Result Sheet'!AT141))</f>
        <v/>
      </c>
      <c r="R138" s="192" t="str">
        <f>IF('Result Sheet'!AU141="","",'Result Sheet'!AU141)</f>
        <v/>
      </c>
      <c r="S138" s="191" t="str">
        <f>IF('Result Sheet'!BL141="","",IF('Result Sheet'!BL141="D","I",'Result Sheet'!BL141))</f>
        <v/>
      </c>
      <c r="T138" s="192" t="str">
        <f>IF('Result Sheet'!BM141="","",'Result Sheet'!BM141)</f>
        <v/>
      </c>
      <c r="U138" s="191" t="str">
        <f>IF('Result Sheet'!CD141="","",IF('Result Sheet'!CD141="D","I",'Result Sheet'!CD141))</f>
        <v/>
      </c>
      <c r="V138" s="192" t="str">
        <f>IF('Result Sheet'!CE141="","",'Result Sheet'!CE141)</f>
        <v/>
      </c>
      <c r="W138" s="193" t="str">
        <f>IF('Result Sheet'!DO141="","",'Result Sheet'!DO141)</f>
        <v/>
      </c>
      <c r="BQ138" s="194" t="str">
        <f>'Result Sheet'!G141</f>
        <v/>
      </c>
      <c r="BR138" s="195" t="str">
        <f t="shared" si="24"/>
        <v/>
      </c>
      <c r="BS138" s="195" t="str">
        <f t="shared" si="25"/>
        <v/>
      </c>
      <c r="BT138" s="195" t="str">
        <f t="shared" si="26"/>
        <v/>
      </c>
      <c r="BU138" s="195" t="str">
        <f t="shared" si="27"/>
        <v/>
      </c>
      <c r="BV138" s="195" t="str">
        <f t="shared" si="28"/>
        <v/>
      </c>
      <c r="BW138" s="195" t="str">
        <f t="shared" si="29"/>
        <v/>
      </c>
      <c r="BX138" s="195" t="str">
        <f t="shared" si="30"/>
        <v/>
      </c>
      <c r="BY138" s="195" t="str">
        <f t="shared" si="31"/>
        <v/>
      </c>
      <c r="BZ138" s="195" t="str">
        <f t="shared" si="32"/>
        <v/>
      </c>
      <c r="CA138" s="195" t="str">
        <f t="shared" si="33"/>
        <v/>
      </c>
      <c r="CB138" s="195" t="str">
        <f t="shared" si="34"/>
        <v/>
      </c>
      <c r="CC138" s="195" t="str">
        <f t="shared" si="35"/>
        <v/>
      </c>
      <c r="CD138" s="196"/>
    </row>
    <row r="139" spans="1:82" ht="15.95" customHeight="1">
      <c r="A139" s="183">
        <f>IF('Result Sheet'!A142="","",'Result Sheet'!A142)</f>
        <v>135</v>
      </c>
      <c r="B139" s="184" t="str">
        <f>IF('Result Sheet'!B142="","",'Result Sheet'!B142)</f>
        <v/>
      </c>
      <c r="C139" s="185" t="str">
        <f>IF('Result Sheet'!F142="","",'Result Sheet'!F142)</f>
        <v/>
      </c>
      <c r="D139" s="186" t="str">
        <f>IF('Result Sheet'!E142="","",'Result Sheet'!E142)</f>
        <v/>
      </c>
      <c r="E139" s="187" t="str">
        <f>IF('Result Sheet'!G142="","",'Result Sheet'!G142)</f>
        <v/>
      </c>
      <c r="F139" s="187" t="str">
        <f>IF('Result Sheet'!H142="","",'Result Sheet'!H142)</f>
        <v/>
      </c>
      <c r="G139" s="187" t="str">
        <f>IF('Result Sheet'!I142="","",'Result Sheet'!I142)</f>
        <v/>
      </c>
      <c r="H139" s="188" t="str">
        <f>IF('Result Sheet'!K142="","",'Result Sheet'!K142)</f>
        <v/>
      </c>
      <c r="I139" s="188" t="str">
        <f>IF('Result Sheet'!J142="","",'Result Sheet'!J142)</f>
        <v/>
      </c>
      <c r="J139" s="291" t="str">
        <f>IF('Result Sheet'!DM142="","",'Result Sheet'!DM142)</f>
        <v/>
      </c>
      <c r="K139" s="189" t="str">
        <f>IF('Result Sheet'!DI142="","",'Result Sheet'!DI142)</f>
        <v/>
      </c>
      <c r="L139" s="190" t="str">
        <f>IF('Result Sheet'!DJ142="","",'Result Sheet'!DJ142)</f>
        <v/>
      </c>
      <c r="M139" s="189" t="str">
        <f>IF('Result Sheet'!DK142="","",'Result Sheet'!DK142)</f>
        <v/>
      </c>
      <c r="N139" s="232" t="str">
        <f>IF('Result Sheet'!DP142="","",'Result Sheet'!DP142)</f>
        <v/>
      </c>
      <c r="O139" s="191" t="str">
        <f>IF('Result Sheet'!AB142="","",IF('Result Sheet'!AB142="D","I",'Result Sheet'!AB142))</f>
        <v/>
      </c>
      <c r="P139" s="192" t="str">
        <f>IF('Result Sheet'!AC142="","",'Result Sheet'!AC142)</f>
        <v/>
      </c>
      <c r="Q139" s="191" t="str">
        <f>IF('Result Sheet'!AT142="","",IF('Result Sheet'!AT142="D","I",'Result Sheet'!AT142))</f>
        <v/>
      </c>
      <c r="R139" s="192" t="str">
        <f>IF('Result Sheet'!AU142="","",'Result Sheet'!AU142)</f>
        <v/>
      </c>
      <c r="S139" s="191" t="str">
        <f>IF('Result Sheet'!BL142="","",IF('Result Sheet'!BL142="D","I",'Result Sheet'!BL142))</f>
        <v/>
      </c>
      <c r="T139" s="192" t="str">
        <f>IF('Result Sheet'!BM142="","",'Result Sheet'!BM142)</f>
        <v/>
      </c>
      <c r="U139" s="191" t="str">
        <f>IF('Result Sheet'!CD142="","",IF('Result Sheet'!CD142="D","I",'Result Sheet'!CD142))</f>
        <v/>
      </c>
      <c r="V139" s="192" t="str">
        <f>IF('Result Sheet'!CE142="","",'Result Sheet'!CE142)</f>
        <v/>
      </c>
      <c r="W139" s="193" t="str">
        <f>IF('Result Sheet'!DO142="","",'Result Sheet'!DO142)</f>
        <v/>
      </c>
      <c r="BQ139" s="194" t="str">
        <f>'Result Sheet'!G142</f>
        <v/>
      </c>
      <c r="BR139" s="195" t="str">
        <f t="shared" si="24"/>
        <v/>
      </c>
      <c r="BS139" s="195" t="str">
        <f t="shared" si="25"/>
        <v/>
      </c>
      <c r="BT139" s="195" t="str">
        <f t="shared" si="26"/>
        <v/>
      </c>
      <c r="BU139" s="195" t="str">
        <f t="shared" si="27"/>
        <v/>
      </c>
      <c r="BV139" s="195" t="str">
        <f t="shared" si="28"/>
        <v/>
      </c>
      <c r="BW139" s="195" t="str">
        <f t="shared" si="29"/>
        <v/>
      </c>
      <c r="BX139" s="195" t="str">
        <f t="shared" si="30"/>
        <v/>
      </c>
      <c r="BY139" s="195" t="str">
        <f t="shared" si="31"/>
        <v/>
      </c>
      <c r="BZ139" s="195" t="str">
        <f t="shared" si="32"/>
        <v/>
      </c>
      <c r="CA139" s="195" t="str">
        <f t="shared" si="33"/>
        <v/>
      </c>
      <c r="CB139" s="195" t="str">
        <f t="shared" si="34"/>
        <v/>
      </c>
      <c r="CC139" s="195" t="str">
        <f t="shared" si="35"/>
        <v/>
      </c>
      <c r="CD139" s="196"/>
    </row>
    <row r="140" spans="1:82" ht="15.95" customHeight="1">
      <c r="A140" s="183">
        <f>IF('Result Sheet'!A143="","",'Result Sheet'!A143)</f>
        <v>136</v>
      </c>
      <c r="B140" s="184" t="str">
        <f>IF('Result Sheet'!B143="","",'Result Sheet'!B143)</f>
        <v/>
      </c>
      <c r="C140" s="185" t="str">
        <f>IF('Result Sheet'!F143="","",'Result Sheet'!F143)</f>
        <v/>
      </c>
      <c r="D140" s="186" t="str">
        <f>IF('Result Sheet'!E143="","",'Result Sheet'!E143)</f>
        <v/>
      </c>
      <c r="E140" s="187" t="str">
        <f>IF('Result Sheet'!G143="","",'Result Sheet'!G143)</f>
        <v/>
      </c>
      <c r="F140" s="187" t="str">
        <f>IF('Result Sheet'!H143="","",'Result Sheet'!H143)</f>
        <v/>
      </c>
      <c r="G140" s="187" t="str">
        <f>IF('Result Sheet'!I143="","",'Result Sheet'!I143)</f>
        <v/>
      </c>
      <c r="H140" s="188" t="str">
        <f>IF('Result Sheet'!K143="","",'Result Sheet'!K143)</f>
        <v/>
      </c>
      <c r="I140" s="188" t="str">
        <f>IF('Result Sheet'!J143="","",'Result Sheet'!J143)</f>
        <v/>
      </c>
      <c r="J140" s="291" t="str">
        <f>IF('Result Sheet'!DM143="","",'Result Sheet'!DM143)</f>
        <v/>
      </c>
      <c r="K140" s="189" t="str">
        <f>IF('Result Sheet'!DI143="","",'Result Sheet'!DI143)</f>
        <v/>
      </c>
      <c r="L140" s="190" t="str">
        <f>IF('Result Sheet'!DJ143="","",'Result Sheet'!DJ143)</f>
        <v/>
      </c>
      <c r="M140" s="189" t="str">
        <f>IF('Result Sheet'!DK143="","",'Result Sheet'!DK143)</f>
        <v/>
      </c>
      <c r="N140" s="232" t="str">
        <f>IF('Result Sheet'!DP143="","",'Result Sheet'!DP143)</f>
        <v/>
      </c>
      <c r="O140" s="191" t="str">
        <f>IF('Result Sheet'!AB143="","",IF('Result Sheet'!AB143="D","I",'Result Sheet'!AB143))</f>
        <v/>
      </c>
      <c r="P140" s="192" t="str">
        <f>IF('Result Sheet'!AC143="","",'Result Sheet'!AC143)</f>
        <v/>
      </c>
      <c r="Q140" s="191" t="str">
        <f>IF('Result Sheet'!AT143="","",IF('Result Sheet'!AT143="D","I",'Result Sheet'!AT143))</f>
        <v/>
      </c>
      <c r="R140" s="192" t="str">
        <f>IF('Result Sheet'!AU143="","",'Result Sheet'!AU143)</f>
        <v/>
      </c>
      <c r="S140" s="191" t="str">
        <f>IF('Result Sheet'!BL143="","",IF('Result Sheet'!BL143="D","I",'Result Sheet'!BL143))</f>
        <v/>
      </c>
      <c r="T140" s="192" t="str">
        <f>IF('Result Sheet'!BM143="","",'Result Sheet'!BM143)</f>
        <v/>
      </c>
      <c r="U140" s="191" t="str">
        <f>IF('Result Sheet'!CD143="","",IF('Result Sheet'!CD143="D","I",'Result Sheet'!CD143))</f>
        <v/>
      </c>
      <c r="V140" s="192" t="str">
        <f>IF('Result Sheet'!CE143="","",'Result Sheet'!CE143)</f>
        <v/>
      </c>
      <c r="W140" s="193" t="str">
        <f>IF('Result Sheet'!DO143="","",'Result Sheet'!DO143)</f>
        <v/>
      </c>
      <c r="BQ140" s="194" t="str">
        <f>'Result Sheet'!G143</f>
        <v/>
      </c>
      <c r="BR140" s="195" t="str">
        <f t="shared" si="24"/>
        <v/>
      </c>
      <c r="BS140" s="195" t="str">
        <f t="shared" si="25"/>
        <v/>
      </c>
      <c r="BT140" s="195" t="str">
        <f t="shared" si="26"/>
        <v/>
      </c>
      <c r="BU140" s="195" t="str">
        <f t="shared" si="27"/>
        <v/>
      </c>
      <c r="BV140" s="195" t="str">
        <f t="shared" si="28"/>
        <v/>
      </c>
      <c r="BW140" s="195" t="str">
        <f t="shared" si="29"/>
        <v/>
      </c>
      <c r="BX140" s="195" t="str">
        <f t="shared" si="30"/>
        <v/>
      </c>
      <c r="BY140" s="195" t="str">
        <f t="shared" si="31"/>
        <v/>
      </c>
      <c r="BZ140" s="195" t="str">
        <f t="shared" si="32"/>
        <v/>
      </c>
      <c r="CA140" s="195" t="str">
        <f t="shared" si="33"/>
        <v/>
      </c>
      <c r="CB140" s="195" t="str">
        <f t="shared" si="34"/>
        <v/>
      </c>
      <c r="CC140" s="195" t="str">
        <f t="shared" si="35"/>
        <v/>
      </c>
      <c r="CD140" s="196"/>
    </row>
    <row r="141" spans="1:82" ht="15.95" customHeight="1">
      <c r="A141" s="183">
        <f>IF('Result Sheet'!A144="","",'Result Sheet'!A144)</f>
        <v>137</v>
      </c>
      <c r="B141" s="184" t="str">
        <f>IF('Result Sheet'!B144="","",'Result Sheet'!B144)</f>
        <v/>
      </c>
      <c r="C141" s="185" t="str">
        <f>IF('Result Sheet'!F144="","",'Result Sheet'!F144)</f>
        <v/>
      </c>
      <c r="D141" s="186" t="str">
        <f>IF('Result Sheet'!E144="","",'Result Sheet'!E144)</f>
        <v/>
      </c>
      <c r="E141" s="187" t="str">
        <f>IF('Result Sheet'!G144="","",'Result Sheet'!G144)</f>
        <v/>
      </c>
      <c r="F141" s="187" t="str">
        <f>IF('Result Sheet'!H144="","",'Result Sheet'!H144)</f>
        <v/>
      </c>
      <c r="G141" s="187" t="str">
        <f>IF('Result Sheet'!I144="","",'Result Sheet'!I144)</f>
        <v/>
      </c>
      <c r="H141" s="188" t="str">
        <f>IF('Result Sheet'!K144="","",'Result Sheet'!K144)</f>
        <v/>
      </c>
      <c r="I141" s="188" t="str">
        <f>IF('Result Sheet'!J144="","",'Result Sheet'!J144)</f>
        <v/>
      </c>
      <c r="J141" s="291" t="str">
        <f>IF('Result Sheet'!DM144="","",'Result Sheet'!DM144)</f>
        <v/>
      </c>
      <c r="K141" s="189" t="str">
        <f>IF('Result Sheet'!DI144="","",'Result Sheet'!DI144)</f>
        <v/>
      </c>
      <c r="L141" s="190" t="str">
        <f>IF('Result Sheet'!DJ144="","",'Result Sheet'!DJ144)</f>
        <v/>
      </c>
      <c r="M141" s="189" t="str">
        <f>IF('Result Sheet'!DK144="","",'Result Sheet'!DK144)</f>
        <v/>
      </c>
      <c r="N141" s="232" t="str">
        <f>IF('Result Sheet'!DP144="","",'Result Sheet'!DP144)</f>
        <v/>
      </c>
      <c r="O141" s="191" t="str">
        <f>IF('Result Sheet'!AB144="","",IF('Result Sheet'!AB144="D","I",'Result Sheet'!AB144))</f>
        <v/>
      </c>
      <c r="P141" s="192" t="str">
        <f>IF('Result Sheet'!AC144="","",'Result Sheet'!AC144)</f>
        <v/>
      </c>
      <c r="Q141" s="191" t="str">
        <f>IF('Result Sheet'!AT144="","",IF('Result Sheet'!AT144="D","I",'Result Sheet'!AT144))</f>
        <v/>
      </c>
      <c r="R141" s="192" t="str">
        <f>IF('Result Sheet'!AU144="","",'Result Sheet'!AU144)</f>
        <v/>
      </c>
      <c r="S141" s="191" t="str">
        <f>IF('Result Sheet'!BL144="","",IF('Result Sheet'!BL144="D","I",'Result Sheet'!BL144))</f>
        <v/>
      </c>
      <c r="T141" s="192" t="str">
        <f>IF('Result Sheet'!BM144="","",'Result Sheet'!BM144)</f>
        <v/>
      </c>
      <c r="U141" s="191" t="str">
        <f>IF('Result Sheet'!CD144="","",IF('Result Sheet'!CD144="D","I",'Result Sheet'!CD144))</f>
        <v/>
      </c>
      <c r="V141" s="192" t="str">
        <f>IF('Result Sheet'!CE144="","",'Result Sheet'!CE144)</f>
        <v/>
      </c>
      <c r="W141" s="193" t="str">
        <f>IF('Result Sheet'!DO144="","",'Result Sheet'!DO144)</f>
        <v/>
      </c>
      <c r="BQ141" s="194" t="str">
        <f>'Result Sheet'!G144</f>
        <v/>
      </c>
      <c r="BR141" s="195" t="str">
        <f t="shared" si="24"/>
        <v/>
      </c>
      <c r="BS141" s="195" t="str">
        <f t="shared" si="25"/>
        <v/>
      </c>
      <c r="BT141" s="195" t="str">
        <f t="shared" si="26"/>
        <v/>
      </c>
      <c r="BU141" s="195" t="str">
        <f t="shared" si="27"/>
        <v/>
      </c>
      <c r="BV141" s="195" t="str">
        <f t="shared" si="28"/>
        <v/>
      </c>
      <c r="BW141" s="195" t="str">
        <f t="shared" si="29"/>
        <v/>
      </c>
      <c r="BX141" s="195" t="str">
        <f t="shared" si="30"/>
        <v/>
      </c>
      <c r="BY141" s="195" t="str">
        <f t="shared" si="31"/>
        <v/>
      </c>
      <c r="BZ141" s="195" t="str">
        <f t="shared" si="32"/>
        <v/>
      </c>
      <c r="CA141" s="195" t="str">
        <f t="shared" si="33"/>
        <v/>
      </c>
      <c r="CB141" s="195" t="str">
        <f t="shared" si="34"/>
        <v/>
      </c>
      <c r="CC141" s="195" t="str">
        <f t="shared" si="35"/>
        <v/>
      </c>
      <c r="CD141" s="196"/>
    </row>
    <row r="142" spans="1:82" ht="15.95" customHeight="1">
      <c r="A142" s="183">
        <f>IF('Result Sheet'!A145="","",'Result Sheet'!A145)</f>
        <v>138</v>
      </c>
      <c r="B142" s="184" t="str">
        <f>IF('Result Sheet'!B145="","",'Result Sheet'!B145)</f>
        <v/>
      </c>
      <c r="C142" s="185" t="str">
        <f>IF('Result Sheet'!F145="","",'Result Sheet'!F145)</f>
        <v/>
      </c>
      <c r="D142" s="186" t="str">
        <f>IF('Result Sheet'!E145="","",'Result Sheet'!E145)</f>
        <v/>
      </c>
      <c r="E142" s="187" t="str">
        <f>IF('Result Sheet'!G145="","",'Result Sheet'!G145)</f>
        <v/>
      </c>
      <c r="F142" s="187" t="str">
        <f>IF('Result Sheet'!H145="","",'Result Sheet'!H145)</f>
        <v/>
      </c>
      <c r="G142" s="187" t="str">
        <f>IF('Result Sheet'!I145="","",'Result Sheet'!I145)</f>
        <v/>
      </c>
      <c r="H142" s="188" t="str">
        <f>IF('Result Sheet'!K145="","",'Result Sheet'!K145)</f>
        <v/>
      </c>
      <c r="I142" s="188" t="str">
        <f>IF('Result Sheet'!J145="","",'Result Sheet'!J145)</f>
        <v/>
      </c>
      <c r="J142" s="291" t="str">
        <f>IF('Result Sheet'!DM145="","",'Result Sheet'!DM145)</f>
        <v/>
      </c>
      <c r="K142" s="189" t="str">
        <f>IF('Result Sheet'!DI145="","",'Result Sheet'!DI145)</f>
        <v/>
      </c>
      <c r="L142" s="190" t="str">
        <f>IF('Result Sheet'!DJ145="","",'Result Sheet'!DJ145)</f>
        <v/>
      </c>
      <c r="M142" s="189" t="str">
        <f>IF('Result Sheet'!DK145="","",'Result Sheet'!DK145)</f>
        <v/>
      </c>
      <c r="N142" s="232" t="str">
        <f>IF('Result Sheet'!DP145="","",'Result Sheet'!DP145)</f>
        <v/>
      </c>
      <c r="O142" s="191" t="str">
        <f>IF('Result Sheet'!AB145="","",IF('Result Sheet'!AB145="D","I",'Result Sheet'!AB145))</f>
        <v/>
      </c>
      <c r="P142" s="192" t="str">
        <f>IF('Result Sheet'!AC145="","",'Result Sheet'!AC145)</f>
        <v/>
      </c>
      <c r="Q142" s="191" t="str">
        <f>IF('Result Sheet'!AT145="","",IF('Result Sheet'!AT145="D","I",'Result Sheet'!AT145))</f>
        <v/>
      </c>
      <c r="R142" s="192" t="str">
        <f>IF('Result Sheet'!AU145="","",'Result Sheet'!AU145)</f>
        <v/>
      </c>
      <c r="S142" s="191" t="str">
        <f>IF('Result Sheet'!BL145="","",IF('Result Sheet'!BL145="D","I",'Result Sheet'!BL145))</f>
        <v/>
      </c>
      <c r="T142" s="192" t="str">
        <f>IF('Result Sheet'!BM145="","",'Result Sheet'!BM145)</f>
        <v/>
      </c>
      <c r="U142" s="191" t="str">
        <f>IF('Result Sheet'!CD145="","",IF('Result Sheet'!CD145="D","I",'Result Sheet'!CD145))</f>
        <v/>
      </c>
      <c r="V142" s="192" t="str">
        <f>IF('Result Sheet'!CE145="","",'Result Sheet'!CE145)</f>
        <v/>
      </c>
      <c r="W142" s="193" t="str">
        <f>IF('Result Sheet'!DO145="","",'Result Sheet'!DO145)</f>
        <v/>
      </c>
      <c r="BQ142" s="194" t="str">
        <f>'Result Sheet'!G145</f>
        <v/>
      </c>
      <c r="BR142" s="195" t="str">
        <f t="shared" si="24"/>
        <v/>
      </c>
      <c r="BS142" s="195" t="str">
        <f t="shared" si="25"/>
        <v/>
      </c>
      <c r="BT142" s="195" t="str">
        <f t="shared" si="26"/>
        <v/>
      </c>
      <c r="BU142" s="195" t="str">
        <f t="shared" si="27"/>
        <v/>
      </c>
      <c r="BV142" s="195" t="str">
        <f t="shared" si="28"/>
        <v/>
      </c>
      <c r="BW142" s="195" t="str">
        <f t="shared" si="29"/>
        <v/>
      </c>
      <c r="BX142" s="195" t="str">
        <f t="shared" si="30"/>
        <v/>
      </c>
      <c r="BY142" s="195" t="str">
        <f t="shared" si="31"/>
        <v/>
      </c>
      <c r="BZ142" s="195" t="str">
        <f t="shared" si="32"/>
        <v/>
      </c>
      <c r="CA142" s="195" t="str">
        <f t="shared" si="33"/>
        <v/>
      </c>
      <c r="CB142" s="195" t="str">
        <f t="shared" si="34"/>
        <v/>
      </c>
      <c r="CC142" s="195" t="str">
        <f t="shared" si="35"/>
        <v/>
      </c>
      <c r="CD142" s="196"/>
    </row>
    <row r="143" spans="1:82" ht="15.95" customHeight="1">
      <c r="A143" s="183">
        <f>IF('Result Sheet'!A146="","",'Result Sheet'!A146)</f>
        <v>139</v>
      </c>
      <c r="B143" s="184" t="str">
        <f>IF('Result Sheet'!B146="","",'Result Sheet'!B146)</f>
        <v/>
      </c>
      <c r="C143" s="185" t="str">
        <f>IF('Result Sheet'!F146="","",'Result Sheet'!F146)</f>
        <v/>
      </c>
      <c r="D143" s="186" t="str">
        <f>IF('Result Sheet'!E146="","",'Result Sheet'!E146)</f>
        <v/>
      </c>
      <c r="E143" s="187" t="str">
        <f>IF('Result Sheet'!G146="","",'Result Sheet'!G146)</f>
        <v/>
      </c>
      <c r="F143" s="187" t="str">
        <f>IF('Result Sheet'!H146="","",'Result Sheet'!H146)</f>
        <v/>
      </c>
      <c r="G143" s="187" t="str">
        <f>IF('Result Sheet'!I146="","",'Result Sheet'!I146)</f>
        <v/>
      </c>
      <c r="H143" s="188" t="str">
        <f>IF('Result Sheet'!K146="","",'Result Sheet'!K146)</f>
        <v/>
      </c>
      <c r="I143" s="188" t="str">
        <f>IF('Result Sheet'!J146="","",'Result Sheet'!J146)</f>
        <v/>
      </c>
      <c r="J143" s="291" t="str">
        <f>IF('Result Sheet'!DM146="","",'Result Sheet'!DM146)</f>
        <v/>
      </c>
      <c r="K143" s="189" t="str">
        <f>IF('Result Sheet'!DI146="","",'Result Sheet'!DI146)</f>
        <v/>
      </c>
      <c r="L143" s="190" t="str">
        <f>IF('Result Sheet'!DJ146="","",'Result Sheet'!DJ146)</f>
        <v/>
      </c>
      <c r="M143" s="189" t="str">
        <f>IF('Result Sheet'!DK146="","",'Result Sheet'!DK146)</f>
        <v/>
      </c>
      <c r="N143" s="232" t="str">
        <f>IF('Result Sheet'!DP146="","",'Result Sheet'!DP146)</f>
        <v/>
      </c>
      <c r="O143" s="191" t="str">
        <f>IF('Result Sheet'!AB146="","",IF('Result Sheet'!AB146="D","I",'Result Sheet'!AB146))</f>
        <v/>
      </c>
      <c r="P143" s="192" t="str">
        <f>IF('Result Sheet'!AC146="","",'Result Sheet'!AC146)</f>
        <v/>
      </c>
      <c r="Q143" s="191" t="str">
        <f>IF('Result Sheet'!AT146="","",IF('Result Sheet'!AT146="D","I",'Result Sheet'!AT146))</f>
        <v/>
      </c>
      <c r="R143" s="192" t="str">
        <f>IF('Result Sheet'!AU146="","",'Result Sheet'!AU146)</f>
        <v/>
      </c>
      <c r="S143" s="191" t="str">
        <f>IF('Result Sheet'!BL146="","",IF('Result Sheet'!BL146="D","I",'Result Sheet'!BL146))</f>
        <v/>
      </c>
      <c r="T143" s="192" t="str">
        <f>IF('Result Sheet'!BM146="","",'Result Sheet'!BM146)</f>
        <v/>
      </c>
      <c r="U143" s="191" t="str">
        <f>IF('Result Sheet'!CD146="","",IF('Result Sheet'!CD146="D","I",'Result Sheet'!CD146))</f>
        <v/>
      </c>
      <c r="V143" s="192" t="str">
        <f>IF('Result Sheet'!CE146="","",'Result Sheet'!CE146)</f>
        <v/>
      </c>
      <c r="W143" s="193" t="str">
        <f>IF('Result Sheet'!DO146="","",'Result Sheet'!DO146)</f>
        <v/>
      </c>
      <c r="BQ143" s="194" t="str">
        <f>'Result Sheet'!G146</f>
        <v/>
      </c>
      <c r="BR143" s="195" t="str">
        <f t="shared" si="24"/>
        <v/>
      </c>
      <c r="BS143" s="195" t="str">
        <f t="shared" si="25"/>
        <v/>
      </c>
      <c r="BT143" s="195" t="str">
        <f t="shared" si="26"/>
        <v/>
      </c>
      <c r="BU143" s="195" t="str">
        <f t="shared" si="27"/>
        <v/>
      </c>
      <c r="BV143" s="195" t="str">
        <f t="shared" si="28"/>
        <v/>
      </c>
      <c r="BW143" s="195" t="str">
        <f t="shared" si="29"/>
        <v/>
      </c>
      <c r="BX143" s="195" t="str">
        <f t="shared" si="30"/>
        <v/>
      </c>
      <c r="BY143" s="195" t="str">
        <f t="shared" si="31"/>
        <v/>
      </c>
      <c r="BZ143" s="195" t="str">
        <f t="shared" si="32"/>
        <v/>
      </c>
      <c r="CA143" s="195" t="str">
        <f t="shared" si="33"/>
        <v/>
      </c>
      <c r="CB143" s="195" t="str">
        <f t="shared" si="34"/>
        <v/>
      </c>
      <c r="CC143" s="195" t="str">
        <f t="shared" si="35"/>
        <v/>
      </c>
      <c r="CD143" s="196"/>
    </row>
    <row r="144" spans="1:82" ht="15.95" customHeight="1">
      <c r="A144" s="183">
        <f>IF('Result Sheet'!A147="","",'Result Sheet'!A147)</f>
        <v>140</v>
      </c>
      <c r="B144" s="184" t="str">
        <f>IF('Result Sheet'!B147="","",'Result Sheet'!B147)</f>
        <v/>
      </c>
      <c r="C144" s="185" t="str">
        <f>IF('Result Sheet'!F147="","",'Result Sheet'!F147)</f>
        <v/>
      </c>
      <c r="D144" s="186" t="str">
        <f>IF('Result Sheet'!E147="","",'Result Sheet'!E147)</f>
        <v/>
      </c>
      <c r="E144" s="187" t="str">
        <f>IF('Result Sheet'!G147="","",'Result Sheet'!G147)</f>
        <v/>
      </c>
      <c r="F144" s="187" t="str">
        <f>IF('Result Sheet'!H147="","",'Result Sheet'!H147)</f>
        <v/>
      </c>
      <c r="G144" s="187" t="str">
        <f>IF('Result Sheet'!I147="","",'Result Sheet'!I147)</f>
        <v/>
      </c>
      <c r="H144" s="188" t="str">
        <f>IF('Result Sheet'!K147="","",'Result Sheet'!K147)</f>
        <v/>
      </c>
      <c r="I144" s="188" t="str">
        <f>IF('Result Sheet'!J147="","",'Result Sheet'!J147)</f>
        <v/>
      </c>
      <c r="J144" s="291" t="str">
        <f>IF('Result Sheet'!DM147="","",'Result Sheet'!DM147)</f>
        <v/>
      </c>
      <c r="K144" s="189" t="str">
        <f>IF('Result Sheet'!DI147="","",'Result Sheet'!DI147)</f>
        <v/>
      </c>
      <c r="L144" s="190" t="str">
        <f>IF('Result Sheet'!DJ147="","",'Result Sheet'!DJ147)</f>
        <v/>
      </c>
      <c r="M144" s="189" t="str">
        <f>IF('Result Sheet'!DK147="","",'Result Sheet'!DK147)</f>
        <v/>
      </c>
      <c r="N144" s="232" t="str">
        <f>IF('Result Sheet'!DP147="","",'Result Sheet'!DP147)</f>
        <v/>
      </c>
      <c r="O144" s="191" t="str">
        <f>IF('Result Sheet'!AB147="","",IF('Result Sheet'!AB147="D","I",'Result Sheet'!AB147))</f>
        <v/>
      </c>
      <c r="P144" s="192" t="str">
        <f>IF('Result Sheet'!AC147="","",'Result Sheet'!AC147)</f>
        <v/>
      </c>
      <c r="Q144" s="191" t="str">
        <f>IF('Result Sheet'!AT147="","",IF('Result Sheet'!AT147="D","I",'Result Sheet'!AT147))</f>
        <v/>
      </c>
      <c r="R144" s="192" t="str">
        <f>IF('Result Sheet'!AU147="","",'Result Sheet'!AU147)</f>
        <v/>
      </c>
      <c r="S144" s="191" t="str">
        <f>IF('Result Sheet'!BL147="","",IF('Result Sheet'!BL147="D","I",'Result Sheet'!BL147))</f>
        <v/>
      </c>
      <c r="T144" s="192" t="str">
        <f>IF('Result Sheet'!BM147="","",'Result Sheet'!BM147)</f>
        <v/>
      </c>
      <c r="U144" s="191" t="str">
        <f>IF('Result Sheet'!CD147="","",IF('Result Sheet'!CD147="D","I",'Result Sheet'!CD147))</f>
        <v/>
      </c>
      <c r="V144" s="192" t="str">
        <f>IF('Result Sheet'!CE147="","",'Result Sheet'!CE147)</f>
        <v/>
      </c>
      <c r="W144" s="193" t="str">
        <f>IF('Result Sheet'!DO147="","",'Result Sheet'!DO147)</f>
        <v/>
      </c>
      <c r="BQ144" s="194" t="str">
        <f>'Result Sheet'!G147</f>
        <v/>
      </c>
      <c r="BR144" s="195" t="str">
        <f t="shared" si="24"/>
        <v/>
      </c>
      <c r="BS144" s="195" t="str">
        <f t="shared" si="25"/>
        <v/>
      </c>
      <c r="BT144" s="195" t="str">
        <f t="shared" si="26"/>
        <v/>
      </c>
      <c r="BU144" s="195" t="str">
        <f t="shared" si="27"/>
        <v/>
      </c>
      <c r="BV144" s="195" t="str">
        <f t="shared" si="28"/>
        <v/>
      </c>
      <c r="BW144" s="195" t="str">
        <f t="shared" si="29"/>
        <v/>
      </c>
      <c r="BX144" s="195" t="str">
        <f t="shared" si="30"/>
        <v/>
      </c>
      <c r="BY144" s="195" t="str">
        <f t="shared" si="31"/>
        <v/>
      </c>
      <c r="BZ144" s="195" t="str">
        <f t="shared" si="32"/>
        <v/>
      </c>
      <c r="CA144" s="195" t="str">
        <f t="shared" si="33"/>
        <v/>
      </c>
      <c r="CB144" s="195" t="str">
        <f t="shared" si="34"/>
        <v/>
      </c>
      <c r="CC144" s="195" t="str">
        <f t="shared" si="35"/>
        <v/>
      </c>
      <c r="CD144" s="196"/>
    </row>
    <row r="145" spans="1:82" ht="15.95" customHeight="1">
      <c r="A145" s="183">
        <f>IF('Result Sheet'!A148="","",'Result Sheet'!A148)</f>
        <v>141</v>
      </c>
      <c r="B145" s="184" t="str">
        <f>IF('Result Sheet'!B148="","",'Result Sheet'!B148)</f>
        <v/>
      </c>
      <c r="C145" s="185" t="str">
        <f>IF('Result Sheet'!F148="","",'Result Sheet'!F148)</f>
        <v/>
      </c>
      <c r="D145" s="186" t="str">
        <f>IF('Result Sheet'!E148="","",'Result Sheet'!E148)</f>
        <v/>
      </c>
      <c r="E145" s="187" t="str">
        <f>IF('Result Sheet'!G148="","",'Result Sheet'!G148)</f>
        <v/>
      </c>
      <c r="F145" s="187" t="str">
        <f>IF('Result Sheet'!H148="","",'Result Sheet'!H148)</f>
        <v/>
      </c>
      <c r="G145" s="187" t="str">
        <f>IF('Result Sheet'!I148="","",'Result Sheet'!I148)</f>
        <v/>
      </c>
      <c r="H145" s="188" t="str">
        <f>IF('Result Sheet'!K148="","",'Result Sheet'!K148)</f>
        <v/>
      </c>
      <c r="I145" s="188" t="str">
        <f>IF('Result Sheet'!J148="","",'Result Sheet'!J148)</f>
        <v/>
      </c>
      <c r="J145" s="291" t="str">
        <f>IF('Result Sheet'!DM148="","",'Result Sheet'!DM148)</f>
        <v/>
      </c>
      <c r="K145" s="189" t="str">
        <f>IF('Result Sheet'!DI148="","",'Result Sheet'!DI148)</f>
        <v/>
      </c>
      <c r="L145" s="190" t="str">
        <f>IF('Result Sheet'!DJ148="","",'Result Sheet'!DJ148)</f>
        <v/>
      </c>
      <c r="M145" s="189" t="str">
        <f>IF('Result Sheet'!DK148="","",'Result Sheet'!DK148)</f>
        <v/>
      </c>
      <c r="N145" s="232" t="str">
        <f>IF('Result Sheet'!DP148="","",'Result Sheet'!DP148)</f>
        <v/>
      </c>
      <c r="O145" s="191" t="str">
        <f>IF('Result Sheet'!AB148="","",IF('Result Sheet'!AB148="D","I",'Result Sheet'!AB148))</f>
        <v/>
      </c>
      <c r="P145" s="192" t="str">
        <f>IF('Result Sheet'!AC148="","",'Result Sheet'!AC148)</f>
        <v/>
      </c>
      <c r="Q145" s="191" t="str">
        <f>IF('Result Sheet'!AT148="","",IF('Result Sheet'!AT148="D","I",'Result Sheet'!AT148))</f>
        <v/>
      </c>
      <c r="R145" s="192" t="str">
        <f>IF('Result Sheet'!AU148="","",'Result Sheet'!AU148)</f>
        <v/>
      </c>
      <c r="S145" s="191" t="str">
        <f>IF('Result Sheet'!BL148="","",IF('Result Sheet'!BL148="D","I",'Result Sheet'!BL148))</f>
        <v/>
      </c>
      <c r="T145" s="192" t="str">
        <f>IF('Result Sheet'!BM148="","",'Result Sheet'!BM148)</f>
        <v/>
      </c>
      <c r="U145" s="191" t="str">
        <f>IF('Result Sheet'!CD148="","",IF('Result Sheet'!CD148="D","I",'Result Sheet'!CD148))</f>
        <v/>
      </c>
      <c r="V145" s="192" t="str">
        <f>IF('Result Sheet'!CE148="","",'Result Sheet'!CE148)</f>
        <v/>
      </c>
      <c r="W145" s="193" t="str">
        <f>IF('Result Sheet'!DO148="","",'Result Sheet'!DO148)</f>
        <v/>
      </c>
      <c r="BQ145" s="194" t="str">
        <f>'Result Sheet'!G148</f>
        <v/>
      </c>
      <c r="BR145" s="195" t="str">
        <f t="shared" si="24"/>
        <v/>
      </c>
      <c r="BS145" s="195" t="str">
        <f t="shared" si="25"/>
        <v/>
      </c>
      <c r="BT145" s="195" t="str">
        <f t="shared" si="26"/>
        <v/>
      </c>
      <c r="BU145" s="195" t="str">
        <f t="shared" si="27"/>
        <v/>
      </c>
      <c r="BV145" s="195" t="str">
        <f t="shared" si="28"/>
        <v/>
      </c>
      <c r="BW145" s="195" t="str">
        <f t="shared" si="29"/>
        <v/>
      </c>
      <c r="BX145" s="195" t="str">
        <f t="shared" si="30"/>
        <v/>
      </c>
      <c r="BY145" s="195" t="str">
        <f t="shared" si="31"/>
        <v/>
      </c>
      <c r="BZ145" s="195" t="str">
        <f t="shared" si="32"/>
        <v/>
      </c>
      <c r="CA145" s="195" t="str">
        <f t="shared" si="33"/>
        <v/>
      </c>
      <c r="CB145" s="195" t="str">
        <f t="shared" si="34"/>
        <v/>
      </c>
      <c r="CC145" s="195" t="str">
        <f t="shared" si="35"/>
        <v/>
      </c>
      <c r="CD145" s="196"/>
    </row>
    <row r="146" spans="1:82" ht="15.95" customHeight="1">
      <c r="A146" s="183">
        <f>IF('Result Sheet'!A149="","",'Result Sheet'!A149)</f>
        <v>142</v>
      </c>
      <c r="B146" s="184" t="str">
        <f>IF('Result Sheet'!B149="","",'Result Sheet'!B149)</f>
        <v/>
      </c>
      <c r="C146" s="185" t="str">
        <f>IF('Result Sheet'!F149="","",'Result Sheet'!F149)</f>
        <v/>
      </c>
      <c r="D146" s="186" t="str">
        <f>IF('Result Sheet'!E149="","",'Result Sheet'!E149)</f>
        <v/>
      </c>
      <c r="E146" s="187" t="str">
        <f>IF('Result Sheet'!G149="","",'Result Sheet'!G149)</f>
        <v/>
      </c>
      <c r="F146" s="187" t="str">
        <f>IF('Result Sheet'!H149="","",'Result Sheet'!H149)</f>
        <v/>
      </c>
      <c r="G146" s="187" t="str">
        <f>IF('Result Sheet'!I149="","",'Result Sheet'!I149)</f>
        <v/>
      </c>
      <c r="H146" s="188" t="str">
        <f>IF('Result Sheet'!K149="","",'Result Sheet'!K149)</f>
        <v/>
      </c>
      <c r="I146" s="188" t="str">
        <f>IF('Result Sheet'!J149="","",'Result Sheet'!J149)</f>
        <v/>
      </c>
      <c r="J146" s="291" t="str">
        <f>IF('Result Sheet'!DM149="","",'Result Sheet'!DM149)</f>
        <v/>
      </c>
      <c r="K146" s="189" t="str">
        <f>IF('Result Sheet'!DI149="","",'Result Sheet'!DI149)</f>
        <v/>
      </c>
      <c r="L146" s="190" t="str">
        <f>IF('Result Sheet'!DJ149="","",'Result Sheet'!DJ149)</f>
        <v/>
      </c>
      <c r="M146" s="189" t="str">
        <f>IF('Result Sheet'!DK149="","",'Result Sheet'!DK149)</f>
        <v/>
      </c>
      <c r="N146" s="232" t="str">
        <f>IF('Result Sheet'!DP149="","",'Result Sheet'!DP149)</f>
        <v/>
      </c>
      <c r="O146" s="191" t="str">
        <f>IF('Result Sheet'!AB149="","",IF('Result Sheet'!AB149="D","I",'Result Sheet'!AB149))</f>
        <v/>
      </c>
      <c r="P146" s="192" t="str">
        <f>IF('Result Sheet'!AC149="","",'Result Sheet'!AC149)</f>
        <v/>
      </c>
      <c r="Q146" s="191" t="str">
        <f>IF('Result Sheet'!AT149="","",IF('Result Sheet'!AT149="D","I",'Result Sheet'!AT149))</f>
        <v/>
      </c>
      <c r="R146" s="192" t="str">
        <f>IF('Result Sheet'!AU149="","",'Result Sheet'!AU149)</f>
        <v/>
      </c>
      <c r="S146" s="191" t="str">
        <f>IF('Result Sheet'!BL149="","",IF('Result Sheet'!BL149="D","I",'Result Sheet'!BL149))</f>
        <v/>
      </c>
      <c r="T146" s="192" t="str">
        <f>IF('Result Sheet'!BM149="","",'Result Sheet'!BM149)</f>
        <v/>
      </c>
      <c r="U146" s="191" t="str">
        <f>IF('Result Sheet'!CD149="","",IF('Result Sheet'!CD149="D","I",'Result Sheet'!CD149))</f>
        <v/>
      </c>
      <c r="V146" s="192" t="str">
        <f>IF('Result Sheet'!CE149="","",'Result Sheet'!CE149)</f>
        <v/>
      </c>
      <c r="W146" s="193" t="str">
        <f>IF('Result Sheet'!DO149="","",'Result Sheet'!DO149)</f>
        <v/>
      </c>
      <c r="BQ146" s="194" t="str">
        <f>'Result Sheet'!G149</f>
        <v/>
      </c>
      <c r="BR146" s="195" t="str">
        <f t="shared" si="24"/>
        <v/>
      </c>
      <c r="BS146" s="195" t="str">
        <f t="shared" si="25"/>
        <v/>
      </c>
      <c r="BT146" s="195" t="str">
        <f t="shared" si="26"/>
        <v/>
      </c>
      <c r="BU146" s="195" t="str">
        <f t="shared" si="27"/>
        <v/>
      </c>
      <c r="BV146" s="195" t="str">
        <f t="shared" si="28"/>
        <v/>
      </c>
      <c r="BW146" s="195" t="str">
        <f t="shared" si="29"/>
        <v/>
      </c>
      <c r="BX146" s="195" t="str">
        <f t="shared" si="30"/>
        <v/>
      </c>
      <c r="BY146" s="195" t="str">
        <f t="shared" si="31"/>
        <v/>
      </c>
      <c r="BZ146" s="195" t="str">
        <f t="shared" si="32"/>
        <v/>
      </c>
      <c r="CA146" s="195" t="str">
        <f t="shared" si="33"/>
        <v/>
      </c>
      <c r="CB146" s="195" t="str">
        <f t="shared" si="34"/>
        <v/>
      </c>
      <c r="CC146" s="195" t="str">
        <f t="shared" si="35"/>
        <v/>
      </c>
      <c r="CD146" s="196"/>
    </row>
    <row r="147" spans="1:82" ht="15.95" customHeight="1">
      <c r="A147" s="183">
        <f>IF('Result Sheet'!A150="","",'Result Sheet'!A150)</f>
        <v>143</v>
      </c>
      <c r="B147" s="184" t="str">
        <f>IF('Result Sheet'!B150="","",'Result Sheet'!B150)</f>
        <v/>
      </c>
      <c r="C147" s="185" t="str">
        <f>IF('Result Sheet'!F150="","",'Result Sheet'!F150)</f>
        <v/>
      </c>
      <c r="D147" s="186" t="str">
        <f>IF('Result Sheet'!E150="","",'Result Sheet'!E150)</f>
        <v/>
      </c>
      <c r="E147" s="187" t="str">
        <f>IF('Result Sheet'!G150="","",'Result Sheet'!G150)</f>
        <v/>
      </c>
      <c r="F147" s="187" t="str">
        <f>IF('Result Sheet'!H150="","",'Result Sheet'!H150)</f>
        <v/>
      </c>
      <c r="G147" s="187" t="str">
        <f>IF('Result Sheet'!I150="","",'Result Sheet'!I150)</f>
        <v/>
      </c>
      <c r="H147" s="188" t="str">
        <f>IF('Result Sheet'!K150="","",'Result Sheet'!K150)</f>
        <v/>
      </c>
      <c r="I147" s="188" t="str">
        <f>IF('Result Sheet'!J150="","",'Result Sheet'!J150)</f>
        <v/>
      </c>
      <c r="J147" s="291" t="str">
        <f>IF('Result Sheet'!DM150="","",'Result Sheet'!DM150)</f>
        <v/>
      </c>
      <c r="K147" s="189" t="str">
        <f>IF('Result Sheet'!DI150="","",'Result Sheet'!DI150)</f>
        <v/>
      </c>
      <c r="L147" s="190" t="str">
        <f>IF('Result Sheet'!DJ150="","",'Result Sheet'!DJ150)</f>
        <v/>
      </c>
      <c r="M147" s="189" t="str">
        <f>IF('Result Sheet'!DK150="","",'Result Sheet'!DK150)</f>
        <v/>
      </c>
      <c r="N147" s="232" t="str">
        <f>IF('Result Sheet'!DP150="","",'Result Sheet'!DP150)</f>
        <v/>
      </c>
      <c r="O147" s="191" t="str">
        <f>IF('Result Sheet'!AB150="","",IF('Result Sheet'!AB150="D","I",'Result Sheet'!AB150))</f>
        <v/>
      </c>
      <c r="P147" s="192" t="str">
        <f>IF('Result Sheet'!AC150="","",'Result Sheet'!AC150)</f>
        <v/>
      </c>
      <c r="Q147" s="191" t="str">
        <f>IF('Result Sheet'!AT150="","",IF('Result Sheet'!AT150="D","I",'Result Sheet'!AT150))</f>
        <v/>
      </c>
      <c r="R147" s="192" t="str">
        <f>IF('Result Sheet'!AU150="","",'Result Sheet'!AU150)</f>
        <v/>
      </c>
      <c r="S147" s="191" t="str">
        <f>IF('Result Sheet'!BL150="","",IF('Result Sheet'!BL150="D","I",'Result Sheet'!BL150))</f>
        <v/>
      </c>
      <c r="T147" s="192" t="str">
        <f>IF('Result Sheet'!BM150="","",'Result Sheet'!BM150)</f>
        <v/>
      </c>
      <c r="U147" s="191" t="str">
        <f>IF('Result Sheet'!CD150="","",IF('Result Sheet'!CD150="D","I",'Result Sheet'!CD150))</f>
        <v/>
      </c>
      <c r="V147" s="192" t="str">
        <f>IF('Result Sheet'!CE150="","",'Result Sheet'!CE150)</f>
        <v/>
      </c>
      <c r="W147" s="193" t="str">
        <f>IF('Result Sheet'!DO150="","",'Result Sheet'!DO150)</f>
        <v/>
      </c>
      <c r="BQ147" s="194" t="str">
        <f>'Result Sheet'!G150</f>
        <v/>
      </c>
      <c r="BR147" s="195" t="str">
        <f t="shared" si="24"/>
        <v/>
      </c>
      <c r="BS147" s="195" t="str">
        <f t="shared" si="25"/>
        <v/>
      </c>
      <c r="BT147" s="195" t="str">
        <f t="shared" si="26"/>
        <v/>
      </c>
      <c r="BU147" s="195" t="str">
        <f t="shared" si="27"/>
        <v/>
      </c>
      <c r="BV147" s="195" t="str">
        <f t="shared" si="28"/>
        <v/>
      </c>
      <c r="BW147" s="195" t="str">
        <f t="shared" si="29"/>
        <v/>
      </c>
      <c r="BX147" s="195" t="str">
        <f t="shared" si="30"/>
        <v/>
      </c>
      <c r="BY147" s="195" t="str">
        <f t="shared" si="31"/>
        <v/>
      </c>
      <c r="BZ147" s="195" t="str">
        <f t="shared" si="32"/>
        <v/>
      </c>
      <c r="CA147" s="195" t="str">
        <f t="shared" si="33"/>
        <v/>
      </c>
      <c r="CB147" s="195" t="str">
        <f t="shared" si="34"/>
        <v/>
      </c>
      <c r="CC147" s="195" t="str">
        <f t="shared" si="35"/>
        <v/>
      </c>
      <c r="CD147" s="196"/>
    </row>
    <row r="148" spans="1:82" ht="15.95" customHeight="1">
      <c r="A148" s="183">
        <f>IF('Result Sheet'!A151="","",'Result Sheet'!A151)</f>
        <v>144</v>
      </c>
      <c r="B148" s="184" t="str">
        <f>IF('Result Sheet'!B151="","",'Result Sheet'!B151)</f>
        <v/>
      </c>
      <c r="C148" s="185" t="str">
        <f>IF('Result Sheet'!F151="","",'Result Sheet'!F151)</f>
        <v/>
      </c>
      <c r="D148" s="186" t="str">
        <f>IF('Result Sheet'!E151="","",'Result Sheet'!E151)</f>
        <v/>
      </c>
      <c r="E148" s="187" t="str">
        <f>IF('Result Sheet'!G151="","",'Result Sheet'!G151)</f>
        <v/>
      </c>
      <c r="F148" s="187" t="str">
        <f>IF('Result Sheet'!H151="","",'Result Sheet'!H151)</f>
        <v/>
      </c>
      <c r="G148" s="187" t="str">
        <f>IF('Result Sheet'!I151="","",'Result Sheet'!I151)</f>
        <v/>
      </c>
      <c r="H148" s="188" t="str">
        <f>IF('Result Sheet'!K151="","",'Result Sheet'!K151)</f>
        <v/>
      </c>
      <c r="I148" s="188" t="str">
        <f>IF('Result Sheet'!J151="","",'Result Sheet'!J151)</f>
        <v/>
      </c>
      <c r="J148" s="291" t="str">
        <f>IF('Result Sheet'!DM151="","",'Result Sheet'!DM151)</f>
        <v/>
      </c>
      <c r="K148" s="189" t="str">
        <f>IF('Result Sheet'!DI151="","",'Result Sheet'!DI151)</f>
        <v/>
      </c>
      <c r="L148" s="190" t="str">
        <f>IF('Result Sheet'!DJ151="","",'Result Sheet'!DJ151)</f>
        <v/>
      </c>
      <c r="M148" s="189" t="str">
        <f>IF('Result Sheet'!DK151="","",'Result Sheet'!DK151)</f>
        <v/>
      </c>
      <c r="N148" s="232" t="str">
        <f>IF('Result Sheet'!DP151="","",'Result Sheet'!DP151)</f>
        <v/>
      </c>
      <c r="O148" s="191" t="str">
        <f>IF('Result Sheet'!AB151="","",IF('Result Sheet'!AB151="D","I",'Result Sheet'!AB151))</f>
        <v/>
      </c>
      <c r="P148" s="192" t="str">
        <f>IF('Result Sheet'!AC151="","",'Result Sheet'!AC151)</f>
        <v/>
      </c>
      <c r="Q148" s="191" t="str">
        <f>IF('Result Sheet'!AT151="","",IF('Result Sheet'!AT151="D","I",'Result Sheet'!AT151))</f>
        <v/>
      </c>
      <c r="R148" s="192" t="str">
        <f>IF('Result Sheet'!AU151="","",'Result Sheet'!AU151)</f>
        <v/>
      </c>
      <c r="S148" s="191" t="str">
        <f>IF('Result Sheet'!BL151="","",IF('Result Sheet'!BL151="D","I",'Result Sheet'!BL151))</f>
        <v/>
      </c>
      <c r="T148" s="192" t="str">
        <f>IF('Result Sheet'!BM151="","",'Result Sheet'!BM151)</f>
        <v/>
      </c>
      <c r="U148" s="191" t="str">
        <f>IF('Result Sheet'!CD151="","",IF('Result Sheet'!CD151="D","I",'Result Sheet'!CD151))</f>
        <v/>
      </c>
      <c r="V148" s="192" t="str">
        <f>IF('Result Sheet'!CE151="","",'Result Sheet'!CE151)</f>
        <v/>
      </c>
      <c r="W148" s="193" t="str">
        <f>IF('Result Sheet'!DO151="","",'Result Sheet'!DO151)</f>
        <v/>
      </c>
      <c r="BQ148" s="194" t="str">
        <f>'Result Sheet'!G151</f>
        <v/>
      </c>
      <c r="BR148" s="195" t="str">
        <f t="shared" si="24"/>
        <v/>
      </c>
      <c r="BS148" s="195" t="str">
        <f t="shared" si="25"/>
        <v/>
      </c>
      <c r="BT148" s="195" t="str">
        <f t="shared" si="26"/>
        <v/>
      </c>
      <c r="BU148" s="195" t="str">
        <f t="shared" si="27"/>
        <v/>
      </c>
      <c r="BV148" s="195" t="str">
        <f t="shared" si="28"/>
        <v/>
      </c>
      <c r="BW148" s="195" t="str">
        <f t="shared" si="29"/>
        <v/>
      </c>
      <c r="BX148" s="195" t="str">
        <f t="shared" si="30"/>
        <v/>
      </c>
      <c r="BY148" s="195" t="str">
        <f t="shared" si="31"/>
        <v/>
      </c>
      <c r="BZ148" s="195" t="str">
        <f t="shared" si="32"/>
        <v/>
      </c>
      <c r="CA148" s="195" t="str">
        <f t="shared" si="33"/>
        <v/>
      </c>
      <c r="CB148" s="195" t="str">
        <f t="shared" si="34"/>
        <v/>
      </c>
      <c r="CC148" s="195" t="str">
        <f t="shared" si="35"/>
        <v/>
      </c>
      <c r="CD148" s="196"/>
    </row>
    <row r="149" spans="1:82" ht="15.95" customHeight="1">
      <c r="A149" s="183">
        <f>IF('Result Sheet'!A152="","",'Result Sheet'!A152)</f>
        <v>145</v>
      </c>
      <c r="B149" s="184" t="str">
        <f>IF('Result Sheet'!B152="","",'Result Sheet'!B152)</f>
        <v/>
      </c>
      <c r="C149" s="185" t="str">
        <f>IF('Result Sheet'!F152="","",'Result Sheet'!F152)</f>
        <v/>
      </c>
      <c r="D149" s="186" t="str">
        <f>IF('Result Sheet'!E152="","",'Result Sheet'!E152)</f>
        <v/>
      </c>
      <c r="E149" s="187" t="str">
        <f>IF('Result Sheet'!G152="","",'Result Sheet'!G152)</f>
        <v/>
      </c>
      <c r="F149" s="187" t="str">
        <f>IF('Result Sheet'!H152="","",'Result Sheet'!H152)</f>
        <v/>
      </c>
      <c r="G149" s="187" t="str">
        <f>IF('Result Sheet'!I152="","",'Result Sheet'!I152)</f>
        <v/>
      </c>
      <c r="H149" s="188" t="str">
        <f>IF('Result Sheet'!K152="","",'Result Sheet'!K152)</f>
        <v/>
      </c>
      <c r="I149" s="188" t="str">
        <f>IF('Result Sheet'!J152="","",'Result Sheet'!J152)</f>
        <v/>
      </c>
      <c r="J149" s="291" t="str">
        <f>IF('Result Sheet'!DM152="","",'Result Sheet'!DM152)</f>
        <v/>
      </c>
      <c r="K149" s="189" t="str">
        <f>IF('Result Sheet'!DI152="","",'Result Sheet'!DI152)</f>
        <v/>
      </c>
      <c r="L149" s="190" t="str">
        <f>IF('Result Sheet'!DJ152="","",'Result Sheet'!DJ152)</f>
        <v/>
      </c>
      <c r="M149" s="189" t="str">
        <f>IF('Result Sheet'!DK152="","",'Result Sheet'!DK152)</f>
        <v/>
      </c>
      <c r="N149" s="232" t="str">
        <f>IF('Result Sheet'!DP152="","",'Result Sheet'!DP152)</f>
        <v/>
      </c>
      <c r="O149" s="191" t="str">
        <f>IF('Result Sheet'!AB152="","",IF('Result Sheet'!AB152="D","I",'Result Sheet'!AB152))</f>
        <v/>
      </c>
      <c r="P149" s="192" t="str">
        <f>IF('Result Sheet'!AC152="","",'Result Sheet'!AC152)</f>
        <v/>
      </c>
      <c r="Q149" s="191" t="str">
        <f>IF('Result Sheet'!AT152="","",IF('Result Sheet'!AT152="D","I",'Result Sheet'!AT152))</f>
        <v/>
      </c>
      <c r="R149" s="192" t="str">
        <f>IF('Result Sheet'!AU152="","",'Result Sheet'!AU152)</f>
        <v/>
      </c>
      <c r="S149" s="191" t="str">
        <f>IF('Result Sheet'!BL152="","",IF('Result Sheet'!BL152="D","I",'Result Sheet'!BL152))</f>
        <v/>
      </c>
      <c r="T149" s="192" t="str">
        <f>IF('Result Sheet'!BM152="","",'Result Sheet'!BM152)</f>
        <v/>
      </c>
      <c r="U149" s="191" t="str">
        <f>IF('Result Sheet'!CD152="","",IF('Result Sheet'!CD152="D","I",'Result Sheet'!CD152))</f>
        <v/>
      </c>
      <c r="V149" s="192" t="str">
        <f>IF('Result Sheet'!CE152="","",'Result Sheet'!CE152)</f>
        <v/>
      </c>
      <c r="W149" s="193" t="str">
        <f>IF('Result Sheet'!DO152="","",'Result Sheet'!DO152)</f>
        <v/>
      </c>
      <c r="BQ149" s="194" t="str">
        <f>'Result Sheet'!G152</f>
        <v/>
      </c>
      <c r="BR149" s="195" t="str">
        <f t="shared" si="24"/>
        <v/>
      </c>
      <c r="BS149" s="195" t="str">
        <f t="shared" si="25"/>
        <v/>
      </c>
      <c r="BT149" s="195" t="str">
        <f t="shared" si="26"/>
        <v/>
      </c>
      <c r="BU149" s="195" t="str">
        <f t="shared" si="27"/>
        <v/>
      </c>
      <c r="BV149" s="195" t="str">
        <f t="shared" si="28"/>
        <v/>
      </c>
      <c r="BW149" s="195" t="str">
        <f t="shared" si="29"/>
        <v/>
      </c>
      <c r="BX149" s="195" t="str">
        <f t="shared" si="30"/>
        <v/>
      </c>
      <c r="BY149" s="195" t="str">
        <f t="shared" si="31"/>
        <v/>
      </c>
      <c r="BZ149" s="195" t="str">
        <f t="shared" si="32"/>
        <v/>
      </c>
      <c r="CA149" s="195" t="str">
        <f t="shared" si="33"/>
        <v/>
      </c>
      <c r="CB149" s="195" t="str">
        <f t="shared" si="34"/>
        <v/>
      </c>
      <c r="CC149" s="195" t="str">
        <f t="shared" si="35"/>
        <v/>
      </c>
      <c r="CD149" s="196"/>
    </row>
    <row r="150" spans="1:82" ht="15.95" customHeight="1">
      <c r="A150" s="183">
        <f>IF('Result Sheet'!A153="","",'Result Sheet'!A153)</f>
        <v>146</v>
      </c>
      <c r="B150" s="184" t="str">
        <f>IF('Result Sheet'!B153="","",'Result Sheet'!B153)</f>
        <v/>
      </c>
      <c r="C150" s="185" t="str">
        <f>IF('Result Sheet'!F153="","",'Result Sheet'!F153)</f>
        <v/>
      </c>
      <c r="D150" s="186" t="str">
        <f>IF('Result Sheet'!E153="","",'Result Sheet'!E153)</f>
        <v/>
      </c>
      <c r="E150" s="187" t="str">
        <f>IF('Result Sheet'!G153="","",'Result Sheet'!G153)</f>
        <v/>
      </c>
      <c r="F150" s="187" t="str">
        <f>IF('Result Sheet'!H153="","",'Result Sheet'!H153)</f>
        <v/>
      </c>
      <c r="G150" s="187" t="str">
        <f>IF('Result Sheet'!I153="","",'Result Sheet'!I153)</f>
        <v/>
      </c>
      <c r="H150" s="188" t="str">
        <f>IF('Result Sheet'!K153="","",'Result Sheet'!K153)</f>
        <v/>
      </c>
      <c r="I150" s="188" t="str">
        <f>IF('Result Sheet'!J153="","",'Result Sheet'!J153)</f>
        <v/>
      </c>
      <c r="J150" s="291" t="str">
        <f>IF('Result Sheet'!DM153="","",'Result Sheet'!DM153)</f>
        <v/>
      </c>
      <c r="K150" s="189" t="str">
        <f>IF('Result Sheet'!DI153="","",'Result Sheet'!DI153)</f>
        <v/>
      </c>
      <c r="L150" s="190" t="str">
        <f>IF('Result Sheet'!DJ153="","",'Result Sheet'!DJ153)</f>
        <v/>
      </c>
      <c r="M150" s="189" t="str">
        <f>IF('Result Sheet'!DK153="","",'Result Sheet'!DK153)</f>
        <v/>
      </c>
      <c r="N150" s="232" t="str">
        <f>IF('Result Sheet'!DP153="","",'Result Sheet'!DP153)</f>
        <v/>
      </c>
      <c r="O150" s="191" t="str">
        <f>IF('Result Sheet'!AB153="","",IF('Result Sheet'!AB153="D","I",'Result Sheet'!AB153))</f>
        <v/>
      </c>
      <c r="P150" s="192" t="str">
        <f>IF('Result Sheet'!AC153="","",'Result Sheet'!AC153)</f>
        <v/>
      </c>
      <c r="Q150" s="191" t="str">
        <f>IF('Result Sheet'!AT153="","",IF('Result Sheet'!AT153="D","I",'Result Sheet'!AT153))</f>
        <v/>
      </c>
      <c r="R150" s="192" t="str">
        <f>IF('Result Sheet'!AU153="","",'Result Sheet'!AU153)</f>
        <v/>
      </c>
      <c r="S150" s="191" t="str">
        <f>IF('Result Sheet'!BL153="","",IF('Result Sheet'!BL153="D","I",'Result Sheet'!BL153))</f>
        <v/>
      </c>
      <c r="T150" s="192" t="str">
        <f>IF('Result Sheet'!BM153="","",'Result Sheet'!BM153)</f>
        <v/>
      </c>
      <c r="U150" s="191" t="str">
        <f>IF('Result Sheet'!CD153="","",IF('Result Sheet'!CD153="D","I",'Result Sheet'!CD153))</f>
        <v/>
      </c>
      <c r="V150" s="192" t="str">
        <f>IF('Result Sheet'!CE153="","",'Result Sheet'!CE153)</f>
        <v/>
      </c>
      <c r="W150" s="193" t="str">
        <f>IF('Result Sheet'!DO153="","",'Result Sheet'!DO153)</f>
        <v/>
      </c>
      <c r="BQ150" s="194" t="str">
        <f>'Result Sheet'!G153</f>
        <v/>
      </c>
      <c r="BR150" s="195" t="str">
        <f t="shared" si="24"/>
        <v/>
      </c>
      <c r="BS150" s="195" t="str">
        <f t="shared" si="25"/>
        <v/>
      </c>
      <c r="BT150" s="195" t="str">
        <f t="shared" si="26"/>
        <v/>
      </c>
      <c r="BU150" s="195" t="str">
        <f t="shared" si="27"/>
        <v/>
      </c>
      <c r="BV150" s="195" t="str">
        <f t="shared" si="28"/>
        <v/>
      </c>
      <c r="BW150" s="195" t="str">
        <f t="shared" si="29"/>
        <v/>
      </c>
      <c r="BX150" s="195" t="str">
        <f t="shared" si="30"/>
        <v/>
      </c>
      <c r="BY150" s="195" t="str">
        <f t="shared" si="31"/>
        <v/>
      </c>
      <c r="BZ150" s="195" t="str">
        <f t="shared" si="32"/>
        <v/>
      </c>
      <c r="CA150" s="195" t="str">
        <f t="shared" si="33"/>
        <v/>
      </c>
      <c r="CB150" s="195" t="str">
        <f t="shared" si="34"/>
        <v/>
      </c>
      <c r="CC150" s="195" t="str">
        <f t="shared" si="35"/>
        <v/>
      </c>
      <c r="CD150" s="196"/>
    </row>
    <row r="151" spans="1:82" ht="15.95" customHeight="1">
      <c r="A151" s="183">
        <f>IF('Result Sheet'!A154="","",'Result Sheet'!A154)</f>
        <v>147</v>
      </c>
      <c r="B151" s="184" t="str">
        <f>IF('Result Sheet'!B154="","",'Result Sheet'!B154)</f>
        <v/>
      </c>
      <c r="C151" s="185" t="str">
        <f>IF('Result Sheet'!F154="","",'Result Sheet'!F154)</f>
        <v/>
      </c>
      <c r="D151" s="186" t="str">
        <f>IF('Result Sheet'!E154="","",'Result Sheet'!E154)</f>
        <v/>
      </c>
      <c r="E151" s="187" t="str">
        <f>IF('Result Sheet'!G154="","",'Result Sheet'!G154)</f>
        <v/>
      </c>
      <c r="F151" s="187" t="str">
        <f>IF('Result Sheet'!H154="","",'Result Sheet'!H154)</f>
        <v/>
      </c>
      <c r="G151" s="187" t="str">
        <f>IF('Result Sheet'!I154="","",'Result Sheet'!I154)</f>
        <v/>
      </c>
      <c r="H151" s="188" t="str">
        <f>IF('Result Sheet'!K154="","",'Result Sheet'!K154)</f>
        <v/>
      </c>
      <c r="I151" s="188" t="str">
        <f>IF('Result Sheet'!J154="","",'Result Sheet'!J154)</f>
        <v/>
      </c>
      <c r="J151" s="291" t="str">
        <f>IF('Result Sheet'!DM154="","",'Result Sheet'!DM154)</f>
        <v/>
      </c>
      <c r="K151" s="189" t="str">
        <f>IF('Result Sheet'!DI154="","",'Result Sheet'!DI154)</f>
        <v/>
      </c>
      <c r="L151" s="190" t="str">
        <f>IF('Result Sheet'!DJ154="","",'Result Sheet'!DJ154)</f>
        <v/>
      </c>
      <c r="M151" s="189" t="str">
        <f>IF('Result Sheet'!DK154="","",'Result Sheet'!DK154)</f>
        <v/>
      </c>
      <c r="N151" s="232" t="str">
        <f>IF('Result Sheet'!DP154="","",'Result Sheet'!DP154)</f>
        <v/>
      </c>
      <c r="O151" s="191" t="str">
        <f>IF('Result Sheet'!AB154="","",IF('Result Sheet'!AB154="D","I",'Result Sheet'!AB154))</f>
        <v/>
      </c>
      <c r="P151" s="192" t="str">
        <f>IF('Result Sheet'!AC154="","",'Result Sheet'!AC154)</f>
        <v/>
      </c>
      <c r="Q151" s="191" t="str">
        <f>IF('Result Sheet'!AT154="","",IF('Result Sheet'!AT154="D","I",'Result Sheet'!AT154))</f>
        <v/>
      </c>
      <c r="R151" s="192" t="str">
        <f>IF('Result Sheet'!AU154="","",'Result Sheet'!AU154)</f>
        <v/>
      </c>
      <c r="S151" s="191" t="str">
        <f>IF('Result Sheet'!BL154="","",IF('Result Sheet'!BL154="D","I",'Result Sheet'!BL154))</f>
        <v/>
      </c>
      <c r="T151" s="192" t="str">
        <f>IF('Result Sheet'!BM154="","",'Result Sheet'!BM154)</f>
        <v/>
      </c>
      <c r="U151" s="191" t="str">
        <f>IF('Result Sheet'!CD154="","",IF('Result Sheet'!CD154="D","I",'Result Sheet'!CD154))</f>
        <v/>
      </c>
      <c r="V151" s="192" t="str">
        <f>IF('Result Sheet'!CE154="","",'Result Sheet'!CE154)</f>
        <v/>
      </c>
      <c r="W151" s="193" t="str">
        <f>IF('Result Sheet'!DO154="","",'Result Sheet'!DO154)</f>
        <v/>
      </c>
      <c r="BQ151" s="194" t="str">
        <f>'Result Sheet'!G154</f>
        <v/>
      </c>
      <c r="BR151" s="195" t="str">
        <f t="shared" si="24"/>
        <v/>
      </c>
      <c r="BS151" s="195" t="str">
        <f t="shared" si="25"/>
        <v/>
      </c>
      <c r="BT151" s="195" t="str">
        <f t="shared" si="26"/>
        <v/>
      </c>
      <c r="BU151" s="195" t="str">
        <f t="shared" si="27"/>
        <v/>
      </c>
      <c r="BV151" s="195" t="str">
        <f t="shared" si="28"/>
        <v/>
      </c>
      <c r="BW151" s="195" t="str">
        <f t="shared" si="29"/>
        <v/>
      </c>
      <c r="BX151" s="195" t="str">
        <f t="shared" si="30"/>
        <v/>
      </c>
      <c r="BY151" s="195" t="str">
        <f t="shared" si="31"/>
        <v/>
      </c>
      <c r="BZ151" s="195" t="str">
        <f t="shared" si="32"/>
        <v/>
      </c>
      <c r="CA151" s="195" t="str">
        <f t="shared" si="33"/>
        <v/>
      </c>
      <c r="CB151" s="195" t="str">
        <f t="shared" si="34"/>
        <v/>
      </c>
      <c r="CC151" s="195" t="str">
        <f t="shared" si="35"/>
        <v/>
      </c>
      <c r="CD151" s="196"/>
    </row>
    <row r="152" spans="1:82" ht="15.95" customHeight="1">
      <c r="A152" s="183">
        <f>IF('Result Sheet'!A155="","",'Result Sheet'!A155)</f>
        <v>148</v>
      </c>
      <c r="B152" s="184" t="str">
        <f>IF('Result Sheet'!B155="","",'Result Sheet'!B155)</f>
        <v/>
      </c>
      <c r="C152" s="185" t="str">
        <f>IF('Result Sheet'!F155="","",'Result Sheet'!F155)</f>
        <v/>
      </c>
      <c r="D152" s="186" t="str">
        <f>IF('Result Sheet'!E155="","",'Result Sheet'!E155)</f>
        <v/>
      </c>
      <c r="E152" s="187" t="str">
        <f>IF('Result Sheet'!G155="","",'Result Sheet'!G155)</f>
        <v/>
      </c>
      <c r="F152" s="187" t="str">
        <f>IF('Result Sheet'!H155="","",'Result Sheet'!H155)</f>
        <v/>
      </c>
      <c r="G152" s="187" t="str">
        <f>IF('Result Sheet'!I155="","",'Result Sheet'!I155)</f>
        <v/>
      </c>
      <c r="H152" s="188" t="str">
        <f>IF('Result Sheet'!K155="","",'Result Sheet'!K155)</f>
        <v/>
      </c>
      <c r="I152" s="188" t="str">
        <f>IF('Result Sheet'!J155="","",'Result Sheet'!J155)</f>
        <v/>
      </c>
      <c r="J152" s="291" t="str">
        <f>IF('Result Sheet'!DM155="","",'Result Sheet'!DM155)</f>
        <v/>
      </c>
      <c r="K152" s="189" t="str">
        <f>IF('Result Sheet'!DI155="","",'Result Sheet'!DI155)</f>
        <v/>
      </c>
      <c r="L152" s="190" t="str">
        <f>IF('Result Sheet'!DJ155="","",'Result Sheet'!DJ155)</f>
        <v/>
      </c>
      <c r="M152" s="189" t="str">
        <f>IF('Result Sheet'!DK155="","",'Result Sheet'!DK155)</f>
        <v/>
      </c>
      <c r="N152" s="232" t="str">
        <f>IF('Result Sheet'!DP155="","",'Result Sheet'!DP155)</f>
        <v/>
      </c>
      <c r="O152" s="191" t="str">
        <f>IF('Result Sheet'!AB155="","",IF('Result Sheet'!AB155="D","I",'Result Sheet'!AB155))</f>
        <v/>
      </c>
      <c r="P152" s="192" t="str">
        <f>IF('Result Sheet'!AC155="","",'Result Sheet'!AC155)</f>
        <v/>
      </c>
      <c r="Q152" s="191" t="str">
        <f>IF('Result Sheet'!AT155="","",IF('Result Sheet'!AT155="D","I",'Result Sheet'!AT155))</f>
        <v/>
      </c>
      <c r="R152" s="192" t="str">
        <f>IF('Result Sheet'!AU155="","",'Result Sheet'!AU155)</f>
        <v/>
      </c>
      <c r="S152" s="191" t="str">
        <f>IF('Result Sheet'!BL155="","",IF('Result Sheet'!BL155="D","I",'Result Sheet'!BL155))</f>
        <v/>
      </c>
      <c r="T152" s="192" t="str">
        <f>IF('Result Sheet'!BM155="","",'Result Sheet'!BM155)</f>
        <v/>
      </c>
      <c r="U152" s="191" t="str">
        <f>IF('Result Sheet'!CD155="","",IF('Result Sheet'!CD155="D","I",'Result Sheet'!CD155))</f>
        <v/>
      </c>
      <c r="V152" s="192" t="str">
        <f>IF('Result Sheet'!CE155="","",'Result Sheet'!CE155)</f>
        <v/>
      </c>
      <c r="W152" s="193" t="str">
        <f>IF('Result Sheet'!DO155="","",'Result Sheet'!DO155)</f>
        <v/>
      </c>
      <c r="BQ152" s="194" t="str">
        <f>'Result Sheet'!G155</f>
        <v/>
      </c>
      <c r="BR152" s="195" t="str">
        <f t="shared" si="24"/>
        <v/>
      </c>
      <c r="BS152" s="195" t="str">
        <f t="shared" si="25"/>
        <v/>
      </c>
      <c r="BT152" s="195" t="str">
        <f t="shared" si="26"/>
        <v/>
      </c>
      <c r="BU152" s="195" t="str">
        <f t="shared" si="27"/>
        <v/>
      </c>
      <c r="BV152" s="195" t="str">
        <f t="shared" si="28"/>
        <v/>
      </c>
      <c r="BW152" s="195" t="str">
        <f t="shared" si="29"/>
        <v/>
      </c>
      <c r="BX152" s="195" t="str">
        <f t="shared" si="30"/>
        <v/>
      </c>
      <c r="BY152" s="195" t="str">
        <f t="shared" si="31"/>
        <v/>
      </c>
      <c r="BZ152" s="195" t="str">
        <f t="shared" si="32"/>
        <v/>
      </c>
      <c r="CA152" s="195" t="str">
        <f t="shared" si="33"/>
        <v/>
      </c>
      <c r="CB152" s="195" t="str">
        <f t="shared" si="34"/>
        <v/>
      </c>
      <c r="CC152" s="195" t="str">
        <f t="shared" si="35"/>
        <v/>
      </c>
      <c r="CD152" s="196"/>
    </row>
    <row r="153" spans="1:82" ht="15.95" customHeight="1">
      <c r="A153" s="183">
        <f>IF('Result Sheet'!A156="","",'Result Sheet'!A156)</f>
        <v>149</v>
      </c>
      <c r="B153" s="184" t="str">
        <f>IF('Result Sheet'!B156="","",'Result Sheet'!B156)</f>
        <v/>
      </c>
      <c r="C153" s="185" t="str">
        <f>IF('Result Sheet'!F156="","",'Result Sheet'!F156)</f>
        <v/>
      </c>
      <c r="D153" s="186" t="str">
        <f>IF('Result Sheet'!E156="","",'Result Sheet'!E156)</f>
        <v/>
      </c>
      <c r="E153" s="187" t="str">
        <f>IF('Result Sheet'!G156="","",'Result Sheet'!G156)</f>
        <v/>
      </c>
      <c r="F153" s="187" t="str">
        <f>IF('Result Sheet'!H156="","",'Result Sheet'!H156)</f>
        <v/>
      </c>
      <c r="G153" s="187" t="str">
        <f>IF('Result Sheet'!I156="","",'Result Sheet'!I156)</f>
        <v/>
      </c>
      <c r="H153" s="188" t="str">
        <f>IF('Result Sheet'!K156="","",'Result Sheet'!K156)</f>
        <v/>
      </c>
      <c r="I153" s="188" t="str">
        <f>IF('Result Sheet'!J156="","",'Result Sheet'!J156)</f>
        <v/>
      </c>
      <c r="J153" s="291" t="str">
        <f>IF('Result Sheet'!DM156="","",'Result Sheet'!DM156)</f>
        <v/>
      </c>
      <c r="K153" s="189" t="str">
        <f>IF('Result Sheet'!DI156="","",'Result Sheet'!DI156)</f>
        <v/>
      </c>
      <c r="L153" s="190" t="str">
        <f>IF('Result Sheet'!DJ156="","",'Result Sheet'!DJ156)</f>
        <v/>
      </c>
      <c r="M153" s="189" t="str">
        <f>IF('Result Sheet'!DK156="","",'Result Sheet'!DK156)</f>
        <v/>
      </c>
      <c r="N153" s="232" t="str">
        <f>IF('Result Sheet'!DP156="","",'Result Sheet'!DP156)</f>
        <v/>
      </c>
      <c r="O153" s="191" t="str">
        <f>IF('Result Sheet'!AB156="","",IF('Result Sheet'!AB156="D","I",'Result Sheet'!AB156))</f>
        <v/>
      </c>
      <c r="P153" s="192" t="str">
        <f>IF('Result Sheet'!AC156="","",'Result Sheet'!AC156)</f>
        <v/>
      </c>
      <c r="Q153" s="191" t="str">
        <f>IF('Result Sheet'!AT156="","",IF('Result Sheet'!AT156="D","I",'Result Sheet'!AT156))</f>
        <v/>
      </c>
      <c r="R153" s="192" t="str">
        <f>IF('Result Sheet'!AU156="","",'Result Sheet'!AU156)</f>
        <v/>
      </c>
      <c r="S153" s="191" t="str">
        <f>IF('Result Sheet'!BL156="","",IF('Result Sheet'!BL156="D","I",'Result Sheet'!BL156))</f>
        <v/>
      </c>
      <c r="T153" s="192" t="str">
        <f>IF('Result Sheet'!BM156="","",'Result Sheet'!BM156)</f>
        <v/>
      </c>
      <c r="U153" s="191" t="str">
        <f>IF('Result Sheet'!CD156="","",IF('Result Sheet'!CD156="D","I",'Result Sheet'!CD156))</f>
        <v/>
      </c>
      <c r="V153" s="192" t="str">
        <f>IF('Result Sheet'!CE156="","",'Result Sheet'!CE156)</f>
        <v/>
      </c>
      <c r="W153" s="193" t="str">
        <f>IF('Result Sheet'!DO156="","",'Result Sheet'!DO156)</f>
        <v/>
      </c>
      <c r="BQ153" s="194" t="str">
        <f>'Result Sheet'!G156</f>
        <v/>
      </c>
      <c r="BR153" s="195" t="str">
        <f t="shared" si="24"/>
        <v/>
      </c>
      <c r="BS153" s="195" t="str">
        <f t="shared" si="25"/>
        <v/>
      </c>
      <c r="BT153" s="195" t="str">
        <f t="shared" si="26"/>
        <v/>
      </c>
      <c r="BU153" s="195" t="str">
        <f t="shared" si="27"/>
        <v/>
      </c>
      <c r="BV153" s="195" t="str">
        <f t="shared" si="28"/>
        <v/>
      </c>
      <c r="BW153" s="195" t="str">
        <f t="shared" si="29"/>
        <v/>
      </c>
      <c r="BX153" s="195" t="str">
        <f t="shared" si="30"/>
        <v/>
      </c>
      <c r="BY153" s="195" t="str">
        <f t="shared" si="31"/>
        <v/>
      </c>
      <c r="BZ153" s="195" t="str">
        <f t="shared" si="32"/>
        <v/>
      </c>
      <c r="CA153" s="195" t="str">
        <f t="shared" si="33"/>
        <v/>
      </c>
      <c r="CB153" s="195" t="str">
        <f t="shared" si="34"/>
        <v/>
      </c>
      <c r="CC153" s="195" t="str">
        <f t="shared" si="35"/>
        <v/>
      </c>
      <c r="CD153" s="196"/>
    </row>
    <row r="154" spans="1:82" ht="15.95" customHeight="1">
      <c r="A154" s="183">
        <f>IF('Result Sheet'!A157="","",'Result Sheet'!A157)</f>
        <v>150</v>
      </c>
      <c r="B154" s="184" t="str">
        <f>IF('Result Sheet'!B157="","",'Result Sheet'!B157)</f>
        <v/>
      </c>
      <c r="C154" s="185" t="str">
        <f>IF('Result Sheet'!F157="","",'Result Sheet'!F157)</f>
        <v/>
      </c>
      <c r="D154" s="186" t="str">
        <f>IF('Result Sheet'!E157="","",'Result Sheet'!E157)</f>
        <v/>
      </c>
      <c r="E154" s="187" t="str">
        <f>IF('Result Sheet'!G157="","",'Result Sheet'!G157)</f>
        <v/>
      </c>
      <c r="F154" s="187" t="str">
        <f>IF('Result Sheet'!H157="","",'Result Sheet'!H157)</f>
        <v/>
      </c>
      <c r="G154" s="187" t="str">
        <f>IF('Result Sheet'!I157="","",'Result Sheet'!I157)</f>
        <v/>
      </c>
      <c r="H154" s="188" t="str">
        <f>IF('Result Sheet'!K157="","",'Result Sheet'!K157)</f>
        <v/>
      </c>
      <c r="I154" s="188" t="str">
        <f>IF('Result Sheet'!J157="","",'Result Sheet'!J157)</f>
        <v/>
      </c>
      <c r="J154" s="291" t="str">
        <f>IF('Result Sheet'!DM157="","",'Result Sheet'!DM157)</f>
        <v/>
      </c>
      <c r="K154" s="189" t="str">
        <f>IF('Result Sheet'!DI157="","",'Result Sheet'!DI157)</f>
        <v/>
      </c>
      <c r="L154" s="190" t="str">
        <f>IF('Result Sheet'!DJ157="","",'Result Sheet'!DJ157)</f>
        <v/>
      </c>
      <c r="M154" s="189" t="str">
        <f>IF('Result Sheet'!DK157="","",'Result Sheet'!DK157)</f>
        <v/>
      </c>
      <c r="N154" s="232" t="str">
        <f>IF('Result Sheet'!DP157="","",'Result Sheet'!DP157)</f>
        <v/>
      </c>
      <c r="O154" s="191" t="str">
        <f>IF('Result Sheet'!AB157="","",IF('Result Sheet'!AB157="D","I",'Result Sheet'!AB157))</f>
        <v/>
      </c>
      <c r="P154" s="192" t="str">
        <f>IF('Result Sheet'!AC157="","",'Result Sheet'!AC157)</f>
        <v/>
      </c>
      <c r="Q154" s="191" t="str">
        <f>IF('Result Sheet'!AT157="","",IF('Result Sheet'!AT157="D","I",'Result Sheet'!AT157))</f>
        <v/>
      </c>
      <c r="R154" s="192" t="str">
        <f>IF('Result Sheet'!AU157="","",'Result Sheet'!AU157)</f>
        <v/>
      </c>
      <c r="S154" s="191" t="str">
        <f>IF('Result Sheet'!BL157="","",IF('Result Sheet'!BL157="D","I",'Result Sheet'!BL157))</f>
        <v/>
      </c>
      <c r="T154" s="192" t="str">
        <f>IF('Result Sheet'!BM157="","",'Result Sheet'!BM157)</f>
        <v/>
      </c>
      <c r="U154" s="191" t="str">
        <f>IF('Result Sheet'!CD157="","",IF('Result Sheet'!CD157="D","I",'Result Sheet'!CD157))</f>
        <v/>
      </c>
      <c r="V154" s="192" t="str">
        <f>IF('Result Sheet'!CE157="","",'Result Sheet'!CE157)</f>
        <v/>
      </c>
      <c r="W154" s="193" t="str">
        <f>IF('Result Sheet'!DO157="","",'Result Sheet'!DO157)</f>
        <v/>
      </c>
      <c r="BQ154" s="194" t="str">
        <f>'Result Sheet'!G157</f>
        <v/>
      </c>
      <c r="BR154" s="195" t="str">
        <f t="shared" si="24"/>
        <v/>
      </c>
      <c r="BS154" s="195" t="str">
        <f t="shared" si="25"/>
        <v/>
      </c>
      <c r="BT154" s="195" t="str">
        <f t="shared" si="26"/>
        <v/>
      </c>
      <c r="BU154" s="195" t="str">
        <f t="shared" si="27"/>
        <v/>
      </c>
      <c r="BV154" s="195" t="str">
        <f t="shared" si="28"/>
        <v/>
      </c>
      <c r="BW154" s="195" t="str">
        <f t="shared" si="29"/>
        <v/>
      </c>
      <c r="BX154" s="195" t="str">
        <f t="shared" si="30"/>
        <v/>
      </c>
      <c r="BY154" s="195" t="str">
        <f t="shared" si="31"/>
        <v/>
      </c>
      <c r="BZ154" s="195" t="str">
        <f t="shared" si="32"/>
        <v/>
      </c>
      <c r="CA154" s="195" t="str">
        <f t="shared" si="33"/>
        <v/>
      </c>
      <c r="CB154" s="195" t="str">
        <f t="shared" si="34"/>
        <v/>
      </c>
      <c r="CC154" s="195" t="str">
        <f t="shared" si="35"/>
        <v/>
      </c>
      <c r="CD154" s="196"/>
    </row>
    <row r="155" spans="1:82" ht="15.95" customHeight="1">
      <c r="A155" s="183">
        <f>IF('Result Sheet'!A158="","",'Result Sheet'!A158)</f>
        <v>151</v>
      </c>
      <c r="B155" s="184" t="str">
        <f>IF('Result Sheet'!B158="","",'Result Sheet'!B158)</f>
        <v/>
      </c>
      <c r="C155" s="185" t="str">
        <f>IF('Result Sheet'!F158="","",'Result Sheet'!F158)</f>
        <v/>
      </c>
      <c r="D155" s="186" t="str">
        <f>IF('Result Sheet'!E158="","",'Result Sheet'!E158)</f>
        <v/>
      </c>
      <c r="E155" s="187" t="str">
        <f>IF('Result Sheet'!G158="","",'Result Sheet'!G158)</f>
        <v/>
      </c>
      <c r="F155" s="187" t="str">
        <f>IF('Result Sheet'!H158="","",'Result Sheet'!H158)</f>
        <v/>
      </c>
      <c r="G155" s="187" t="str">
        <f>IF('Result Sheet'!I158="","",'Result Sheet'!I158)</f>
        <v/>
      </c>
      <c r="H155" s="188" t="str">
        <f>IF('Result Sheet'!K158="","",'Result Sheet'!K158)</f>
        <v/>
      </c>
      <c r="I155" s="188" t="str">
        <f>IF('Result Sheet'!J158="","",'Result Sheet'!J158)</f>
        <v/>
      </c>
      <c r="J155" s="291" t="str">
        <f>IF('Result Sheet'!DM158="","",'Result Sheet'!DM158)</f>
        <v/>
      </c>
      <c r="K155" s="189" t="str">
        <f>IF('Result Sheet'!DI158="","",'Result Sheet'!DI158)</f>
        <v/>
      </c>
      <c r="L155" s="190" t="str">
        <f>IF('Result Sheet'!DJ158="","",'Result Sheet'!DJ158)</f>
        <v/>
      </c>
      <c r="M155" s="189" t="str">
        <f>IF('Result Sheet'!DK158="","",'Result Sheet'!DK158)</f>
        <v/>
      </c>
      <c r="N155" s="232" t="str">
        <f>IF('Result Sheet'!DP158="","",'Result Sheet'!DP158)</f>
        <v/>
      </c>
      <c r="O155" s="191" t="str">
        <f>IF('Result Sheet'!AB158="","",IF('Result Sheet'!AB158="D","I",'Result Sheet'!AB158))</f>
        <v/>
      </c>
      <c r="P155" s="192" t="str">
        <f>IF('Result Sheet'!AC158="","",'Result Sheet'!AC158)</f>
        <v/>
      </c>
      <c r="Q155" s="191" t="str">
        <f>IF('Result Sheet'!AT158="","",IF('Result Sheet'!AT158="D","I",'Result Sheet'!AT158))</f>
        <v/>
      </c>
      <c r="R155" s="192" t="str">
        <f>IF('Result Sheet'!AU158="","",'Result Sheet'!AU158)</f>
        <v/>
      </c>
      <c r="S155" s="191" t="str">
        <f>IF('Result Sheet'!BL158="","",IF('Result Sheet'!BL158="D","I",'Result Sheet'!BL158))</f>
        <v/>
      </c>
      <c r="T155" s="192" t="str">
        <f>IF('Result Sheet'!BM158="","",'Result Sheet'!BM158)</f>
        <v/>
      </c>
      <c r="U155" s="191" t="str">
        <f>IF('Result Sheet'!CD158="","",IF('Result Sheet'!CD158="D","I",'Result Sheet'!CD158))</f>
        <v/>
      </c>
      <c r="V155" s="192" t="str">
        <f>IF('Result Sheet'!CE158="","",'Result Sheet'!CE158)</f>
        <v/>
      </c>
      <c r="W155" s="193" t="str">
        <f>IF('Result Sheet'!DO158="","",'Result Sheet'!DO158)</f>
        <v/>
      </c>
      <c r="BQ155" s="194" t="str">
        <f>'Result Sheet'!G158</f>
        <v/>
      </c>
      <c r="BR155" s="195" t="str">
        <f t="shared" si="24"/>
        <v/>
      </c>
      <c r="BS155" s="195" t="str">
        <f t="shared" si="25"/>
        <v/>
      </c>
      <c r="BT155" s="195" t="str">
        <f t="shared" si="26"/>
        <v/>
      </c>
      <c r="BU155" s="195" t="str">
        <f t="shared" si="27"/>
        <v/>
      </c>
      <c r="BV155" s="195" t="str">
        <f t="shared" si="28"/>
        <v/>
      </c>
      <c r="BW155" s="195" t="str">
        <f t="shared" si="29"/>
        <v/>
      </c>
      <c r="BX155" s="195" t="str">
        <f t="shared" si="30"/>
        <v/>
      </c>
      <c r="BY155" s="195" t="str">
        <f t="shared" si="31"/>
        <v/>
      </c>
      <c r="BZ155" s="195" t="str">
        <f t="shared" si="32"/>
        <v/>
      </c>
      <c r="CA155" s="195" t="str">
        <f t="shared" si="33"/>
        <v/>
      </c>
      <c r="CB155" s="195" t="str">
        <f t="shared" si="34"/>
        <v/>
      </c>
      <c r="CC155" s="195" t="str">
        <f t="shared" si="35"/>
        <v/>
      </c>
      <c r="CD155" s="196"/>
    </row>
    <row r="156" spans="1:82" ht="15.95" customHeight="1">
      <c r="A156" s="183">
        <f>IF('Result Sheet'!A159="","",'Result Sheet'!A159)</f>
        <v>152</v>
      </c>
      <c r="B156" s="184" t="str">
        <f>IF('Result Sheet'!B159="","",'Result Sheet'!B159)</f>
        <v/>
      </c>
      <c r="C156" s="185" t="str">
        <f>IF('Result Sheet'!F159="","",'Result Sheet'!F159)</f>
        <v/>
      </c>
      <c r="D156" s="186" t="str">
        <f>IF('Result Sheet'!E159="","",'Result Sheet'!E159)</f>
        <v/>
      </c>
      <c r="E156" s="187" t="str">
        <f>IF('Result Sheet'!G159="","",'Result Sheet'!G159)</f>
        <v/>
      </c>
      <c r="F156" s="187" t="str">
        <f>IF('Result Sheet'!H159="","",'Result Sheet'!H159)</f>
        <v/>
      </c>
      <c r="G156" s="187" t="str">
        <f>IF('Result Sheet'!I159="","",'Result Sheet'!I159)</f>
        <v/>
      </c>
      <c r="H156" s="188" t="str">
        <f>IF('Result Sheet'!K159="","",'Result Sheet'!K159)</f>
        <v/>
      </c>
      <c r="I156" s="188" t="str">
        <f>IF('Result Sheet'!J159="","",'Result Sheet'!J159)</f>
        <v/>
      </c>
      <c r="J156" s="291" t="str">
        <f>IF('Result Sheet'!DM159="","",'Result Sheet'!DM159)</f>
        <v/>
      </c>
      <c r="K156" s="189" t="str">
        <f>IF('Result Sheet'!DI159="","",'Result Sheet'!DI159)</f>
        <v/>
      </c>
      <c r="L156" s="190" t="str">
        <f>IF('Result Sheet'!DJ159="","",'Result Sheet'!DJ159)</f>
        <v/>
      </c>
      <c r="M156" s="189" t="str">
        <f>IF('Result Sheet'!DK159="","",'Result Sheet'!DK159)</f>
        <v/>
      </c>
      <c r="N156" s="232" t="str">
        <f>IF('Result Sheet'!DP159="","",'Result Sheet'!DP159)</f>
        <v/>
      </c>
      <c r="O156" s="191" t="str">
        <f>IF('Result Sheet'!AB159="","",IF('Result Sheet'!AB159="D","I",'Result Sheet'!AB159))</f>
        <v/>
      </c>
      <c r="P156" s="192" t="str">
        <f>IF('Result Sheet'!AC159="","",'Result Sheet'!AC159)</f>
        <v/>
      </c>
      <c r="Q156" s="191" t="str">
        <f>IF('Result Sheet'!AT159="","",IF('Result Sheet'!AT159="D","I",'Result Sheet'!AT159))</f>
        <v/>
      </c>
      <c r="R156" s="192" t="str">
        <f>IF('Result Sheet'!AU159="","",'Result Sheet'!AU159)</f>
        <v/>
      </c>
      <c r="S156" s="191" t="str">
        <f>IF('Result Sheet'!BL159="","",IF('Result Sheet'!BL159="D","I",'Result Sheet'!BL159))</f>
        <v/>
      </c>
      <c r="T156" s="192" t="str">
        <f>IF('Result Sheet'!BM159="","",'Result Sheet'!BM159)</f>
        <v/>
      </c>
      <c r="U156" s="191" t="str">
        <f>IF('Result Sheet'!CD159="","",IF('Result Sheet'!CD159="D","I",'Result Sheet'!CD159))</f>
        <v/>
      </c>
      <c r="V156" s="192" t="str">
        <f>IF('Result Sheet'!CE159="","",'Result Sheet'!CE159)</f>
        <v/>
      </c>
      <c r="W156" s="193" t="str">
        <f>IF('Result Sheet'!DO159="","",'Result Sheet'!DO159)</f>
        <v/>
      </c>
      <c r="BQ156" s="194" t="str">
        <f>'Result Sheet'!G159</f>
        <v/>
      </c>
      <c r="BR156" s="195" t="str">
        <f t="shared" si="24"/>
        <v/>
      </c>
      <c r="BS156" s="195" t="str">
        <f t="shared" si="25"/>
        <v/>
      </c>
      <c r="BT156" s="195" t="str">
        <f t="shared" si="26"/>
        <v/>
      </c>
      <c r="BU156" s="195" t="str">
        <f t="shared" si="27"/>
        <v/>
      </c>
      <c r="BV156" s="195" t="str">
        <f t="shared" si="28"/>
        <v/>
      </c>
      <c r="BW156" s="195" t="str">
        <f t="shared" si="29"/>
        <v/>
      </c>
      <c r="BX156" s="195" t="str">
        <f t="shared" si="30"/>
        <v/>
      </c>
      <c r="BY156" s="195" t="str">
        <f t="shared" si="31"/>
        <v/>
      </c>
      <c r="BZ156" s="195" t="str">
        <f t="shared" si="32"/>
        <v/>
      </c>
      <c r="CA156" s="195" t="str">
        <f t="shared" si="33"/>
        <v/>
      </c>
      <c r="CB156" s="195" t="str">
        <f t="shared" si="34"/>
        <v/>
      </c>
      <c r="CC156" s="195" t="str">
        <f t="shared" si="35"/>
        <v/>
      </c>
      <c r="CD156" s="196"/>
    </row>
    <row r="157" spans="1:82" ht="15.95" customHeight="1">
      <c r="A157" s="183">
        <f>IF('Result Sheet'!A160="","",'Result Sheet'!A160)</f>
        <v>153</v>
      </c>
      <c r="B157" s="184" t="str">
        <f>IF('Result Sheet'!B160="","",'Result Sheet'!B160)</f>
        <v/>
      </c>
      <c r="C157" s="185" t="str">
        <f>IF('Result Sheet'!F160="","",'Result Sheet'!F160)</f>
        <v/>
      </c>
      <c r="D157" s="186" t="str">
        <f>IF('Result Sheet'!E160="","",'Result Sheet'!E160)</f>
        <v/>
      </c>
      <c r="E157" s="187" t="str">
        <f>IF('Result Sheet'!G160="","",'Result Sheet'!G160)</f>
        <v/>
      </c>
      <c r="F157" s="187" t="str">
        <f>IF('Result Sheet'!H160="","",'Result Sheet'!H160)</f>
        <v/>
      </c>
      <c r="G157" s="187" t="str">
        <f>IF('Result Sheet'!I160="","",'Result Sheet'!I160)</f>
        <v/>
      </c>
      <c r="H157" s="188" t="str">
        <f>IF('Result Sheet'!K160="","",'Result Sheet'!K160)</f>
        <v/>
      </c>
      <c r="I157" s="188" t="str">
        <f>IF('Result Sheet'!J160="","",'Result Sheet'!J160)</f>
        <v/>
      </c>
      <c r="J157" s="291" t="str">
        <f>IF('Result Sheet'!DM160="","",'Result Sheet'!DM160)</f>
        <v/>
      </c>
      <c r="K157" s="189" t="str">
        <f>IF('Result Sheet'!DI160="","",'Result Sheet'!DI160)</f>
        <v/>
      </c>
      <c r="L157" s="190" t="str">
        <f>IF('Result Sheet'!DJ160="","",'Result Sheet'!DJ160)</f>
        <v/>
      </c>
      <c r="M157" s="189" t="str">
        <f>IF('Result Sheet'!DK160="","",'Result Sheet'!DK160)</f>
        <v/>
      </c>
      <c r="N157" s="232" t="str">
        <f>IF('Result Sheet'!DP160="","",'Result Sheet'!DP160)</f>
        <v/>
      </c>
      <c r="O157" s="191" t="str">
        <f>IF('Result Sheet'!AB160="","",IF('Result Sheet'!AB160="D","I",'Result Sheet'!AB160))</f>
        <v/>
      </c>
      <c r="P157" s="192" t="str">
        <f>IF('Result Sheet'!AC160="","",'Result Sheet'!AC160)</f>
        <v/>
      </c>
      <c r="Q157" s="191" t="str">
        <f>IF('Result Sheet'!AT160="","",IF('Result Sheet'!AT160="D","I",'Result Sheet'!AT160))</f>
        <v/>
      </c>
      <c r="R157" s="192" t="str">
        <f>IF('Result Sheet'!AU160="","",'Result Sheet'!AU160)</f>
        <v/>
      </c>
      <c r="S157" s="191" t="str">
        <f>IF('Result Sheet'!BL160="","",IF('Result Sheet'!BL160="D","I",'Result Sheet'!BL160))</f>
        <v/>
      </c>
      <c r="T157" s="192" t="str">
        <f>IF('Result Sheet'!BM160="","",'Result Sheet'!BM160)</f>
        <v/>
      </c>
      <c r="U157" s="191" t="str">
        <f>IF('Result Sheet'!CD160="","",IF('Result Sheet'!CD160="D","I",'Result Sheet'!CD160))</f>
        <v/>
      </c>
      <c r="V157" s="192" t="str">
        <f>IF('Result Sheet'!CE160="","",'Result Sheet'!CE160)</f>
        <v/>
      </c>
      <c r="W157" s="193" t="str">
        <f>IF('Result Sheet'!DO160="","",'Result Sheet'!DO160)</f>
        <v/>
      </c>
      <c r="BQ157" s="194" t="str">
        <f>'Result Sheet'!G160</f>
        <v/>
      </c>
      <c r="BR157" s="195" t="str">
        <f t="shared" si="24"/>
        <v/>
      </c>
      <c r="BS157" s="195" t="str">
        <f t="shared" si="25"/>
        <v/>
      </c>
      <c r="BT157" s="195" t="str">
        <f t="shared" si="26"/>
        <v/>
      </c>
      <c r="BU157" s="195" t="str">
        <f t="shared" si="27"/>
        <v/>
      </c>
      <c r="BV157" s="195" t="str">
        <f t="shared" si="28"/>
        <v/>
      </c>
      <c r="BW157" s="195" t="str">
        <f t="shared" si="29"/>
        <v/>
      </c>
      <c r="BX157" s="195" t="str">
        <f t="shared" si="30"/>
        <v/>
      </c>
      <c r="BY157" s="195" t="str">
        <f t="shared" si="31"/>
        <v/>
      </c>
      <c r="BZ157" s="195" t="str">
        <f t="shared" si="32"/>
        <v/>
      </c>
      <c r="CA157" s="195" t="str">
        <f t="shared" si="33"/>
        <v/>
      </c>
      <c r="CB157" s="195" t="str">
        <f t="shared" si="34"/>
        <v/>
      </c>
      <c r="CC157" s="195" t="str">
        <f t="shared" si="35"/>
        <v/>
      </c>
      <c r="CD157" s="196"/>
    </row>
    <row r="158" spans="1:82" ht="15.95" customHeight="1">
      <c r="A158" s="183">
        <f>IF('Result Sheet'!A161="","",'Result Sheet'!A161)</f>
        <v>154</v>
      </c>
      <c r="B158" s="184" t="str">
        <f>IF('Result Sheet'!B161="","",'Result Sheet'!B161)</f>
        <v/>
      </c>
      <c r="C158" s="185" t="str">
        <f>IF('Result Sheet'!F161="","",'Result Sheet'!F161)</f>
        <v/>
      </c>
      <c r="D158" s="186" t="str">
        <f>IF('Result Sheet'!E161="","",'Result Sheet'!E161)</f>
        <v/>
      </c>
      <c r="E158" s="187" t="str">
        <f>IF('Result Sheet'!G161="","",'Result Sheet'!G161)</f>
        <v/>
      </c>
      <c r="F158" s="187" t="str">
        <f>IF('Result Sheet'!H161="","",'Result Sheet'!H161)</f>
        <v/>
      </c>
      <c r="G158" s="187" t="str">
        <f>IF('Result Sheet'!I161="","",'Result Sheet'!I161)</f>
        <v/>
      </c>
      <c r="H158" s="188" t="str">
        <f>IF('Result Sheet'!K161="","",'Result Sheet'!K161)</f>
        <v/>
      </c>
      <c r="I158" s="188" t="str">
        <f>IF('Result Sheet'!J161="","",'Result Sheet'!J161)</f>
        <v/>
      </c>
      <c r="J158" s="291" t="str">
        <f>IF('Result Sheet'!DM161="","",'Result Sheet'!DM161)</f>
        <v/>
      </c>
      <c r="K158" s="189" t="str">
        <f>IF('Result Sheet'!DI161="","",'Result Sheet'!DI161)</f>
        <v/>
      </c>
      <c r="L158" s="190" t="str">
        <f>IF('Result Sheet'!DJ161="","",'Result Sheet'!DJ161)</f>
        <v/>
      </c>
      <c r="M158" s="189" t="str">
        <f>IF('Result Sheet'!DK161="","",'Result Sheet'!DK161)</f>
        <v/>
      </c>
      <c r="N158" s="232" t="str">
        <f>IF('Result Sheet'!DP161="","",'Result Sheet'!DP161)</f>
        <v/>
      </c>
      <c r="O158" s="191" t="str">
        <f>IF('Result Sheet'!AB161="","",IF('Result Sheet'!AB161="D","I",'Result Sheet'!AB161))</f>
        <v/>
      </c>
      <c r="P158" s="192" t="str">
        <f>IF('Result Sheet'!AC161="","",'Result Sheet'!AC161)</f>
        <v/>
      </c>
      <c r="Q158" s="191" t="str">
        <f>IF('Result Sheet'!AT161="","",IF('Result Sheet'!AT161="D","I",'Result Sheet'!AT161))</f>
        <v/>
      </c>
      <c r="R158" s="192" t="str">
        <f>IF('Result Sheet'!AU161="","",'Result Sheet'!AU161)</f>
        <v/>
      </c>
      <c r="S158" s="191" t="str">
        <f>IF('Result Sheet'!BL161="","",IF('Result Sheet'!BL161="D","I",'Result Sheet'!BL161))</f>
        <v/>
      </c>
      <c r="T158" s="192" t="str">
        <f>IF('Result Sheet'!BM161="","",'Result Sheet'!BM161)</f>
        <v/>
      </c>
      <c r="U158" s="191" t="str">
        <f>IF('Result Sheet'!CD161="","",IF('Result Sheet'!CD161="D","I",'Result Sheet'!CD161))</f>
        <v/>
      </c>
      <c r="V158" s="192" t="str">
        <f>IF('Result Sheet'!CE161="","",'Result Sheet'!CE161)</f>
        <v/>
      </c>
      <c r="W158" s="193" t="str">
        <f>IF('Result Sheet'!DO161="","",'Result Sheet'!DO161)</f>
        <v/>
      </c>
      <c r="BQ158" s="194" t="str">
        <f>'Result Sheet'!G161</f>
        <v/>
      </c>
      <c r="BR158" s="195" t="str">
        <f t="shared" si="24"/>
        <v/>
      </c>
      <c r="BS158" s="195" t="str">
        <f t="shared" si="25"/>
        <v/>
      </c>
      <c r="BT158" s="195" t="str">
        <f t="shared" si="26"/>
        <v/>
      </c>
      <c r="BU158" s="195" t="str">
        <f t="shared" si="27"/>
        <v/>
      </c>
      <c r="BV158" s="195" t="str">
        <f t="shared" si="28"/>
        <v/>
      </c>
      <c r="BW158" s="195" t="str">
        <f t="shared" si="29"/>
        <v/>
      </c>
      <c r="BX158" s="195" t="str">
        <f t="shared" si="30"/>
        <v/>
      </c>
      <c r="BY158" s="195" t="str">
        <f t="shared" si="31"/>
        <v/>
      </c>
      <c r="BZ158" s="195" t="str">
        <f t="shared" si="32"/>
        <v/>
      </c>
      <c r="CA158" s="195" t="str">
        <f t="shared" si="33"/>
        <v/>
      </c>
      <c r="CB158" s="195" t="str">
        <f t="shared" si="34"/>
        <v/>
      </c>
      <c r="CC158" s="195" t="str">
        <f t="shared" si="35"/>
        <v/>
      </c>
      <c r="CD158" s="196"/>
    </row>
    <row r="159" spans="1:82" ht="15.95" customHeight="1">
      <c r="A159" s="183">
        <f>IF('Result Sheet'!A162="","",'Result Sheet'!A162)</f>
        <v>155</v>
      </c>
      <c r="B159" s="184" t="str">
        <f>IF('Result Sheet'!B162="","",'Result Sheet'!B162)</f>
        <v/>
      </c>
      <c r="C159" s="185" t="str">
        <f>IF('Result Sheet'!F162="","",'Result Sheet'!F162)</f>
        <v/>
      </c>
      <c r="D159" s="186" t="str">
        <f>IF('Result Sheet'!E162="","",'Result Sheet'!E162)</f>
        <v/>
      </c>
      <c r="E159" s="187" t="str">
        <f>IF('Result Sheet'!G162="","",'Result Sheet'!G162)</f>
        <v/>
      </c>
      <c r="F159" s="187" t="str">
        <f>IF('Result Sheet'!H162="","",'Result Sheet'!H162)</f>
        <v/>
      </c>
      <c r="G159" s="187" t="str">
        <f>IF('Result Sheet'!I162="","",'Result Sheet'!I162)</f>
        <v/>
      </c>
      <c r="H159" s="188" t="str">
        <f>IF('Result Sheet'!K162="","",'Result Sheet'!K162)</f>
        <v/>
      </c>
      <c r="I159" s="188" t="str">
        <f>IF('Result Sheet'!J162="","",'Result Sheet'!J162)</f>
        <v/>
      </c>
      <c r="J159" s="291" t="str">
        <f>IF('Result Sheet'!DM162="","",'Result Sheet'!DM162)</f>
        <v/>
      </c>
      <c r="K159" s="189" t="str">
        <f>IF('Result Sheet'!DI162="","",'Result Sheet'!DI162)</f>
        <v/>
      </c>
      <c r="L159" s="190" t="str">
        <f>IF('Result Sheet'!DJ162="","",'Result Sheet'!DJ162)</f>
        <v/>
      </c>
      <c r="M159" s="189" t="str">
        <f>IF('Result Sheet'!DK162="","",'Result Sheet'!DK162)</f>
        <v/>
      </c>
      <c r="N159" s="232" t="str">
        <f>IF('Result Sheet'!DP162="","",'Result Sheet'!DP162)</f>
        <v/>
      </c>
      <c r="O159" s="191" t="str">
        <f>IF('Result Sheet'!AB162="","",IF('Result Sheet'!AB162="D","I",'Result Sheet'!AB162))</f>
        <v/>
      </c>
      <c r="P159" s="192" t="str">
        <f>IF('Result Sheet'!AC162="","",'Result Sheet'!AC162)</f>
        <v/>
      </c>
      <c r="Q159" s="191" t="str">
        <f>IF('Result Sheet'!AT162="","",IF('Result Sheet'!AT162="D","I",'Result Sheet'!AT162))</f>
        <v/>
      </c>
      <c r="R159" s="192" t="str">
        <f>IF('Result Sheet'!AU162="","",'Result Sheet'!AU162)</f>
        <v/>
      </c>
      <c r="S159" s="191" t="str">
        <f>IF('Result Sheet'!BL162="","",IF('Result Sheet'!BL162="D","I",'Result Sheet'!BL162))</f>
        <v/>
      </c>
      <c r="T159" s="192" t="str">
        <f>IF('Result Sheet'!BM162="","",'Result Sheet'!BM162)</f>
        <v/>
      </c>
      <c r="U159" s="191" t="str">
        <f>IF('Result Sheet'!CD162="","",IF('Result Sheet'!CD162="D","I",'Result Sheet'!CD162))</f>
        <v/>
      </c>
      <c r="V159" s="192" t="str">
        <f>IF('Result Sheet'!CE162="","",'Result Sheet'!CE162)</f>
        <v/>
      </c>
      <c r="W159" s="193" t="str">
        <f>IF('Result Sheet'!DO162="","",'Result Sheet'!DO162)</f>
        <v/>
      </c>
      <c r="BQ159" s="194" t="str">
        <f>'Result Sheet'!G162</f>
        <v/>
      </c>
      <c r="BR159" s="195" t="str">
        <f t="shared" si="24"/>
        <v/>
      </c>
      <c r="BS159" s="195" t="str">
        <f t="shared" si="25"/>
        <v/>
      </c>
      <c r="BT159" s="195" t="str">
        <f t="shared" si="26"/>
        <v/>
      </c>
      <c r="BU159" s="195" t="str">
        <f t="shared" si="27"/>
        <v/>
      </c>
      <c r="BV159" s="195" t="str">
        <f t="shared" si="28"/>
        <v/>
      </c>
      <c r="BW159" s="195" t="str">
        <f t="shared" si="29"/>
        <v/>
      </c>
      <c r="BX159" s="195" t="str">
        <f t="shared" si="30"/>
        <v/>
      </c>
      <c r="BY159" s="195" t="str">
        <f t="shared" si="31"/>
        <v/>
      </c>
      <c r="BZ159" s="195" t="str">
        <f t="shared" si="32"/>
        <v/>
      </c>
      <c r="CA159" s="195" t="str">
        <f t="shared" si="33"/>
        <v/>
      </c>
      <c r="CB159" s="195" t="str">
        <f t="shared" si="34"/>
        <v/>
      </c>
      <c r="CC159" s="195" t="str">
        <f t="shared" si="35"/>
        <v/>
      </c>
      <c r="CD159" s="196"/>
    </row>
    <row r="160" spans="1:82" ht="15.95" customHeight="1">
      <c r="A160" s="183">
        <f>IF('Result Sheet'!A163="","",'Result Sheet'!A163)</f>
        <v>156</v>
      </c>
      <c r="B160" s="184" t="str">
        <f>IF('Result Sheet'!B163="","",'Result Sheet'!B163)</f>
        <v/>
      </c>
      <c r="C160" s="185" t="str">
        <f>IF('Result Sheet'!F163="","",'Result Sheet'!F163)</f>
        <v/>
      </c>
      <c r="D160" s="186" t="str">
        <f>IF('Result Sheet'!E163="","",'Result Sheet'!E163)</f>
        <v/>
      </c>
      <c r="E160" s="187" t="str">
        <f>IF('Result Sheet'!G163="","",'Result Sheet'!G163)</f>
        <v/>
      </c>
      <c r="F160" s="187" t="str">
        <f>IF('Result Sheet'!H163="","",'Result Sheet'!H163)</f>
        <v/>
      </c>
      <c r="G160" s="187" t="str">
        <f>IF('Result Sheet'!I163="","",'Result Sheet'!I163)</f>
        <v/>
      </c>
      <c r="H160" s="188" t="str">
        <f>IF('Result Sheet'!K163="","",'Result Sheet'!K163)</f>
        <v/>
      </c>
      <c r="I160" s="188" t="str">
        <f>IF('Result Sheet'!J163="","",'Result Sheet'!J163)</f>
        <v/>
      </c>
      <c r="J160" s="291" t="str">
        <f>IF('Result Sheet'!DM163="","",'Result Sheet'!DM163)</f>
        <v/>
      </c>
      <c r="K160" s="189" t="str">
        <f>IF('Result Sheet'!DI163="","",'Result Sheet'!DI163)</f>
        <v/>
      </c>
      <c r="L160" s="190" t="str">
        <f>IF('Result Sheet'!DJ163="","",'Result Sheet'!DJ163)</f>
        <v/>
      </c>
      <c r="M160" s="189" t="str">
        <f>IF('Result Sheet'!DK163="","",'Result Sheet'!DK163)</f>
        <v/>
      </c>
      <c r="N160" s="232" t="str">
        <f>IF('Result Sheet'!DP163="","",'Result Sheet'!DP163)</f>
        <v/>
      </c>
      <c r="O160" s="191" t="str">
        <f>IF('Result Sheet'!AB163="","",IF('Result Sheet'!AB163="D","I",'Result Sheet'!AB163))</f>
        <v/>
      </c>
      <c r="P160" s="192" t="str">
        <f>IF('Result Sheet'!AC163="","",'Result Sheet'!AC163)</f>
        <v/>
      </c>
      <c r="Q160" s="191" t="str">
        <f>IF('Result Sheet'!AT163="","",IF('Result Sheet'!AT163="D","I",'Result Sheet'!AT163))</f>
        <v/>
      </c>
      <c r="R160" s="192" t="str">
        <f>IF('Result Sheet'!AU163="","",'Result Sheet'!AU163)</f>
        <v/>
      </c>
      <c r="S160" s="191" t="str">
        <f>IF('Result Sheet'!BL163="","",IF('Result Sheet'!BL163="D","I",'Result Sheet'!BL163))</f>
        <v/>
      </c>
      <c r="T160" s="192" t="str">
        <f>IF('Result Sheet'!BM163="","",'Result Sheet'!BM163)</f>
        <v/>
      </c>
      <c r="U160" s="191" t="str">
        <f>IF('Result Sheet'!CD163="","",IF('Result Sheet'!CD163="D","I",'Result Sheet'!CD163))</f>
        <v/>
      </c>
      <c r="V160" s="192" t="str">
        <f>IF('Result Sheet'!CE163="","",'Result Sheet'!CE163)</f>
        <v/>
      </c>
      <c r="W160" s="193" t="str">
        <f>IF('Result Sheet'!DO163="","",'Result Sheet'!DO163)</f>
        <v/>
      </c>
      <c r="BQ160" s="194" t="str">
        <f>'Result Sheet'!G163</f>
        <v/>
      </c>
      <c r="BR160" s="195" t="str">
        <f t="shared" si="24"/>
        <v/>
      </c>
      <c r="BS160" s="195" t="str">
        <f t="shared" si="25"/>
        <v/>
      </c>
      <c r="BT160" s="195" t="str">
        <f t="shared" si="26"/>
        <v/>
      </c>
      <c r="BU160" s="195" t="str">
        <f t="shared" si="27"/>
        <v/>
      </c>
      <c r="BV160" s="195" t="str">
        <f t="shared" si="28"/>
        <v/>
      </c>
      <c r="BW160" s="195" t="str">
        <f t="shared" si="29"/>
        <v/>
      </c>
      <c r="BX160" s="195" t="str">
        <f t="shared" si="30"/>
        <v/>
      </c>
      <c r="BY160" s="195" t="str">
        <f t="shared" si="31"/>
        <v/>
      </c>
      <c r="BZ160" s="195" t="str">
        <f t="shared" si="32"/>
        <v/>
      </c>
      <c r="CA160" s="195" t="str">
        <f t="shared" si="33"/>
        <v/>
      </c>
      <c r="CB160" s="195" t="str">
        <f t="shared" si="34"/>
        <v/>
      </c>
      <c r="CC160" s="195" t="str">
        <f t="shared" si="35"/>
        <v/>
      </c>
      <c r="CD160" s="196"/>
    </row>
    <row r="161" spans="1:82" ht="15.95" customHeight="1">
      <c r="A161" s="183">
        <f>IF('Result Sheet'!A164="","",'Result Sheet'!A164)</f>
        <v>157</v>
      </c>
      <c r="B161" s="184" t="str">
        <f>IF('Result Sheet'!B164="","",'Result Sheet'!B164)</f>
        <v/>
      </c>
      <c r="C161" s="185" t="str">
        <f>IF('Result Sheet'!F164="","",'Result Sheet'!F164)</f>
        <v/>
      </c>
      <c r="D161" s="186" t="str">
        <f>IF('Result Sheet'!E164="","",'Result Sheet'!E164)</f>
        <v/>
      </c>
      <c r="E161" s="187" t="str">
        <f>IF('Result Sheet'!G164="","",'Result Sheet'!G164)</f>
        <v/>
      </c>
      <c r="F161" s="187" t="str">
        <f>IF('Result Sheet'!H164="","",'Result Sheet'!H164)</f>
        <v/>
      </c>
      <c r="G161" s="187" t="str">
        <f>IF('Result Sheet'!I164="","",'Result Sheet'!I164)</f>
        <v/>
      </c>
      <c r="H161" s="188" t="str">
        <f>IF('Result Sheet'!K164="","",'Result Sheet'!K164)</f>
        <v/>
      </c>
      <c r="I161" s="188" t="str">
        <f>IF('Result Sheet'!J164="","",'Result Sheet'!J164)</f>
        <v/>
      </c>
      <c r="J161" s="291" t="str">
        <f>IF('Result Sheet'!DM164="","",'Result Sheet'!DM164)</f>
        <v/>
      </c>
      <c r="K161" s="189" t="str">
        <f>IF('Result Sheet'!DI164="","",'Result Sheet'!DI164)</f>
        <v/>
      </c>
      <c r="L161" s="190" t="str">
        <f>IF('Result Sheet'!DJ164="","",'Result Sheet'!DJ164)</f>
        <v/>
      </c>
      <c r="M161" s="189" t="str">
        <f>IF('Result Sheet'!DK164="","",'Result Sheet'!DK164)</f>
        <v/>
      </c>
      <c r="N161" s="232" t="str">
        <f>IF('Result Sheet'!DP164="","",'Result Sheet'!DP164)</f>
        <v/>
      </c>
      <c r="O161" s="191" t="str">
        <f>IF('Result Sheet'!AB164="","",IF('Result Sheet'!AB164="D","I",'Result Sheet'!AB164))</f>
        <v/>
      </c>
      <c r="P161" s="192" t="str">
        <f>IF('Result Sheet'!AC164="","",'Result Sheet'!AC164)</f>
        <v/>
      </c>
      <c r="Q161" s="191" t="str">
        <f>IF('Result Sheet'!AT164="","",IF('Result Sheet'!AT164="D","I",'Result Sheet'!AT164))</f>
        <v/>
      </c>
      <c r="R161" s="192" t="str">
        <f>IF('Result Sheet'!AU164="","",'Result Sheet'!AU164)</f>
        <v/>
      </c>
      <c r="S161" s="191" t="str">
        <f>IF('Result Sheet'!BL164="","",IF('Result Sheet'!BL164="D","I",'Result Sheet'!BL164))</f>
        <v/>
      </c>
      <c r="T161" s="192" t="str">
        <f>IF('Result Sheet'!BM164="","",'Result Sheet'!BM164)</f>
        <v/>
      </c>
      <c r="U161" s="191" t="str">
        <f>IF('Result Sheet'!CD164="","",IF('Result Sheet'!CD164="D","I",'Result Sheet'!CD164))</f>
        <v/>
      </c>
      <c r="V161" s="192" t="str">
        <f>IF('Result Sheet'!CE164="","",'Result Sheet'!CE164)</f>
        <v/>
      </c>
      <c r="W161" s="193" t="str">
        <f>IF('Result Sheet'!DO164="","",'Result Sheet'!DO164)</f>
        <v/>
      </c>
      <c r="BQ161" s="194" t="str">
        <f>'Result Sheet'!G164</f>
        <v/>
      </c>
      <c r="BR161" s="195" t="str">
        <f t="shared" si="24"/>
        <v/>
      </c>
      <c r="BS161" s="195" t="str">
        <f t="shared" si="25"/>
        <v/>
      </c>
      <c r="BT161" s="195" t="str">
        <f t="shared" si="26"/>
        <v/>
      </c>
      <c r="BU161" s="195" t="str">
        <f t="shared" si="27"/>
        <v/>
      </c>
      <c r="BV161" s="195" t="str">
        <f t="shared" si="28"/>
        <v/>
      </c>
      <c r="BW161" s="195" t="str">
        <f t="shared" si="29"/>
        <v/>
      </c>
      <c r="BX161" s="195" t="str">
        <f t="shared" si="30"/>
        <v/>
      </c>
      <c r="BY161" s="195" t="str">
        <f t="shared" si="31"/>
        <v/>
      </c>
      <c r="BZ161" s="195" t="str">
        <f t="shared" si="32"/>
        <v/>
      </c>
      <c r="CA161" s="195" t="str">
        <f t="shared" si="33"/>
        <v/>
      </c>
      <c r="CB161" s="195" t="str">
        <f t="shared" si="34"/>
        <v/>
      </c>
      <c r="CC161" s="195" t="str">
        <f t="shared" si="35"/>
        <v/>
      </c>
      <c r="CD161" s="196"/>
    </row>
    <row r="162" spans="1:82" ht="15.95" customHeight="1">
      <c r="A162" s="183">
        <f>IF('Result Sheet'!A165="","",'Result Sheet'!A165)</f>
        <v>158</v>
      </c>
      <c r="B162" s="184" t="str">
        <f>IF('Result Sheet'!B165="","",'Result Sheet'!B165)</f>
        <v/>
      </c>
      <c r="C162" s="185" t="str">
        <f>IF('Result Sheet'!F165="","",'Result Sheet'!F165)</f>
        <v/>
      </c>
      <c r="D162" s="186" t="str">
        <f>IF('Result Sheet'!E165="","",'Result Sheet'!E165)</f>
        <v/>
      </c>
      <c r="E162" s="187" t="str">
        <f>IF('Result Sheet'!G165="","",'Result Sheet'!G165)</f>
        <v/>
      </c>
      <c r="F162" s="187" t="str">
        <f>IF('Result Sheet'!H165="","",'Result Sheet'!H165)</f>
        <v/>
      </c>
      <c r="G162" s="187" t="str">
        <f>IF('Result Sheet'!I165="","",'Result Sheet'!I165)</f>
        <v/>
      </c>
      <c r="H162" s="188" t="str">
        <f>IF('Result Sheet'!K165="","",'Result Sheet'!K165)</f>
        <v/>
      </c>
      <c r="I162" s="188" t="str">
        <f>IF('Result Sheet'!J165="","",'Result Sheet'!J165)</f>
        <v/>
      </c>
      <c r="J162" s="291" t="str">
        <f>IF('Result Sheet'!DM165="","",'Result Sheet'!DM165)</f>
        <v/>
      </c>
      <c r="K162" s="189" t="str">
        <f>IF('Result Sheet'!DI165="","",'Result Sheet'!DI165)</f>
        <v/>
      </c>
      <c r="L162" s="190" t="str">
        <f>IF('Result Sheet'!DJ165="","",'Result Sheet'!DJ165)</f>
        <v/>
      </c>
      <c r="M162" s="189" t="str">
        <f>IF('Result Sheet'!DK165="","",'Result Sheet'!DK165)</f>
        <v/>
      </c>
      <c r="N162" s="232" t="str">
        <f>IF('Result Sheet'!DP165="","",'Result Sheet'!DP165)</f>
        <v/>
      </c>
      <c r="O162" s="191" t="str">
        <f>IF('Result Sheet'!AB165="","",IF('Result Sheet'!AB165="D","I",'Result Sheet'!AB165))</f>
        <v/>
      </c>
      <c r="P162" s="192" t="str">
        <f>IF('Result Sheet'!AC165="","",'Result Sheet'!AC165)</f>
        <v/>
      </c>
      <c r="Q162" s="191" t="str">
        <f>IF('Result Sheet'!AT165="","",IF('Result Sheet'!AT165="D","I",'Result Sheet'!AT165))</f>
        <v/>
      </c>
      <c r="R162" s="192" t="str">
        <f>IF('Result Sheet'!AU165="","",'Result Sheet'!AU165)</f>
        <v/>
      </c>
      <c r="S162" s="191" t="str">
        <f>IF('Result Sheet'!BL165="","",IF('Result Sheet'!BL165="D","I",'Result Sheet'!BL165))</f>
        <v/>
      </c>
      <c r="T162" s="192" t="str">
        <f>IF('Result Sheet'!BM165="","",'Result Sheet'!BM165)</f>
        <v/>
      </c>
      <c r="U162" s="191" t="str">
        <f>IF('Result Sheet'!CD165="","",IF('Result Sheet'!CD165="D","I",'Result Sheet'!CD165))</f>
        <v/>
      </c>
      <c r="V162" s="192" t="str">
        <f>IF('Result Sheet'!CE165="","",'Result Sheet'!CE165)</f>
        <v/>
      </c>
      <c r="W162" s="193" t="str">
        <f>IF('Result Sheet'!DO165="","",'Result Sheet'!DO165)</f>
        <v/>
      </c>
      <c r="BQ162" s="194" t="str">
        <f>'Result Sheet'!G165</f>
        <v/>
      </c>
      <c r="BR162" s="195" t="str">
        <f t="shared" si="24"/>
        <v/>
      </c>
      <c r="BS162" s="195" t="str">
        <f t="shared" si="25"/>
        <v/>
      </c>
      <c r="BT162" s="195" t="str">
        <f t="shared" si="26"/>
        <v/>
      </c>
      <c r="BU162" s="195" t="str">
        <f t="shared" si="27"/>
        <v/>
      </c>
      <c r="BV162" s="195" t="str">
        <f t="shared" si="28"/>
        <v/>
      </c>
      <c r="BW162" s="195" t="str">
        <f t="shared" si="29"/>
        <v/>
      </c>
      <c r="BX162" s="195" t="str">
        <f t="shared" si="30"/>
        <v/>
      </c>
      <c r="BY162" s="195" t="str">
        <f t="shared" si="31"/>
        <v/>
      </c>
      <c r="BZ162" s="195" t="str">
        <f t="shared" si="32"/>
        <v/>
      </c>
      <c r="CA162" s="195" t="str">
        <f t="shared" si="33"/>
        <v/>
      </c>
      <c r="CB162" s="195" t="str">
        <f t="shared" si="34"/>
        <v/>
      </c>
      <c r="CC162" s="195" t="str">
        <f t="shared" si="35"/>
        <v/>
      </c>
      <c r="CD162" s="196"/>
    </row>
    <row r="163" spans="1:82" ht="15.95" customHeight="1">
      <c r="A163" s="183">
        <f>IF('Result Sheet'!A166="","",'Result Sheet'!A166)</f>
        <v>159</v>
      </c>
      <c r="B163" s="184" t="str">
        <f>IF('Result Sheet'!B166="","",'Result Sheet'!B166)</f>
        <v/>
      </c>
      <c r="C163" s="185" t="str">
        <f>IF('Result Sheet'!F166="","",'Result Sheet'!F166)</f>
        <v/>
      </c>
      <c r="D163" s="186" t="str">
        <f>IF('Result Sheet'!E166="","",'Result Sheet'!E166)</f>
        <v/>
      </c>
      <c r="E163" s="187" t="str">
        <f>IF('Result Sheet'!G166="","",'Result Sheet'!G166)</f>
        <v/>
      </c>
      <c r="F163" s="187" t="str">
        <f>IF('Result Sheet'!H166="","",'Result Sheet'!H166)</f>
        <v/>
      </c>
      <c r="G163" s="187" t="str">
        <f>IF('Result Sheet'!I166="","",'Result Sheet'!I166)</f>
        <v/>
      </c>
      <c r="H163" s="188" t="str">
        <f>IF('Result Sheet'!K166="","",'Result Sheet'!K166)</f>
        <v/>
      </c>
      <c r="I163" s="188" t="str">
        <f>IF('Result Sheet'!J166="","",'Result Sheet'!J166)</f>
        <v/>
      </c>
      <c r="J163" s="291" t="str">
        <f>IF('Result Sheet'!DM166="","",'Result Sheet'!DM166)</f>
        <v/>
      </c>
      <c r="K163" s="189" t="str">
        <f>IF('Result Sheet'!DI166="","",'Result Sheet'!DI166)</f>
        <v/>
      </c>
      <c r="L163" s="190" t="str">
        <f>IF('Result Sheet'!DJ166="","",'Result Sheet'!DJ166)</f>
        <v/>
      </c>
      <c r="M163" s="189" t="str">
        <f>IF('Result Sheet'!DK166="","",'Result Sheet'!DK166)</f>
        <v/>
      </c>
      <c r="N163" s="232" t="str">
        <f>IF('Result Sheet'!DP166="","",'Result Sheet'!DP166)</f>
        <v/>
      </c>
      <c r="O163" s="191" t="str">
        <f>IF('Result Sheet'!AB166="","",IF('Result Sheet'!AB166="D","I",'Result Sheet'!AB166))</f>
        <v/>
      </c>
      <c r="P163" s="192" t="str">
        <f>IF('Result Sheet'!AC166="","",'Result Sheet'!AC166)</f>
        <v/>
      </c>
      <c r="Q163" s="191" t="str">
        <f>IF('Result Sheet'!AT166="","",IF('Result Sheet'!AT166="D","I",'Result Sheet'!AT166))</f>
        <v/>
      </c>
      <c r="R163" s="192" t="str">
        <f>IF('Result Sheet'!AU166="","",'Result Sheet'!AU166)</f>
        <v/>
      </c>
      <c r="S163" s="191" t="str">
        <f>IF('Result Sheet'!BL166="","",IF('Result Sheet'!BL166="D","I",'Result Sheet'!BL166))</f>
        <v/>
      </c>
      <c r="T163" s="192" t="str">
        <f>IF('Result Sheet'!BM166="","",'Result Sheet'!BM166)</f>
        <v/>
      </c>
      <c r="U163" s="191" t="str">
        <f>IF('Result Sheet'!CD166="","",IF('Result Sheet'!CD166="D","I",'Result Sheet'!CD166))</f>
        <v/>
      </c>
      <c r="V163" s="192" t="str">
        <f>IF('Result Sheet'!CE166="","",'Result Sheet'!CE166)</f>
        <v/>
      </c>
      <c r="W163" s="193" t="str">
        <f>IF('Result Sheet'!DO166="","",'Result Sheet'!DO166)</f>
        <v/>
      </c>
      <c r="BQ163" s="194" t="str">
        <f>'Result Sheet'!G166</f>
        <v/>
      </c>
      <c r="BR163" s="195" t="str">
        <f t="shared" si="24"/>
        <v/>
      </c>
      <c r="BS163" s="195" t="str">
        <f t="shared" si="25"/>
        <v/>
      </c>
      <c r="BT163" s="195" t="str">
        <f t="shared" si="26"/>
        <v/>
      </c>
      <c r="BU163" s="195" t="str">
        <f t="shared" si="27"/>
        <v/>
      </c>
      <c r="BV163" s="195" t="str">
        <f t="shared" si="28"/>
        <v/>
      </c>
      <c r="BW163" s="195" t="str">
        <f t="shared" si="29"/>
        <v/>
      </c>
      <c r="BX163" s="195" t="str">
        <f t="shared" si="30"/>
        <v/>
      </c>
      <c r="BY163" s="195" t="str">
        <f t="shared" si="31"/>
        <v/>
      </c>
      <c r="BZ163" s="195" t="str">
        <f t="shared" si="32"/>
        <v/>
      </c>
      <c r="CA163" s="195" t="str">
        <f t="shared" si="33"/>
        <v/>
      </c>
      <c r="CB163" s="195" t="str">
        <f t="shared" si="34"/>
        <v/>
      </c>
      <c r="CC163" s="195" t="str">
        <f t="shared" si="35"/>
        <v/>
      </c>
      <c r="CD163" s="196"/>
    </row>
    <row r="164" spans="1:82" ht="15.95" customHeight="1">
      <c r="A164" s="183">
        <f>IF('Result Sheet'!A167="","",'Result Sheet'!A167)</f>
        <v>160</v>
      </c>
      <c r="B164" s="184" t="str">
        <f>IF('Result Sheet'!B167="","",'Result Sheet'!B167)</f>
        <v/>
      </c>
      <c r="C164" s="185" t="str">
        <f>IF('Result Sheet'!F167="","",'Result Sheet'!F167)</f>
        <v/>
      </c>
      <c r="D164" s="186" t="str">
        <f>IF('Result Sheet'!E167="","",'Result Sheet'!E167)</f>
        <v/>
      </c>
      <c r="E164" s="187" t="str">
        <f>IF('Result Sheet'!G167="","",'Result Sheet'!G167)</f>
        <v/>
      </c>
      <c r="F164" s="187" t="str">
        <f>IF('Result Sheet'!H167="","",'Result Sheet'!H167)</f>
        <v/>
      </c>
      <c r="G164" s="187" t="str">
        <f>IF('Result Sheet'!I167="","",'Result Sheet'!I167)</f>
        <v/>
      </c>
      <c r="H164" s="188" t="str">
        <f>IF('Result Sheet'!K167="","",'Result Sheet'!K167)</f>
        <v/>
      </c>
      <c r="I164" s="188" t="str">
        <f>IF('Result Sheet'!J167="","",'Result Sheet'!J167)</f>
        <v/>
      </c>
      <c r="J164" s="291" t="str">
        <f>IF('Result Sheet'!DM167="","",'Result Sheet'!DM167)</f>
        <v/>
      </c>
      <c r="K164" s="189" t="str">
        <f>IF('Result Sheet'!DI167="","",'Result Sheet'!DI167)</f>
        <v/>
      </c>
      <c r="L164" s="190" t="str">
        <f>IF('Result Sheet'!DJ167="","",'Result Sheet'!DJ167)</f>
        <v/>
      </c>
      <c r="M164" s="189" t="str">
        <f>IF('Result Sheet'!DK167="","",'Result Sheet'!DK167)</f>
        <v/>
      </c>
      <c r="N164" s="232" t="str">
        <f>IF('Result Sheet'!DP167="","",'Result Sheet'!DP167)</f>
        <v/>
      </c>
      <c r="O164" s="191" t="str">
        <f>IF('Result Sheet'!AB167="","",IF('Result Sheet'!AB167="D","I",'Result Sheet'!AB167))</f>
        <v/>
      </c>
      <c r="P164" s="192" t="str">
        <f>IF('Result Sheet'!AC167="","",'Result Sheet'!AC167)</f>
        <v/>
      </c>
      <c r="Q164" s="191" t="str">
        <f>IF('Result Sheet'!AT167="","",IF('Result Sheet'!AT167="D","I",'Result Sheet'!AT167))</f>
        <v/>
      </c>
      <c r="R164" s="192" t="str">
        <f>IF('Result Sheet'!AU167="","",'Result Sheet'!AU167)</f>
        <v/>
      </c>
      <c r="S164" s="191" t="str">
        <f>IF('Result Sheet'!BL167="","",IF('Result Sheet'!BL167="D","I",'Result Sheet'!BL167))</f>
        <v/>
      </c>
      <c r="T164" s="192" t="str">
        <f>IF('Result Sheet'!BM167="","",'Result Sheet'!BM167)</f>
        <v/>
      </c>
      <c r="U164" s="191" t="str">
        <f>IF('Result Sheet'!CD167="","",IF('Result Sheet'!CD167="D","I",'Result Sheet'!CD167))</f>
        <v/>
      </c>
      <c r="V164" s="192" t="str">
        <f>IF('Result Sheet'!CE167="","",'Result Sheet'!CE167)</f>
        <v/>
      </c>
      <c r="W164" s="193" t="str">
        <f>IF('Result Sheet'!DO167="","",'Result Sheet'!DO167)</f>
        <v/>
      </c>
      <c r="BQ164" s="194" t="str">
        <f>'Result Sheet'!G167</f>
        <v/>
      </c>
      <c r="BR164" s="195" t="str">
        <f t="shared" si="24"/>
        <v/>
      </c>
      <c r="BS164" s="195" t="str">
        <f t="shared" si="25"/>
        <v/>
      </c>
      <c r="BT164" s="195" t="str">
        <f t="shared" si="26"/>
        <v/>
      </c>
      <c r="BU164" s="195" t="str">
        <f t="shared" si="27"/>
        <v/>
      </c>
      <c r="BV164" s="195" t="str">
        <f t="shared" si="28"/>
        <v/>
      </c>
      <c r="BW164" s="195" t="str">
        <f t="shared" si="29"/>
        <v/>
      </c>
      <c r="BX164" s="195" t="str">
        <f t="shared" si="30"/>
        <v/>
      </c>
      <c r="BY164" s="195" t="str">
        <f t="shared" si="31"/>
        <v/>
      </c>
      <c r="BZ164" s="195" t="str">
        <f t="shared" si="32"/>
        <v/>
      </c>
      <c r="CA164" s="195" t="str">
        <f t="shared" si="33"/>
        <v/>
      </c>
      <c r="CB164" s="195" t="str">
        <f t="shared" si="34"/>
        <v/>
      </c>
      <c r="CC164" s="195" t="str">
        <f t="shared" si="35"/>
        <v/>
      </c>
      <c r="CD164" s="196"/>
    </row>
    <row r="165" spans="1:82" ht="15.95" customHeight="1">
      <c r="A165" s="183">
        <f>IF('Result Sheet'!A168="","",'Result Sheet'!A168)</f>
        <v>161</v>
      </c>
      <c r="B165" s="184" t="str">
        <f>IF('Result Sheet'!B168="","",'Result Sheet'!B168)</f>
        <v/>
      </c>
      <c r="C165" s="185" t="str">
        <f>IF('Result Sheet'!F168="","",'Result Sheet'!F168)</f>
        <v/>
      </c>
      <c r="D165" s="186" t="str">
        <f>IF('Result Sheet'!E168="","",'Result Sheet'!E168)</f>
        <v/>
      </c>
      <c r="E165" s="187" t="str">
        <f>IF('Result Sheet'!G168="","",'Result Sheet'!G168)</f>
        <v/>
      </c>
      <c r="F165" s="187" t="str">
        <f>IF('Result Sheet'!H168="","",'Result Sheet'!H168)</f>
        <v/>
      </c>
      <c r="G165" s="187" t="str">
        <f>IF('Result Sheet'!I168="","",'Result Sheet'!I168)</f>
        <v/>
      </c>
      <c r="H165" s="188" t="str">
        <f>IF('Result Sheet'!K168="","",'Result Sheet'!K168)</f>
        <v/>
      </c>
      <c r="I165" s="188" t="str">
        <f>IF('Result Sheet'!J168="","",'Result Sheet'!J168)</f>
        <v/>
      </c>
      <c r="J165" s="291" t="str">
        <f>IF('Result Sheet'!DM168="","",'Result Sheet'!DM168)</f>
        <v/>
      </c>
      <c r="K165" s="189" t="str">
        <f>IF('Result Sheet'!DI168="","",'Result Sheet'!DI168)</f>
        <v/>
      </c>
      <c r="L165" s="190" t="str">
        <f>IF('Result Sheet'!DJ168="","",'Result Sheet'!DJ168)</f>
        <v/>
      </c>
      <c r="M165" s="189" t="str">
        <f>IF('Result Sheet'!DK168="","",'Result Sheet'!DK168)</f>
        <v/>
      </c>
      <c r="N165" s="232" t="str">
        <f>IF('Result Sheet'!DP168="","",'Result Sheet'!DP168)</f>
        <v/>
      </c>
      <c r="O165" s="191" t="str">
        <f>IF('Result Sheet'!AB168="","",IF('Result Sheet'!AB168="D","I",'Result Sheet'!AB168))</f>
        <v/>
      </c>
      <c r="P165" s="192" t="str">
        <f>IF('Result Sheet'!AC168="","",'Result Sheet'!AC168)</f>
        <v/>
      </c>
      <c r="Q165" s="191" t="str">
        <f>IF('Result Sheet'!AT168="","",IF('Result Sheet'!AT168="D","I",'Result Sheet'!AT168))</f>
        <v/>
      </c>
      <c r="R165" s="192" t="str">
        <f>IF('Result Sheet'!AU168="","",'Result Sheet'!AU168)</f>
        <v/>
      </c>
      <c r="S165" s="191" t="str">
        <f>IF('Result Sheet'!BL168="","",IF('Result Sheet'!BL168="D","I",'Result Sheet'!BL168))</f>
        <v/>
      </c>
      <c r="T165" s="192" t="str">
        <f>IF('Result Sheet'!BM168="","",'Result Sheet'!BM168)</f>
        <v/>
      </c>
      <c r="U165" s="191" t="str">
        <f>IF('Result Sheet'!CD168="","",IF('Result Sheet'!CD168="D","I",'Result Sheet'!CD168))</f>
        <v/>
      </c>
      <c r="V165" s="192" t="str">
        <f>IF('Result Sheet'!CE168="","",'Result Sheet'!CE168)</f>
        <v/>
      </c>
      <c r="W165" s="193" t="str">
        <f>IF('Result Sheet'!DO168="","",'Result Sheet'!DO168)</f>
        <v/>
      </c>
      <c r="BQ165" s="194" t="str">
        <f>'Result Sheet'!G168</f>
        <v/>
      </c>
      <c r="BR165" s="195" t="str">
        <f t="shared" si="24"/>
        <v/>
      </c>
      <c r="BS165" s="195" t="str">
        <f t="shared" si="25"/>
        <v/>
      </c>
      <c r="BT165" s="195" t="str">
        <f t="shared" si="26"/>
        <v/>
      </c>
      <c r="BU165" s="195" t="str">
        <f t="shared" si="27"/>
        <v/>
      </c>
      <c r="BV165" s="195" t="str">
        <f t="shared" si="28"/>
        <v/>
      </c>
      <c r="BW165" s="195" t="str">
        <f t="shared" si="29"/>
        <v/>
      </c>
      <c r="BX165" s="195" t="str">
        <f t="shared" si="30"/>
        <v/>
      </c>
      <c r="BY165" s="195" t="str">
        <f t="shared" si="31"/>
        <v/>
      </c>
      <c r="BZ165" s="195" t="str">
        <f t="shared" si="32"/>
        <v/>
      </c>
      <c r="CA165" s="195" t="str">
        <f t="shared" si="33"/>
        <v/>
      </c>
      <c r="CB165" s="195" t="str">
        <f t="shared" si="34"/>
        <v/>
      </c>
      <c r="CC165" s="195" t="str">
        <f t="shared" si="35"/>
        <v/>
      </c>
      <c r="CD165" s="196"/>
    </row>
    <row r="166" spans="1:82" ht="15.95" customHeight="1">
      <c r="A166" s="183">
        <f>IF('Result Sheet'!A169="","",'Result Sheet'!A169)</f>
        <v>162</v>
      </c>
      <c r="B166" s="184" t="str">
        <f>IF('Result Sheet'!B169="","",'Result Sheet'!B169)</f>
        <v/>
      </c>
      <c r="C166" s="185" t="str">
        <f>IF('Result Sheet'!F169="","",'Result Sheet'!F169)</f>
        <v/>
      </c>
      <c r="D166" s="186" t="str">
        <f>IF('Result Sheet'!E169="","",'Result Sheet'!E169)</f>
        <v/>
      </c>
      <c r="E166" s="187" t="str">
        <f>IF('Result Sheet'!G169="","",'Result Sheet'!G169)</f>
        <v/>
      </c>
      <c r="F166" s="187" t="str">
        <f>IF('Result Sheet'!H169="","",'Result Sheet'!H169)</f>
        <v/>
      </c>
      <c r="G166" s="187" t="str">
        <f>IF('Result Sheet'!I169="","",'Result Sheet'!I169)</f>
        <v/>
      </c>
      <c r="H166" s="188" t="str">
        <f>IF('Result Sheet'!K169="","",'Result Sheet'!K169)</f>
        <v/>
      </c>
      <c r="I166" s="188" t="str">
        <f>IF('Result Sheet'!J169="","",'Result Sheet'!J169)</f>
        <v/>
      </c>
      <c r="J166" s="291" t="str">
        <f>IF('Result Sheet'!DM169="","",'Result Sheet'!DM169)</f>
        <v/>
      </c>
      <c r="K166" s="189" t="str">
        <f>IF('Result Sheet'!DI169="","",'Result Sheet'!DI169)</f>
        <v/>
      </c>
      <c r="L166" s="190" t="str">
        <f>IF('Result Sheet'!DJ169="","",'Result Sheet'!DJ169)</f>
        <v/>
      </c>
      <c r="M166" s="189" t="str">
        <f>IF('Result Sheet'!DK169="","",'Result Sheet'!DK169)</f>
        <v/>
      </c>
      <c r="N166" s="232" t="str">
        <f>IF('Result Sheet'!DP169="","",'Result Sheet'!DP169)</f>
        <v/>
      </c>
      <c r="O166" s="191" t="str">
        <f>IF('Result Sheet'!AB169="","",IF('Result Sheet'!AB169="D","I",'Result Sheet'!AB169))</f>
        <v/>
      </c>
      <c r="P166" s="192" t="str">
        <f>IF('Result Sheet'!AC169="","",'Result Sheet'!AC169)</f>
        <v/>
      </c>
      <c r="Q166" s="191" t="str">
        <f>IF('Result Sheet'!AT169="","",IF('Result Sheet'!AT169="D","I",'Result Sheet'!AT169))</f>
        <v/>
      </c>
      <c r="R166" s="192" t="str">
        <f>IF('Result Sheet'!AU169="","",'Result Sheet'!AU169)</f>
        <v/>
      </c>
      <c r="S166" s="191" t="str">
        <f>IF('Result Sheet'!BL169="","",IF('Result Sheet'!BL169="D","I",'Result Sheet'!BL169))</f>
        <v/>
      </c>
      <c r="T166" s="192" t="str">
        <f>IF('Result Sheet'!BM169="","",'Result Sheet'!BM169)</f>
        <v/>
      </c>
      <c r="U166" s="191" t="str">
        <f>IF('Result Sheet'!CD169="","",IF('Result Sheet'!CD169="D","I",'Result Sheet'!CD169))</f>
        <v/>
      </c>
      <c r="V166" s="192" t="str">
        <f>IF('Result Sheet'!CE169="","",'Result Sheet'!CE169)</f>
        <v/>
      </c>
      <c r="W166" s="193" t="str">
        <f>IF('Result Sheet'!DO169="","",'Result Sheet'!DO169)</f>
        <v/>
      </c>
      <c r="BQ166" s="194" t="str">
        <f>'Result Sheet'!G169</f>
        <v/>
      </c>
      <c r="BR166" s="195" t="str">
        <f t="shared" si="24"/>
        <v/>
      </c>
      <c r="BS166" s="195" t="str">
        <f t="shared" si="25"/>
        <v/>
      </c>
      <c r="BT166" s="195" t="str">
        <f t="shared" si="26"/>
        <v/>
      </c>
      <c r="BU166" s="195" t="str">
        <f t="shared" si="27"/>
        <v/>
      </c>
      <c r="BV166" s="195" t="str">
        <f t="shared" si="28"/>
        <v/>
      </c>
      <c r="BW166" s="195" t="str">
        <f t="shared" si="29"/>
        <v/>
      </c>
      <c r="BX166" s="195" t="str">
        <f t="shared" si="30"/>
        <v/>
      </c>
      <c r="BY166" s="195" t="str">
        <f t="shared" si="31"/>
        <v/>
      </c>
      <c r="BZ166" s="195" t="str">
        <f t="shared" si="32"/>
        <v/>
      </c>
      <c r="CA166" s="195" t="str">
        <f t="shared" si="33"/>
        <v/>
      </c>
      <c r="CB166" s="195" t="str">
        <f t="shared" si="34"/>
        <v/>
      </c>
      <c r="CC166" s="195" t="str">
        <f t="shared" si="35"/>
        <v/>
      </c>
      <c r="CD166" s="196"/>
    </row>
    <row r="167" spans="1:82" ht="15.95" customHeight="1">
      <c r="A167" s="183">
        <f>IF('Result Sheet'!A170="","",'Result Sheet'!A170)</f>
        <v>163</v>
      </c>
      <c r="B167" s="184" t="str">
        <f>IF('Result Sheet'!B170="","",'Result Sheet'!B170)</f>
        <v/>
      </c>
      <c r="C167" s="185" t="str">
        <f>IF('Result Sheet'!F170="","",'Result Sheet'!F170)</f>
        <v/>
      </c>
      <c r="D167" s="186" t="str">
        <f>IF('Result Sheet'!E170="","",'Result Sheet'!E170)</f>
        <v/>
      </c>
      <c r="E167" s="187" t="str">
        <f>IF('Result Sheet'!G170="","",'Result Sheet'!G170)</f>
        <v/>
      </c>
      <c r="F167" s="187" t="str">
        <f>IF('Result Sheet'!H170="","",'Result Sheet'!H170)</f>
        <v/>
      </c>
      <c r="G167" s="187" t="str">
        <f>IF('Result Sheet'!I170="","",'Result Sheet'!I170)</f>
        <v/>
      </c>
      <c r="H167" s="188" t="str">
        <f>IF('Result Sheet'!K170="","",'Result Sheet'!K170)</f>
        <v/>
      </c>
      <c r="I167" s="188" t="str">
        <f>IF('Result Sheet'!J170="","",'Result Sheet'!J170)</f>
        <v/>
      </c>
      <c r="J167" s="291" t="str">
        <f>IF('Result Sheet'!DM170="","",'Result Sheet'!DM170)</f>
        <v/>
      </c>
      <c r="K167" s="189" t="str">
        <f>IF('Result Sheet'!DI170="","",'Result Sheet'!DI170)</f>
        <v/>
      </c>
      <c r="L167" s="190" t="str">
        <f>IF('Result Sheet'!DJ170="","",'Result Sheet'!DJ170)</f>
        <v/>
      </c>
      <c r="M167" s="189" t="str">
        <f>IF('Result Sheet'!DK170="","",'Result Sheet'!DK170)</f>
        <v/>
      </c>
      <c r="N167" s="232" t="str">
        <f>IF('Result Sheet'!DP170="","",'Result Sheet'!DP170)</f>
        <v/>
      </c>
      <c r="O167" s="191" t="str">
        <f>IF('Result Sheet'!AB170="","",IF('Result Sheet'!AB170="D","I",'Result Sheet'!AB170))</f>
        <v/>
      </c>
      <c r="P167" s="192" t="str">
        <f>IF('Result Sheet'!AC170="","",'Result Sheet'!AC170)</f>
        <v/>
      </c>
      <c r="Q167" s="191" t="str">
        <f>IF('Result Sheet'!AT170="","",IF('Result Sheet'!AT170="D","I",'Result Sheet'!AT170))</f>
        <v/>
      </c>
      <c r="R167" s="192" t="str">
        <f>IF('Result Sheet'!AU170="","",'Result Sheet'!AU170)</f>
        <v/>
      </c>
      <c r="S167" s="191" t="str">
        <f>IF('Result Sheet'!BL170="","",IF('Result Sheet'!BL170="D","I",'Result Sheet'!BL170))</f>
        <v/>
      </c>
      <c r="T167" s="192" t="str">
        <f>IF('Result Sheet'!BM170="","",'Result Sheet'!BM170)</f>
        <v/>
      </c>
      <c r="U167" s="191" t="str">
        <f>IF('Result Sheet'!CD170="","",IF('Result Sheet'!CD170="D","I",'Result Sheet'!CD170))</f>
        <v/>
      </c>
      <c r="V167" s="192" t="str">
        <f>IF('Result Sheet'!CE170="","",'Result Sheet'!CE170)</f>
        <v/>
      </c>
      <c r="W167" s="193" t="str">
        <f>IF('Result Sheet'!DO170="","",'Result Sheet'!DO170)</f>
        <v/>
      </c>
      <c r="BQ167" s="194" t="str">
        <f>'Result Sheet'!G170</f>
        <v/>
      </c>
      <c r="BR167" s="195" t="str">
        <f t="shared" si="24"/>
        <v/>
      </c>
      <c r="BS167" s="195" t="str">
        <f t="shared" si="25"/>
        <v/>
      </c>
      <c r="BT167" s="195" t="str">
        <f t="shared" si="26"/>
        <v/>
      </c>
      <c r="BU167" s="195" t="str">
        <f t="shared" si="27"/>
        <v/>
      </c>
      <c r="BV167" s="195" t="str">
        <f t="shared" si="28"/>
        <v/>
      </c>
      <c r="BW167" s="195" t="str">
        <f t="shared" si="29"/>
        <v/>
      </c>
      <c r="BX167" s="195" t="str">
        <f t="shared" si="30"/>
        <v/>
      </c>
      <c r="BY167" s="195" t="str">
        <f t="shared" si="31"/>
        <v/>
      </c>
      <c r="BZ167" s="195" t="str">
        <f t="shared" si="32"/>
        <v/>
      </c>
      <c r="CA167" s="195" t="str">
        <f t="shared" si="33"/>
        <v/>
      </c>
      <c r="CB167" s="195" t="str">
        <f t="shared" si="34"/>
        <v/>
      </c>
      <c r="CC167" s="195" t="str">
        <f t="shared" si="35"/>
        <v/>
      </c>
      <c r="CD167" s="196"/>
    </row>
    <row r="168" spans="1:82" ht="15.95" customHeight="1">
      <c r="A168" s="183">
        <f>IF('Result Sheet'!A171="","",'Result Sheet'!A171)</f>
        <v>164</v>
      </c>
      <c r="B168" s="184" t="str">
        <f>IF('Result Sheet'!B171="","",'Result Sheet'!B171)</f>
        <v/>
      </c>
      <c r="C168" s="185" t="str">
        <f>IF('Result Sheet'!F171="","",'Result Sheet'!F171)</f>
        <v/>
      </c>
      <c r="D168" s="186" t="str">
        <f>IF('Result Sheet'!E171="","",'Result Sheet'!E171)</f>
        <v/>
      </c>
      <c r="E168" s="187" t="str">
        <f>IF('Result Sheet'!G171="","",'Result Sheet'!G171)</f>
        <v/>
      </c>
      <c r="F168" s="187" t="str">
        <f>IF('Result Sheet'!H171="","",'Result Sheet'!H171)</f>
        <v/>
      </c>
      <c r="G168" s="187" t="str">
        <f>IF('Result Sheet'!I171="","",'Result Sheet'!I171)</f>
        <v/>
      </c>
      <c r="H168" s="188" t="str">
        <f>IF('Result Sheet'!K171="","",'Result Sheet'!K171)</f>
        <v/>
      </c>
      <c r="I168" s="188" t="str">
        <f>IF('Result Sheet'!J171="","",'Result Sheet'!J171)</f>
        <v/>
      </c>
      <c r="J168" s="291" t="str">
        <f>IF('Result Sheet'!DM171="","",'Result Sheet'!DM171)</f>
        <v/>
      </c>
      <c r="K168" s="189" t="str">
        <f>IF('Result Sheet'!DI171="","",'Result Sheet'!DI171)</f>
        <v/>
      </c>
      <c r="L168" s="190" t="str">
        <f>IF('Result Sheet'!DJ171="","",'Result Sheet'!DJ171)</f>
        <v/>
      </c>
      <c r="M168" s="189" t="str">
        <f>IF('Result Sheet'!DK171="","",'Result Sheet'!DK171)</f>
        <v/>
      </c>
      <c r="N168" s="232" t="str">
        <f>IF('Result Sheet'!DP171="","",'Result Sheet'!DP171)</f>
        <v/>
      </c>
      <c r="O168" s="191" t="str">
        <f>IF('Result Sheet'!AB171="","",IF('Result Sheet'!AB171="D","I",'Result Sheet'!AB171))</f>
        <v/>
      </c>
      <c r="P168" s="192" t="str">
        <f>IF('Result Sheet'!AC171="","",'Result Sheet'!AC171)</f>
        <v/>
      </c>
      <c r="Q168" s="191" t="str">
        <f>IF('Result Sheet'!AT171="","",IF('Result Sheet'!AT171="D","I",'Result Sheet'!AT171))</f>
        <v/>
      </c>
      <c r="R168" s="192" t="str">
        <f>IF('Result Sheet'!AU171="","",'Result Sheet'!AU171)</f>
        <v/>
      </c>
      <c r="S168" s="191" t="str">
        <f>IF('Result Sheet'!BL171="","",IF('Result Sheet'!BL171="D","I",'Result Sheet'!BL171))</f>
        <v/>
      </c>
      <c r="T168" s="192" t="str">
        <f>IF('Result Sheet'!BM171="","",'Result Sheet'!BM171)</f>
        <v/>
      </c>
      <c r="U168" s="191" t="str">
        <f>IF('Result Sheet'!CD171="","",IF('Result Sheet'!CD171="D","I",'Result Sheet'!CD171))</f>
        <v/>
      </c>
      <c r="V168" s="192" t="str">
        <f>IF('Result Sheet'!CE171="","",'Result Sheet'!CE171)</f>
        <v/>
      </c>
      <c r="W168" s="193" t="str">
        <f>IF('Result Sheet'!DO171="","",'Result Sheet'!DO171)</f>
        <v/>
      </c>
      <c r="BQ168" s="194" t="str">
        <f>'Result Sheet'!G171</f>
        <v/>
      </c>
      <c r="BR168" s="195" t="str">
        <f t="shared" si="24"/>
        <v/>
      </c>
      <c r="BS168" s="195" t="str">
        <f t="shared" si="25"/>
        <v/>
      </c>
      <c r="BT168" s="195" t="str">
        <f t="shared" si="26"/>
        <v/>
      </c>
      <c r="BU168" s="195" t="str">
        <f t="shared" si="27"/>
        <v/>
      </c>
      <c r="BV168" s="195" t="str">
        <f t="shared" si="28"/>
        <v/>
      </c>
      <c r="BW168" s="195" t="str">
        <f t="shared" si="29"/>
        <v/>
      </c>
      <c r="BX168" s="195" t="str">
        <f t="shared" si="30"/>
        <v/>
      </c>
      <c r="BY168" s="195" t="str">
        <f t="shared" si="31"/>
        <v/>
      </c>
      <c r="BZ168" s="195" t="str">
        <f t="shared" si="32"/>
        <v/>
      </c>
      <c r="CA168" s="195" t="str">
        <f t="shared" si="33"/>
        <v/>
      </c>
      <c r="CB168" s="195" t="str">
        <f t="shared" si="34"/>
        <v/>
      </c>
      <c r="CC168" s="195" t="str">
        <f t="shared" si="35"/>
        <v/>
      </c>
      <c r="CD168" s="196"/>
    </row>
    <row r="169" spans="1:82" ht="15.95" customHeight="1">
      <c r="A169" s="183">
        <f>IF('Result Sheet'!A172="","",'Result Sheet'!A172)</f>
        <v>165</v>
      </c>
      <c r="B169" s="184" t="str">
        <f>IF('Result Sheet'!B172="","",'Result Sheet'!B172)</f>
        <v/>
      </c>
      <c r="C169" s="185" t="str">
        <f>IF('Result Sheet'!F172="","",'Result Sheet'!F172)</f>
        <v/>
      </c>
      <c r="D169" s="186" t="str">
        <f>IF('Result Sheet'!E172="","",'Result Sheet'!E172)</f>
        <v/>
      </c>
      <c r="E169" s="187" t="str">
        <f>IF('Result Sheet'!G172="","",'Result Sheet'!G172)</f>
        <v/>
      </c>
      <c r="F169" s="187" t="str">
        <f>IF('Result Sheet'!H172="","",'Result Sheet'!H172)</f>
        <v/>
      </c>
      <c r="G169" s="187" t="str">
        <f>IF('Result Sheet'!I172="","",'Result Sheet'!I172)</f>
        <v/>
      </c>
      <c r="H169" s="188" t="str">
        <f>IF('Result Sheet'!K172="","",'Result Sheet'!K172)</f>
        <v/>
      </c>
      <c r="I169" s="188" t="str">
        <f>IF('Result Sheet'!J172="","",'Result Sheet'!J172)</f>
        <v/>
      </c>
      <c r="J169" s="291" t="str">
        <f>IF('Result Sheet'!DM172="","",'Result Sheet'!DM172)</f>
        <v/>
      </c>
      <c r="K169" s="189" t="str">
        <f>IF('Result Sheet'!DI172="","",'Result Sheet'!DI172)</f>
        <v/>
      </c>
      <c r="L169" s="190" t="str">
        <f>IF('Result Sheet'!DJ172="","",'Result Sheet'!DJ172)</f>
        <v/>
      </c>
      <c r="M169" s="189" t="str">
        <f>IF('Result Sheet'!DK172="","",'Result Sheet'!DK172)</f>
        <v/>
      </c>
      <c r="N169" s="232" t="str">
        <f>IF('Result Sheet'!DP172="","",'Result Sheet'!DP172)</f>
        <v/>
      </c>
      <c r="O169" s="191" t="str">
        <f>IF('Result Sheet'!AB172="","",IF('Result Sheet'!AB172="D","I",'Result Sheet'!AB172))</f>
        <v/>
      </c>
      <c r="P169" s="192" t="str">
        <f>IF('Result Sheet'!AC172="","",'Result Sheet'!AC172)</f>
        <v/>
      </c>
      <c r="Q169" s="191" t="str">
        <f>IF('Result Sheet'!AT172="","",IF('Result Sheet'!AT172="D","I",'Result Sheet'!AT172))</f>
        <v/>
      </c>
      <c r="R169" s="192" t="str">
        <f>IF('Result Sheet'!AU172="","",'Result Sheet'!AU172)</f>
        <v/>
      </c>
      <c r="S169" s="191" t="str">
        <f>IF('Result Sheet'!BL172="","",IF('Result Sheet'!BL172="D","I",'Result Sheet'!BL172))</f>
        <v/>
      </c>
      <c r="T169" s="192" t="str">
        <f>IF('Result Sheet'!BM172="","",'Result Sheet'!BM172)</f>
        <v/>
      </c>
      <c r="U169" s="191" t="str">
        <f>IF('Result Sheet'!CD172="","",IF('Result Sheet'!CD172="D","I",'Result Sheet'!CD172))</f>
        <v/>
      </c>
      <c r="V169" s="192" t="str">
        <f>IF('Result Sheet'!CE172="","",'Result Sheet'!CE172)</f>
        <v/>
      </c>
      <c r="W169" s="193" t="str">
        <f>IF('Result Sheet'!DO172="","",'Result Sheet'!DO172)</f>
        <v/>
      </c>
      <c r="BQ169" s="194" t="str">
        <f>'Result Sheet'!G172</f>
        <v/>
      </c>
      <c r="BR169" s="195" t="str">
        <f t="shared" si="24"/>
        <v/>
      </c>
      <c r="BS169" s="195" t="str">
        <f t="shared" si="25"/>
        <v/>
      </c>
      <c r="BT169" s="195" t="str">
        <f t="shared" si="26"/>
        <v/>
      </c>
      <c r="BU169" s="195" t="str">
        <f t="shared" si="27"/>
        <v/>
      </c>
      <c r="BV169" s="195" t="str">
        <f t="shared" si="28"/>
        <v/>
      </c>
      <c r="BW169" s="195" t="str">
        <f t="shared" si="29"/>
        <v/>
      </c>
      <c r="BX169" s="195" t="str">
        <f t="shared" si="30"/>
        <v/>
      </c>
      <c r="BY169" s="195" t="str">
        <f t="shared" si="31"/>
        <v/>
      </c>
      <c r="BZ169" s="195" t="str">
        <f t="shared" si="32"/>
        <v/>
      </c>
      <c r="CA169" s="195" t="str">
        <f t="shared" si="33"/>
        <v/>
      </c>
      <c r="CB169" s="195" t="str">
        <f t="shared" si="34"/>
        <v/>
      </c>
      <c r="CC169" s="195" t="str">
        <f t="shared" si="35"/>
        <v/>
      </c>
      <c r="CD169" s="196"/>
    </row>
    <row r="170" spans="1:82" ht="15.95" customHeight="1">
      <c r="A170" s="183">
        <f>IF('Result Sheet'!A173="","",'Result Sheet'!A173)</f>
        <v>166</v>
      </c>
      <c r="B170" s="184" t="str">
        <f>IF('Result Sheet'!B173="","",'Result Sheet'!B173)</f>
        <v/>
      </c>
      <c r="C170" s="185" t="str">
        <f>IF('Result Sheet'!F173="","",'Result Sheet'!F173)</f>
        <v/>
      </c>
      <c r="D170" s="186" t="str">
        <f>IF('Result Sheet'!E173="","",'Result Sheet'!E173)</f>
        <v/>
      </c>
      <c r="E170" s="187" t="str">
        <f>IF('Result Sheet'!G173="","",'Result Sheet'!G173)</f>
        <v/>
      </c>
      <c r="F170" s="187" t="str">
        <f>IF('Result Sheet'!H173="","",'Result Sheet'!H173)</f>
        <v/>
      </c>
      <c r="G170" s="187" t="str">
        <f>IF('Result Sheet'!I173="","",'Result Sheet'!I173)</f>
        <v/>
      </c>
      <c r="H170" s="188" t="str">
        <f>IF('Result Sheet'!K173="","",'Result Sheet'!K173)</f>
        <v/>
      </c>
      <c r="I170" s="188" t="str">
        <f>IF('Result Sheet'!J173="","",'Result Sheet'!J173)</f>
        <v/>
      </c>
      <c r="J170" s="291" t="str">
        <f>IF('Result Sheet'!DM173="","",'Result Sheet'!DM173)</f>
        <v/>
      </c>
      <c r="K170" s="189" t="str">
        <f>IF('Result Sheet'!DI173="","",'Result Sheet'!DI173)</f>
        <v/>
      </c>
      <c r="L170" s="190" t="str">
        <f>IF('Result Sheet'!DJ173="","",'Result Sheet'!DJ173)</f>
        <v/>
      </c>
      <c r="M170" s="189" t="str">
        <f>IF('Result Sheet'!DK173="","",'Result Sheet'!DK173)</f>
        <v/>
      </c>
      <c r="N170" s="232" t="str">
        <f>IF('Result Sheet'!DP173="","",'Result Sheet'!DP173)</f>
        <v/>
      </c>
      <c r="O170" s="191" t="str">
        <f>IF('Result Sheet'!AB173="","",IF('Result Sheet'!AB173="D","I",'Result Sheet'!AB173))</f>
        <v/>
      </c>
      <c r="P170" s="192" t="str">
        <f>IF('Result Sheet'!AC173="","",'Result Sheet'!AC173)</f>
        <v/>
      </c>
      <c r="Q170" s="191" t="str">
        <f>IF('Result Sheet'!AT173="","",IF('Result Sheet'!AT173="D","I",'Result Sheet'!AT173))</f>
        <v/>
      </c>
      <c r="R170" s="192" t="str">
        <f>IF('Result Sheet'!AU173="","",'Result Sheet'!AU173)</f>
        <v/>
      </c>
      <c r="S170" s="191" t="str">
        <f>IF('Result Sheet'!BL173="","",IF('Result Sheet'!BL173="D","I",'Result Sheet'!BL173))</f>
        <v/>
      </c>
      <c r="T170" s="192" t="str">
        <f>IF('Result Sheet'!BM173="","",'Result Sheet'!BM173)</f>
        <v/>
      </c>
      <c r="U170" s="191" t="str">
        <f>IF('Result Sheet'!CD173="","",IF('Result Sheet'!CD173="D","I",'Result Sheet'!CD173))</f>
        <v/>
      </c>
      <c r="V170" s="192" t="str">
        <f>IF('Result Sheet'!CE173="","",'Result Sheet'!CE173)</f>
        <v/>
      </c>
      <c r="W170" s="193" t="str">
        <f>IF('Result Sheet'!DO173="","",'Result Sheet'!DO173)</f>
        <v/>
      </c>
      <c r="BQ170" s="194" t="str">
        <f>'Result Sheet'!G173</f>
        <v/>
      </c>
      <c r="BR170" s="195" t="str">
        <f t="shared" si="24"/>
        <v/>
      </c>
      <c r="BS170" s="195" t="str">
        <f t="shared" si="25"/>
        <v/>
      </c>
      <c r="BT170" s="195" t="str">
        <f t="shared" si="26"/>
        <v/>
      </c>
      <c r="BU170" s="195" t="str">
        <f t="shared" si="27"/>
        <v/>
      </c>
      <c r="BV170" s="195" t="str">
        <f t="shared" si="28"/>
        <v/>
      </c>
      <c r="BW170" s="195" t="str">
        <f t="shared" si="29"/>
        <v/>
      </c>
      <c r="BX170" s="195" t="str">
        <f t="shared" si="30"/>
        <v/>
      </c>
      <c r="BY170" s="195" t="str">
        <f t="shared" si="31"/>
        <v/>
      </c>
      <c r="BZ170" s="195" t="str">
        <f t="shared" si="32"/>
        <v/>
      </c>
      <c r="CA170" s="195" t="str">
        <f t="shared" si="33"/>
        <v/>
      </c>
      <c r="CB170" s="195" t="str">
        <f t="shared" si="34"/>
        <v/>
      </c>
      <c r="CC170" s="195" t="str">
        <f t="shared" si="35"/>
        <v/>
      </c>
      <c r="CD170" s="196"/>
    </row>
    <row r="171" spans="1:82" ht="15.95" customHeight="1">
      <c r="A171" s="183">
        <f>IF('Result Sheet'!A174="","",'Result Sheet'!A174)</f>
        <v>167</v>
      </c>
      <c r="B171" s="184" t="str">
        <f>IF('Result Sheet'!B174="","",'Result Sheet'!B174)</f>
        <v/>
      </c>
      <c r="C171" s="185" t="str">
        <f>IF('Result Sheet'!F174="","",'Result Sheet'!F174)</f>
        <v/>
      </c>
      <c r="D171" s="186" t="str">
        <f>IF('Result Sheet'!E174="","",'Result Sheet'!E174)</f>
        <v/>
      </c>
      <c r="E171" s="187" t="str">
        <f>IF('Result Sheet'!G174="","",'Result Sheet'!G174)</f>
        <v/>
      </c>
      <c r="F171" s="187" t="str">
        <f>IF('Result Sheet'!H174="","",'Result Sheet'!H174)</f>
        <v/>
      </c>
      <c r="G171" s="187" t="str">
        <f>IF('Result Sheet'!I174="","",'Result Sheet'!I174)</f>
        <v/>
      </c>
      <c r="H171" s="188" t="str">
        <f>IF('Result Sheet'!K174="","",'Result Sheet'!K174)</f>
        <v/>
      </c>
      <c r="I171" s="188" t="str">
        <f>IF('Result Sheet'!J174="","",'Result Sheet'!J174)</f>
        <v/>
      </c>
      <c r="J171" s="291" t="str">
        <f>IF('Result Sheet'!DM174="","",'Result Sheet'!DM174)</f>
        <v/>
      </c>
      <c r="K171" s="189" t="str">
        <f>IF('Result Sheet'!DI174="","",'Result Sheet'!DI174)</f>
        <v/>
      </c>
      <c r="L171" s="190" t="str">
        <f>IF('Result Sheet'!DJ174="","",'Result Sheet'!DJ174)</f>
        <v/>
      </c>
      <c r="M171" s="189" t="str">
        <f>IF('Result Sheet'!DK174="","",'Result Sheet'!DK174)</f>
        <v/>
      </c>
      <c r="N171" s="232" t="str">
        <f>IF('Result Sheet'!DP174="","",'Result Sheet'!DP174)</f>
        <v/>
      </c>
      <c r="O171" s="191" t="str">
        <f>IF('Result Sheet'!AB174="","",IF('Result Sheet'!AB174="D","I",'Result Sheet'!AB174))</f>
        <v/>
      </c>
      <c r="P171" s="192" t="str">
        <f>IF('Result Sheet'!AC174="","",'Result Sheet'!AC174)</f>
        <v/>
      </c>
      <c r="Q171" s="191" t="str">
        <f>IF('Result Sheet'!AT174="","",IF('Result Sheet'!AT174="D","I",'Result Sheet'!AT174))</f>
        <v/>
      </c>
      <c r="R171" s="192" t="str">
        <f>IF('Result Sheet'!AU174="","",'Result Sheet'!AU174)</f>
        <v/>
      </c>
      <c r="S171" s="191" t="str">
        <f>IF('Result Sheet'!BL174="","",IF('Result Sheet'!BL174="D","I",'Result Sheet'!BL174))</f>
        <v/>
      </c>
      <c r="T171" s="192" t="str">
        <f>IF('Result Sheet'!BM174="","",'Result Sheet'!BM174)</f>
        <v/>
      </c>
      <c r="U171" s="191" t="str">
        <f>IF('Result Sheet'!CD174="","",IF('Result Sheet'!CD174="D","I",'Result Sheet'!CD174))</f>
        <v/>
      </c>
      <c r="V171" s="192" t="str">
        <f>IF('Result Sheet'!CE174="","",'Result Sheet'!CE174)</f>
        <v/>
      </c>
      <c r="W171" s="193" t="str">
        <f>IF('Result Sheet'!DO174="","",'Result Sheet'!DO174)</f>
        <v/>
      </c>
      <c r="BQ171" s="194" t="str">
        <f>'Result Sheet'!G174</f>
        <v/>
      </c>
      <c r="BR171" s="195" t="str">
        <f t="shared" si="24"/>
        <v/>
      </c>
      <c r="BS171" s="195" t="str">
        <f t="shared" si="25"/>
        <v/>
      </c>
      <c r="BT171" s="195" t="str">
        <f t="shared" si="26"/>
        <v/>
      </c>
      <c r="BU171" s="195" t="str">
        <f t="shared" si="27"/>
        <v/>
      </c>
      <c r="BV171" s="195" t="str">
        <f t="shared" si="28"/>
        <v/>
      </c>
      <c r="BW171" s="195" t="str">
        <f t="shared" si="29"/>
        <v/>
      </c>
      <c r="BX171" s="195" t="str">
        <f t="shared" si="30"/>
        <v/>
      </c>
      <c r="BY171" s="195" t="str">
        <f t="shared" si="31"/>
        <v/>
      </c>
      <c r="BZ171" s="195" t="str">
        <f t="shared" si="32"/>
        <v/>
      </c>
      <c r="CA171" s="195" t="str">
        <f t="shared" si="33"/>
        <v/>
      </c>
      <c r="CB171" s="195" t="str">
        <f t="shared" si="34"/>
        <v/>
      </c>
      <c r="CC171" s="195" t="str">
        <f t="shared" si="35"/>
        <v/>
      </c>
      <c r="CD171" s="196"/>
    </row>
    <row r="172" spans="1:82" ht="15.95" customHeight="1">
      <c r="A172" s="183">
        <f>IF('Result Sheet'!A175="","",'Result Sheet'!A175)</f>
        <v>168</v>
      </c>
      <c r="B172" s="184" t="str">
        <f>IF('Result Sheet'!B175="","",'Result Sheet'!B175)</f>
        <v/>
      </c>
      <c r="C172" s="185" t="str">
        <f>IF('Result Sheet'!F175="","",'Result Sheet'!F175)</f>
        <v/>
      </c>
      <c r="D172" s="186" t="str">
        <f>IF('Result Sheet'!E175="","",'Result Sheet'!E175)</f>
        <v/>
      </c>
      <c r="E172" s="187" t="str">
        <f>IF('Result Sheet'!G175="","",'Result Sheet'!G175)</f>
        <v/>
      </c>
      <c r="F172" s="187" t="str">
        <f>IF('Result Sheet'!H175="","",'Result Sheet'!H175)</f>
        <v/>
      </c>
      <c r="G172" s="187" t="str">
        <f>IF('Result Sheet'!I175="","",'Result Sheet'!I175)</f>
        <v/>
      </c>
      <c r="H172" s="188" t="str">
        <f>IF('Result Sheet'!K175="","",'Result Sheet'!K175)</f>
        <v/>
      </c>
      <c r="I172" s="188" t="str">
        <f>IF('Result Sheet'!J175="","",'Result Sheet'!J175)</f>
        <v/>
      </c>
      <c r="J172" s="291" t="str">
        <f>IF('Result Sheet'!DM175="","",'Result Sheet'!DM175)</f>
        <v/>
      </c>
      <c r="K172" s="189" t="str">
        <f>IF('Result Sheet'!DI175="","",'Result Sheet'!DI175)</f>
        <v/>
      </c>
      <c r="L172" s="190" t="str">
        <f>IF('Result Sheet'!DJ175="","",'Result Sheet'!DJ175)</f>
        <v/>
      </c>
      <c r="M172" s="189" t="str">
        <f>IF('Result Sheet'!DK175="","",'Result Sheet'!DK175)</f>
        <v/>
      </c>
      <c r="N172" s="232" t="str">
        <f>IF('Result Sheet'!DP175="","",'Result Sheet'!DP175)</f>
        <v/>
      </c>
      <c r="O172" s="191" t="str">
        <f>IF('Result Sheet'!AB175="","",IF('Result Sheet'!AB175="D","I",'Result Sheet'!AB175))</f>
        <v/>
      </c>
      <c r="P172" s="192" t="str">
        <f>IF('Result Sheet'!AC175="","",'Result Sheet'!AC175)</f>
        <v/>
      </c>
      <c r="Q172" s="191" t="str">
        <f>IF('Result Sheet'!AT175="","",IF('Result Sheet'!AT175="D","I",'Result Sheet'!AT175))</f>
        <v/>
      </c>
      <c r="R172" s="192" t="str">
        <f>IF('Result Sheet'!AU175="","",'Result Sheet'!AU175)</f>
        <v/>
      </c>
      <c r="S172" s="191" t="str">
        <f>IF('Result Sheet'!BL175="","",IF('Result Sheet'!BL175="D","I",'Result Sheet'!BL175))</f>
        <v/>
      </c>
      <c r="T172" s="192" t="str">
        <f>IF('Result Sheet'!BM175="","",'Result Sheet'!BM175)</f>
        <v/>
      </c>
      <c r="U172" s="191" t="str">
        <f>IF('Result Sheet'!CD175="","",IF('Result Sheet'!CD175="D","I",'Result Sheet'!CD175))</f>
        <v/>
      </c>
      <c r="V172" s="192" t="str">
        <f>IF('Result Sheet'!CE175="","",'Result Sheet'!CE175)</f>
        <v/>
      </c>
      <c r="W172" s="193" t="str">
        <f>IF('Result Sheet'!DO175="","",'Result Sheet'!DO175)</f>
        <v/>
      </c>
      <c r="BQ172" s="194" t="str">
        <f>'Result Sheet'!G175</f>
        <v/>
      </c>
      <c r="BR172" s="195" t="str">
        <f t="shared" si="24"/>
        <v/>
      </c>
      <c r="BS172" s="195" t="str">
        <f t="shared" si="25"/>
        <v/>
      </c>
      <c r="BT172" s="195" t="str">
        <f t="shared" si="26"/>
        <v/>
      </c>
      <c r="BU172" s="195" t="str">
        <f t="shared" si="27"/>
        <v/>
      </c>
      <c r="BV172" s="195" t="str">
        <f t="shared" si="28"/>
        <v/>
      </c>
      <c r="BW172" s="195" t="str">
        <f t="shared" si="29"/>
        <v/>
      </c>
      <c r="BX172" s="195" t="str">
        <f t="shared" si="30"/>
        <v/>
      </c>
      <c r="BY172" s="195" t="str">
        <f t="shared" si="31"/>
        <v/>
      </c>
      <c r="BZ172" s="195" t="str">
        <f t="shared" si="32"/>
        <v/>
      </c>
      <c r="CA172" s="195" t="str">
        <f t="shared" si="33"/>
        <v/>
      </c>
      <c r="CB172" s="195" t="str">
        <f t="shared" si="34"/>
        <v/>
      </c>
      <c r="CC172" s="195" t="str">
        <f t="shared" si="35"/>
        <v/>
      </c>
      <c r="CD172" s="196"/>
    </row>
    <row r="173" spans="1:82" ht="15.95" customHeight="1">
      <c r="A173" s="183">
        <f>IF('Result Sheet'!A176="","",'Result Sheet'!A176)</f>
        <v>169</v>
      </c>
      <c r="B173" s="184" t="str">
        <f>IF('Result Sheet'!B176="","",'Result Sheet'!B176)</f>
        <v/>
      </c>
      <c r="C173" s="185" t="str">
        <f>IF('Result Sheet'!F176="","",'Result Sheet'!F176)</f>
        <v/>
      </c>
      <c r="D173" s="186" t="str">
        <f>IF('Result Sheet'!E176="","",'Result Sheet'!E176)</f>
        <v/>
      </c>
      <c r="E173" s="187" t="str">
        <f>IF('Result Sheet'!G176="","",'Result Sheet'!G176)</f>
        <v/>
      </c>
      <c r="F173" s="187" t="str">
        <f>IF('Result Sheet'!H176="","",'Result Sheet'!H176)</f>
        <v/>
      </c>
      <c r="G173" s="187" t="str">
        <f>IF('Result Sheet'!I176="","",'Result Sheet'!I176)</f>
        <v/>
      </c>
      <c r="H173" s="188" t="str">
        <f>IF('Result Sheet'!K176="","",'Result Sheet'!K176)</f>
        <v/>
      </c>
      <c r="I173" s="188" t="str">
        <f>IF('Result Sheet'!J176="","",'Result Sheet'!J176)</f>
        <v/>
      </c>
      <c r="J173" s="291" t="str">
        <f>IF('Result Sheet'!DM176="","",'Result Sheet'!DM176)</f>
        <v/>
      </c>
      <c r="K173" s="189" t="str">
        <f>IF('Result Sheet'!DI176="","",'Result Sheet'!DI176)</f>
        <v/>
      </c>
      <c r="L173" s="190" t="str">
        <f>IF('Result Sheet'!DJ176="","",'Result Sheet'!DJ176)</f>
        <v/>
      </c>
      <c r="M173" s="189" t="str">
        <f>IF('Result Sheet'!DK176="","",'Result Sheet'!DK176)</f>
        <v/>
      </c>
      <c r="N173" s="232" t="str">
        <f>IF('Result Sheet'!DP176="","",'Result Sheet'!DP176)</f>
        <v/>
      </c>
      <c r="O173" s="191" t="str">
        <f>IF('Result Sheet'!AB176="","",IF('Result Sheet'!AB176="D","I",'Result Sheet'!AB176))</f>
        <v/>
      </c>
      <c r="P173" s="192" t="str">
        <f>IF('Result Sheet'!AC176="","",'Result Sheet'!AC176)</f>
        <v/>
      </c>
      <c r="Q173" s="191" t="str">
        <f>IF('Result Sheet'!AT176="","",IF('Result Sheet'!AT176="D","I",'Result Sheet'!AT176))</f>
        <v/>
      </c>
      <c r="R173" s="192" t="str">
        <f>IF('Result Sheet'!AU176="","",'Result Sheet'!AU176)</f>
        <v/>
      </c>
      <c r="S173" s="191" t="str">
        <f>IF('Result Sheet'!BL176="","",IF('Result Sheet'!BL176="D","I",'Result Sheet'!BL176))</f>
        <v/>
      </c>
      <c r="T173" s="192" t="str">
        <f>IF('Result Sheet'!BM176="","",'Result Sheet'!BM176)</f>
        <v/>
      </c>
      <c r="U173" s="191" t="str">
        <f>IF('Result Sheet'!CD176="","",IF('Result Sheet'!CD176="D","I",'Result Sheet'!CD176))</f>
        <v/>
      </c>
      <c r="V173" s="192" t="str">
        <f>IF('Result Sheet'!CE176="","",'Result Sheet'!CE176)</f>
        <v/>
      </c>
      <c r="W173" s="193" t="str">
        <f>IF('Result Sheet'!DO176="","",'Result Sheet'!DO176)</f>
        <v/>
      </c>
      <c r="BQ173" s="194" t="str">
        <f>'Result Sheet'!G176</f>
        <v/>
      </c>
      <c r="BR173" s="195" t="str">
        <f t="shared" si="24"/>
        <v/>
      </c>
      <c r="BS173" s="195" t="str">
        <f t="shared" si="25"/>
        <v/>
      </c>
      <c r="BT173" s="195" t="str">
        <f t="shared" si="26"/>
        <v/>
      </c>
      <c r="BU173" s="195" t="str">
        <f t="shared" si="27"/>
        <v/>
      </c>
      <c r="BV173" s="195" t="str">
        <f t="shared" si="28"/>
        <v/>
      </c>
      <c r="BW173" s="195" t="str">
        <f t="shared" si="29"/>
        <v/>
      </c>
      <c r="BX173" s="195" t="str">
        <f t="shared" si="30"/>
        <v/>
      </c>
      <c r="BY173" s="195" t="str">
        <f t="shared" si="31"/>
        <v/>
      </c>
      <c r="BZ173" s="195" t="str">
        <f t="shared" si="32"/>
        <v/>
      </c>
      <c r="CA173" s="195" t="str">
        <f t="shared" si="33"/>
        <v/>
      </c>
      <c r="CB173" s="195" t="str">
        <f t="shared" si="34"/>
        <v/>
      </c>
      <c r="CC173" s="195" t="str">
        <f t="shared" si="35"/>
        <v/>
      </c>
      <c r="CD173" s="196"/>
    </row>
    <row r="174" spans="1:82" ht="15.95" customHeight="1">
      <c r="A174" s="183">
        <f>IF('Result Sheet'!A177="","",'Result Sheet'!A177)</f>
        <v>170</v>
      </c>
      <c r="B174" s="184" t="str">
        <f>IF('Result Sheet'!B177="","",'Result Sheet'!B177)</f>
        <v/>
      </c>
      <c r="C174" s="185" t="str">
        <f>IF('Result Sheet'!F177="","",'Result Sheet'!F177)</f>
        <v/>
      </c>
      <c r="D174" s="186" t="str">
        <f>IF('Result Sheet'!E177="","",'Result Sheet'!E177)</f>
        <v/>
      </c>
      <c r="E174" s="187" t="str">
        <f>IF('Result Sheet'!G177="","",'Result Sheet'!G177)</f>
        <v/>
      </c>
      <c r="F174" s="187" t="str">
        <f>IF('Result Sheet'!H177="","",'Result Sheet'!H177)</f>
        <v/>
      </c>
      <c r="G174" s="187" t="str">
        <f>IF('Result Sheet'!I177="","",'Result Sheet'!I177)</f>
        <v/>
      </c>
      <c r="H174" s="188" t="str">
        <f>IF('Result Sheet'!K177="","",'Result Sheet'!K177)</f>
        <v/>
      </c>
      <c r="I174" s="188" t="str">
        <f>IF('Result Sheet'!J177="","",'Result Sheet'!J177)</f>
        <v/>
      </c>
      <c r="J174" s="291" t="str">
        <f>IF('Result Sheet'!DM177="","",'Result Sheet'!DM177)</f>
        <v/>
      </c>
      <c r="K174" s="189" t="str">
        <f>IF('Result Sheet'!DI177="","",'Result Sheet'!DI177)</f>
        <v/>
      </c>
      <c r="L174" s="190" t="str">
        <f>IF('Result Sheet'!DJ177="","",'Result Sheet'!DJ177)</f>
        <v/>
      </c>
      <c r="M174" s="189" t="str">
        <f>IF('Result Sheet'!DK177="","",'Result Sheet'!DK177)</f>
        <v/>
      </c>
      <c r="N174" s="232" t="str">
        <f>IF('Result Sheet'!DP177="","",'Result Sheet'!DP177)</f>
        <v/>
      </c>
      <c r="O174" s="191" t="str">
        <f>IF('Result Sheet'!AB177="","",IF('Result Sheet'!AB177="D","I",'Result Sheet'!AB177))</f>
        <v/>
      </c>
      <c r="P174" s="192" t="str">
        <f>IF('Result Sheet'!AC177="","",'Result Sheet'!AC177)</f>
        <v/>
      </c>
      <c r="Q174" s="191" t="str">
        <f>IF('Result Sheet'!AT177="","",IF('Result Sheet'!AT177="D","I",'Result Sheet'!AT177))</f>
        <v/>
      </c>
      <c r="R174" s="192" t="str">
        <f>IF('Result Sheet'!AU177="","",'Result Sheet'!AU177)</f>
        <v/>
      </c>
      <c r="S174" s="191" t="str">
        <f>IF('Result Sheet'!BL177="","",IF('Result Sheet'!BL177="D","I",'Result Sheet'!BL177))</f>
        <v/>
      </c>
      <c r="T174" s="192" t="str">
        <f>IF('Result Sheet'!BM177="","",'Result Sheet'!BM177)</f>
        <v/>
      </c>
      <c r="U174" s="191" t="str">
        <f>IF('Result Sheet'!CD177="","",IF('Result Sheet'!CD177="D","I",'Result Sheet'!CD177))</f>
        <v/>
      </c>
      <c r="V174" s="192" t="str">
        <f>IF('Result Sheet'!CE177="","",'Result Sheet'!CE177)</f>
        <v/>
      </c>
      <c r="W174" s="193" t="str">
        <f>IF('Result Sheet'!DO177="","",'Result Sheet'!DO177)</f>
        <v/>
      </c>
      <c r="BQ174" s="194" t="str">
        <f>'Result Sheet'!G177</f>
        <v/>
      </c>
      <c r="BR174" s="195" t="str">
        <f t="shared" si="24"/>
        <v/>
      </c>
      <c r="BS174" s="195" t="str">
        <f t="shared" si="25"/>
        <v/>
      </c>
      <c r="BT174" s="195" t="str">
        <f t="shared" si="26"/>
        <v/>
      </c>
      <c r="BU174" s="195" t="str">
        <f t="shared" si="27"/>
        <v/>
      </c>
      <c r="BV174" s="195" t="str">
        <f t="shared" si="28"/>
        <v/>
      </c>
      <c r="BW174" s="195" t="str">
        <f t="shared" si="29"/>
        <v/>
      </c>
      <c r="BX174" s="195" t="str">
        <f t="shared" si="30"/>
        <v/>
      </c>
      <c r="BY174" s="195" t="str">
        <f t="shared" si="31"/>
        <v/>
      </c>
      <c r="BZ174" s="195" t="str">
        <f t="shared" si="32"/>
        <v/>
      </c>
      <c r="CA174" s="195" t="str">
        <f t="shared" si="33"/>
        <v/>
      </c>
      <c r="CB174" s="195" t="str">
        <f t="shared" si="34"/>
        <v/>
      </c>
      <c r="CC174" s="195" t="str">
        <f t="shared" si="35"/>
        <v/>
      </c>
      <c r="CD174" s="196"/>
    </row>
    <row r="175" spans="1:82" ht="15.95" customHeight="1">
      <c r="A175" s="183">
        <f>IF('Result Sheet'!A178="","",'Result Sheet'!A178)</f>
        <v>171</v>
      </c>
      <c r="B175" s="184" t="str">
        <f>IF('Result Sheet'!B178="","",'Result Sheet'!B178)</f>
        <v/>
      </c>
      <c r="C175" s="185" t="str">
        <f>IF('Result Sheet'!F178="","",'Result Sheet'!F178)</f>
        <v/>
      </c>
      <c r="D175" s="186" t="str">
        <f>IF('Result Sheet'!E178="","",'Result Sheet'!E178)</f>
        <v/>
      </c>
      <c r="E175" s="187" t="str">
        <f>IF('Result Sheet'!G178="","",'Result Sheet'!G178)</f>
        <v/>
      </c>
      <c r="F175" s="187" t="str">
        <f>IF('Result Sheet'!H178="","",'Result Sheet'!H178)</f>
        <v/>
      </c>
      <c r="G175" s="187" t="str">
        <f>IF('Result Sheet'!I178="","",'Result Sheet'!I178)</f>
        <v/>
      </c>
      <c r="H175" s="188" t="str">
        <f>IF('Result Sheet'!K178="","",'Result Sheet'!K178)</f>
        <v/>
      </c>
      <c r="I175" s="188" t="str">
        <f>IF('Result Sheet'!J178="","",'Result Sheet'!J178)</f>
        <v/>
      </c>
      <c r="J175" s="291" t="str">
        <f>IF('Result Sheet'!DM178="","",'Result Sheet'!DM178)</f>
        <v/>
      </c>
      <c r="K175" s="189" t="str">
        <f>IF('Result Sheet'!DI178="","",'Result Sheet'!DI178)</f>
        <v/>
      </c>
      <c r="L175" s="190" t="str">
        <f>IF('Result Sheet'!DJ178="","",'Result Sheet'!DJ178)</f>
        <v/>
      </c>
      <c r="M175" s="189" t="str">
        <f>IF('Result Sheet'!DK178="","",'Result Sheet'!DK178)</f>
        <v/>
      </c>
      <c r="N175" s="232" t="str">
        <f>IF('Result Sheet'!DP178="","",'Result Sheet'!DP178)</f>
        <v/>
      </c>
      <c r="O175" s="191" t="str">
        <f>IF('Result Sheet'!AB178="","",IF('Result Sheet'!AB178="D","I",'Result Sheet'!AB178))</f>
        <v/>
      </c>
      <c r="P175" s="192" t="str">
        <f>IF('Result Sheet'!AC178="","",'Result Sheet'!AC178)</f>
        <v/>
      </c>
      <c r="Q175" s="191" t="str">
        <f>IF('Result Sheet'!AT178="","",IF('Result Sheet'!AT178="D","I",'Result Sheet'!AT178))</f>
        <v/>
      </c>
      <c r="R175" s="192" t="str">
        <f>IF('Result Sheet'!AU178="","",'Result Sheet'!AU178)</f>
        <v/>
      </c>
      <c r="S175" s="191" t="str">
        <f>IF('Result Sheet'!BL178="","",IF('Result Sheet'!BL178="D","I",'Result Sheet'!BL178))</f>
        <v/>
      </c>
      <c r="T175" s="192" t="str">
        <f>IF('Result Sheet'!BM178="","",'Result Sheet'!BM178)</f>
        <v/>
      </c>
      <c r="U175" s="191" t="str">
        <f>IF('Result Sheet'!CD178="","",IF('Result Sheet'!CD178="D","I",'Result Sheet'!CD178))</f>
        <v/>
      </c>
      <c r="V175" s="192" t="str">
        <f>IF('Result Sheet'!CE178="","",'Result Sheet'!CE178)</f>
        <v/>
      </c>
      <c r="W175" s="193" t="str">
        <f>IF('Result Sheet'!DO178="","",'Result Sheet'!DO178)</f>
        <v/>
      </c>
      <c r="BQ175" s="194" t="str">
        <f>'Result Sheet'!G178</f>
        <v/>
      </c>
      <c r="BR175" s="195" t="str">
        <f t="shared" si="24"/>
        <v/>
      </c>
      <c r="BS175" s="195" t="str">
        <f t="shared" si="25"/>
        <v/>
      </c>
      <c r="BT175" s="195" t="str">
        <f t="shared" si="26"/>
        <v/>
      </c>
      <c r="BU175" s="195" t="str">
        <f t="shared" si="27"/>
        <v/>
      </c>
      <c r="BV175" s="195" t="str">
        <f t="shared" si="28"/>
        <v/>
      </c>
      <c r="BW175" s="195" t="str">
        <f t="shared" si="29"/>
        <v/>
      </c>
      <c r="BX175" s="195" t="str">
        <f t="shared" si="30"/>
        <v/>
      </c>
      <c r="BY175" s="195" t="str">
        <f t="shared" si="31"/>
        <v/>
      </c>
      <c r="BZ175" s="195" t="str">
        <f t="shared" si="32"/>
        <v/>
      </c>
      <c r="CA175" s="195" t="str">
        <f t="shared" si="33"/>
        <v/>
      </c>
      <c r="CB175" s="195" t="str">
        <f t="shared" si="34"/>
        <v/>
      </c>
      <c r="CC175" s="195" t="str">
        <f t="shared" si="35"/>
        <v/>
      </c>
      <c r="CD175" s="196"/>
    </row>
    <row r="176" spans="1:82" ht="15.95" customHeight="1">
      <c r="A176" s="183">
        <f>IF('Result Sheet'!A179="","",'Result Sheet'!A179)</f>
        <v>172</v>
      </c>
      <c r="B176" s="184" t="str">
        <f>IF('Result Sheet'!B179="","",'Result Sheet'!B179)</f>
        <v/>
      </c>
      <c r="C176" s="185" t="str">
        <f>IF('Result Sheet'!F179="","",'Result Sheet'!F179)</f>
        <v/>
      </c>
      <c r="D176" s="186" t="str">
        <f>IF('Result Sheet'!E179="","",'Result Sheet'!E179)</f>
        <v/>
      </c>
      <c r="E176" s="187" t="str">
        <f>IF('Result Sheet'!G179="","",'Result Sheet'!G179)</f>
        <v/>
      </c>
      <c r="F176" s="187" t="str">
        <f>IF('Result Sheet'!H179="","",'Result Sheet'!H179)</f>
        <v/>
      </c>
      <c r="G176" s="187" t="str">
        <f>IF('Result Sheet'!I179="","",'Result Sheet'!I179)</f>
        <v/>
      </c>
      <c r="H176" s="188" t="str">
        <f>IF('Result Sheet'!K179="","",'Result Sheet'!K179)</f>
        <v/>
      </c>
      <c r="I176" s="188" t="str">
        <f>IF('Result Sheet'!J179="","",'Result Sheet'!J179)</f>
        <v/>
      </c>
      <c r="J176" s="291" t="str">
        <f>IF('Result Sheet'!DM179="","",'Result Sheet'!DM179)</f>
        <v/>
      </c>
      <c r="K176" s="189" t="str">
        <f>IF('Result Sheet'!DI179="","",'Result Sheet'!DI179)</f>
        <v/>
      </c>
      <c r="L176" s="190" t="str">
        <f>IF('Result Sheet'!DJ179="","",'Result Sheet'!DJ179)</f>
        <v/>
      </c>
      <c r="M176" s="189" t="str">
        <f>IF('Result Sheet'!DK179="","",'Result Sheet'!DK179)</f>
        <v/>
      </c>
      <c r="N176" s="232" t="str">
        <f>IF('Result Sheet'!DP179="","",'Result Sheet'!DP179)</f>
        <v/>
      </c>
      <c r="O176" s="191" t="str">
        <f>IF('Result Sheet'!AB179="","",IF('Result Sheet'!AB179="D","I",'Result Sheet'!AB179))</f>
        <v/>
      </c>
      <c r="P176" s="192" t="str">
        <f>IF('Result Sheet'!AC179="","",'Result Sheet'!AC179)</f>
        <v/>
      </c>
      <c r="Q176" s="191" t="str">
        <f>IF('Result Sheet'!AT179="","",IF('Result Sheet'!AT179="D","I",'Result Sheet'!AT179))</f>
        <v/>
      </c>
      <c r="R176" s="192" t="str">
        <f>IF('Result Sheet'!AU179="","",'Result Sheet'!AU179)</f>
        <v/>
      </c>
      <c r="S176" s="191" t="str">
        <f>IF('Result Sheet'!BL179="","",IF('Result Sheet'!BL179="D","I",'Result Sheet'!BL179))</f>
        <v/>
      </c>
      <c r="T176" s="192" t="str">
        <f>IF('Result Sheet'!BM179="","",'Result Sheet'!BM179)</f>
        <v/>
      </c>
      <c r="U176" s="191" t="str">
        <f>IF('Result Sheet'!CD179="","",IF('Result Sheet'!CD179="D","I",'Result Sheet'!CD179))</f>
        <v/>
      </c>
      <c r="V176" s="192" t="str">
        <f>IF('Result Sheet'!CE179="","",'Result Sheet'!CE179)</f>
        <v/>
      </c>
      <c r="W176" s="193" t="str">
        <f>IF('Result Sheet'!DO179="","",'Result Sheet'!DO179)</f>
        <v/>
      </c>
      <c r="BQ176" s="194" t="str">
        <f>'Result Sheet'!G179</f>
        <v/>
      </c>
      <c r="BR176" s="195" t="str">
        <f t="shared" si="24"/>
        <v/>
      </c>
      <c r="BS176" s="195" t="str">
        <f t="shared" si="25"/>
        <v/>
      </c>
      <c r="BT176" s="195" t="str">
        <f t="shared" si="26"/>
        <v/>
      </c>
      <c r="BU176" s="195" t="str">
        <f t="shared" si="27"/>
        <v/>
      </c>
      <c r="BV176" s="195" t="str">
        <f t="shared" si="28"/>
        <v/>
      </c>
      <c r="BW176" s="195" t="str">
        <f t="shared" si="29"/>
        <v/>
      </c>
      <c r="BX176" s="195" t="str">
        <f t="shared" si="30"/>
        <v/>
      </c>
      <c r="BY176" s="195" t="str">
        <f t="shared" si="31"/>
        <v/>
      </c>
      <c r="BZ176" s="195" t="str">
        <f t="shared" si="32"/>
        <v/>
      </c>
      <c r="CA176" s="195" t="str">
        <f t="shared" si="33"/>
        <v/>
      </c>
      <c r="CB176" s="195" t="str">
        <f t="shared" si="34"/>
        <v/>
      </c>
      <c r="CC176" s="195" t="str">
        <f t="shared" si="35"/>
        <v/>
      </c>
      <c r="CD176" s="196"/>
    </row>
    <row r="177" spans="1:82" ht="15.95" customHeight="1">
      <c r="A177" s="183">
        <f>IF('Result Sheet'!A180="","",'Result Sheet'!A180)</f>
        <v>173</v>
      </c>
      <c r="B177" s="184" t="str">
        <f>IF('Result Sheet'!B180="","",'Result Sheet'!B180)</f>
        <v/>
      </c>
      <c r="C177" s="185" t="str">
        <f>IF('Result Sheet'!F180="","",'Result Sheet'!F180)</f>
        <v/>
      </c>
      <c r="D177" s="186" t="str">
        <f>IF('Result Sheet'!E180="","",'Result Sheet'!E180)</f>
        <v/>
      </c>
      <c r="E177" s="187" t="str">
        <f>IF('Result Sheet'!G180="","",'Result Sheet'!G180)</f>
        <v/>
      </c>
      <c r="F177" s="187" t="str">
        <f>IF('Result Sheet'!H180="","",'Result Sheet'!H180)</f>
        <v/>
      </c>
      <c r="G177" s="187" t="str">
        <f>IF('Result Sheet'!I180="","",'Result Sheet'!I180)</f>
        <v/>
      </c>
      <c r="H177" s="188" t="str">
        <f>IF('Result Sheet'!K180="","",'Result Sheet'!K180)</f>
        <v/>
      </c>
      <c r="I177" s="188" t="str">
        <f>IF('Result Sheet'!J180="","",'Result Sheet'!J180)</f>
        <v/>
      </c>
      <c r="J177" s="291" t="str">
        <f>IF('Result Sheet'!DM180="","",'Result Sheet'!DM180)</f>
        <v/>
      </c>
      <c r="K177" s="189" t="str">
        <f>IF('Result Sheet'!DI180="","",'Result Sheet'!DI180)</f>
        <v/>
      </c>
      <c r="L177" s="190" t="str">
        <f>IF('Result Sheet'!DJ180="","",'Result Sheet'!DJ180)</f>
        <v/>
      </c>
      <c r="M177" s="189" t="str">
        <f>IF('Result Sheet'!DK180="","",'Result Sheet'!DK180)</f>
        <v/>
      </c>
      <c r="N177" s="232" t="str">
        <f>IF('Result Sheet'!DP180="","",'Result Sheet'!DP180)</f>
        <v/>
      </c>
      <c r="O177" s="191" t="str">
        <f>IF('Result Sheet'!AB180="","",IF('Result Sheet'!AB180="D","I",'Result Sheet'!AB180))</f>
        <v/>
      </c>
      <c r="P177" s="192" t="str">
        <f>IF('Result Sheet'!AC180="","",'Result Sheet'!AC180)</f>
        <v/>
      </c>
      <c r="Q177" s="191" t="str">
        <f>IF('Result Sheet'!AT180="","",IF('Result Sheet'!AT180="D","I",'Result Sheet'!AT180))</f>
        <v/>
      </c>
      <c r="R177" s="192" t="str">
        <f>IF('Result Sheet'!AU180="","",'Result Sheet'!AU180)</f>
        <v/>
      </c>
      <c r="S177" s="191" t="str">
        <f>IF('Result Sheet'!BL180="","",IF('Result Sheet'!BL180="D","I",'Result Sheet'!BL180))</f>
        <v/>
      </c>
      <c r="T177" s="192" t="str">
        <f>IF('Result Sheet'!BM180="","",'Result Sheet'!BM180)</f>
        <v/>
      </c>
      <c r="U177" s="191" t="str">
        <f>IF('Result Sheet'!CD180="","",IF('Result Sheet'!CD180="D","I",'Result Sheet'!CD180))</f>
        <v/>
      </c>
      <c r="V177" s="192" t="str">
        <f>IF('Result Sheet'!CE180="","",'Result Sheet'!CE180)</f>
        <v/>
      </c>
      <c r="W177" s="193" t="str">
        <f>IF('Result Sheet'!DO180="","",'Result Sheet'!DO180)</f>
        <v/>
      </c>
      <c r="BQ177" s="194" t="str">
        <f>'Result Sheet'!G180</f>
        <v/>
      </c>
      <c r="BR177" s="195" t="str">
        <f t="shared" si="24"/>
        <v/>
      </c>
      <c r="BS177" s="195" t="str">
        <f t="shared" si="25"/>
        <v/>
      </c>
      <c r="BT177" s="195" t="str">
        <f t="shared" si="26"/>
        <v/>
      </c>
      <c r="BU177" s="195" t="str">
        <f t="shared" si="27"/>
        <v/>
      </c>
      <c r="BV177" s="195" t="str">
        <f t="shared" si="28"/>
        <v/>
      </c>
      <c r="BW177" s="195" t="str">
        <f t="shared" si="29"/>
        <v/>
      </c>
      <c r="BX177" s="195" t="str">
        <f t="shared" si="30"/>
        <v/>
      </c>
      <c r="BY177" s="195" t="str">
        <f t="shared" si="31"/>
        <v/>
      </c>
      <c r="BZ177" s="195" t="str">
        <f t="shared" si="32"/>
        <v/>
      </c>
      <c r="CA177" s="195" t="str">
        <f t="shared" si="33"/>
        <v/>
      </c>
      <c r="CB177" s="195" t="str">
        <f t="shared" si="34"/>
        <v/>
      </c>
      <c r="CC177" s="195" t="str">
        <f t="shared" si="35"/>
        <v/>
      </c>
      <c r="CD177" s="196"/>
    </row>
    <row r="178" spans="1:82" ht="15.95" customHeight="1">
      <c r="A178" s="183">
        <f>IF('Result Sheet'!A181="","",'Result Sheet'!A181)</f>
        <v>174</v>
      </c>
      <c r="B178" s="184" t="str">
        <f>IF('Result Sheet'!B181="","",'Result Sheet'!B181)</f>
        <v/>
      </c>
      <c r="C178" s="185" t="str">
        <f>IF('Result Sheet'!F181="","",'Result Sheet'!F181)</f>
        <v/>
      </c>
      <c r="D178" s="186" t="str">
        <f>IF('Result Sheet'!E181="","",'Result Sheet'!E181)</f>
        <v/>
      </c>
      <c r="E178" s="187" t="str">
        <f>IF('Result Sheet'!G181="","",'Result Sheet'!G181)</f>
        <v/>
      </c>
      <c r="F178" s="187" t="str">
        <f>IF('Result Sheet'!H181="","",'Result Sheet'!H181)</f>
        <v/>
      </c>
      <c r="G178" s="187" t="str">
        <f>IF('Result Sheet'!I181="","",'Result Sheet'!I181)</f>
        <v/>
      </c>
      <c r="H178" s="188" t="str">
        <f>IF('Result Sheet'!K181="","",'Result Sheet'!K181)</f>
        <v/>
      </c>
      <c r="I178" s="188" t="str">
        <f>IF('Result Sheet'!J181="","",'Result Sheet'!J181)</f>
        <v/>
      </c>
      <c r="J178" s="291" t="str">
        <f>IF('Result Sheet'!DM181="","",'Result Sheet'!DM181)</f>
        <v/>
      </c>
      <c r="K178" s="189" t="str">
        <f>IF('Result Sheet'!DI181="","",'Result Sheet'!DI181)</f>
        <v/>
      </c>
      <c r="L178" s="190" t="str">
        <f>IF('Result Sheet'!DJ181="","",'Result Sheet'!DJ181)</f>
        <v/>
      </c>
      <c r="M178" s="189" t="str">
        <f>IF('Result Sheet'!DK181="","",'Result Sheet'!DK181)</f>
        <v/>
      </c>
      <c r="N178" s="232" t="str">
        <f>IF('Result Sheet'!DP181="","",'Result Sheet'!DP181)</f>
        <v/>
      </c>
      <c r="O178" s="191" t="str">
        <f>IF('Result Sheet'!AB181="","",IF('Result Sheet'!AB181="D","I",'Result Sheet'!AB181))</f>
        <v/>
      </c>
      <c r="P178" s="192" t="str">
        <f>IF('Result Sheet'!AC181="","",'Result Sheet'!AC181)</f>
        <v/>
      </c>
      <c r="Q178" s="191" t="str">
        <f>IF('Result Sheet'!AT181="","",IF('Result Sheet'!AT181="D","I",'Result Sheet'!AT181))</f>
        <v/>
      </c>
      <c r="R178" s="192" t="str">
        <f>IF('Result Sheet'!AU181="","",'Result Sheet'!AU181)</f>
        <v/>
      </c>
      <c r="S178" s="191" t="str">
        <f>IF('Result Sheet'!BL181="","",IF('Result Sheet'!BL181="D","I",'Result Sheet'!BL181))</f>
        <v/>
      </c>
      <c r="T178" s="192" t="str">
        <f>IF('Result Sheet'!BM181="","",'Result Sheet'!BM181)</f>
        <v/>
      </c>
      <c r="U178" s="191" t="str">
        <f>IF('Result Sheet'!CD181="","",IF('Result Sheet'!CD181="D","I",'Result Sheet'!CD181))</f>
        <v/>
      </c>
      <c r="V178" s="192" t="str">
        <f>IF('Result Sheet'!CE181="","",'Result Sheet'!CE181)</f>
        <v/>
      </c>
      <c r="W178" s="193" t="str">
        <f>IF('Result Sheet'!DO181="","",'Result Sheet'!DO181)</f>
        <v/>
      </c>
      <c r="BQ178" s="194" t="str">
        <f>'Result Sheet'!G181</f>
        <v/>
      </c>
      <c r="BR178" s="195" t="str">
        <f t="shared" si="24"/>
        <v/>
      </c>
      <c r="BS178" s="195" t="str">
        <f t="shared" si="25"/>
        <v/>
      </c>
      <c r="BT178" s="195" t="str">
        <f t="shared" si="26"/>
        <v/>
      </c>
      <c r="BU178" s="195" t="str">
        <f t="shared" si="27"/>
        <v/>
      </c>
      <c r="BV178" s="195" t="str">
        <f t="shared" si="28"/>
        <v/>
      </c>
      <c r="BW178" s="195" t="str">
        <f t="shared" si="29"/>
        <v/>
      </c>
      <c r="BX178" s="195" t="str">
        <f t="shared" si="30"/>
        <v/>
      </c>
      <c r="BY178" s="195" t="str">
        <f t="shared" si="31"/>
        <v/>
      </c>
      <c r="BZ178" s="195" t="str">
        <f t="shared" si="32"/>
        <v/>
      </c>
      <c r="CA178" s="195" t="str">
        <f t="shared" si="33"/>
        <v/>
      </c>
      <c r="CB178" s="195" t="str">
        <f t="shared" si="34"/>
        <v/>
      </c>
      <c r="CC178" s="195" t="str">
        <f t="shared" si="35"/>
        <v/>
      </c>
      <c r="CD178" s="196"/>
    </row>
    <row r="179" spans="1:82" ht="15.95" customHeight="1">
      <c r="A179" s="183">
        <f>IF('Result Sheet'!A182="","",'Result Sheet'!A182)</f>
        <v>175</v>
      </c>
      <c r="B179" s="184" t="str">
        <f>IF('Result Sheet'!B182="","",'Result Sheet'!B182)</f>
        <v/>
      </c>
      <c r="C179" s="185" t="str">
        <f>IF('Result Sheet'!F182="","",'Result Sheet'!F182)</f>
        <v/>
      </c>
      <c r="D179" s="186" t="str">
        <f>IF('Result Sheet'!E182="","",'Result Sheet'!E182)</f>
        <v/>
      </c>
      <c r="E179" s="187" t="str">
        <f>IF('Result Sheet'!G182="","",'Result Sheet'!G182)</f>
        <v/>
      </c>
      <c r="F179" s="187" t="str">
        <f>IF('Result Sheet'!H182="","",'Result Sheet'!H182)</f>
        <v/>
      </c>
      <c r="G179" s="187" t="str">
        <f>IF('Result Sheet'!I182="","",'Result Sheet'!I182)</f>
        <v/>
      </c>
      <c r="H179" s="188" t="str">
        <f>IF('Result Sheet'!K182="","",'Result Sheet'!K182)</f>
        <v/>
      </c>
      <c r="I179" s="188" t="str">
        <f>IF('Result Sheet'!J182="","",'Result Sheet'!J182)</f>
        <v/>
      </c>
      <c r="J179" s="291" t="str">
        <f>IF('Result Sheet'!DM182="","",'Result Sheet'!DM182)</f>
        <v/>
      </c>
      <c r="K179" s="189" t="str">
        <f>IF('Result Sheet'!DI182="","",'Result Sheet'!DI182)</f>
        <v/>
      </c>
      <c r="L179" s="190" t="str">
        <f>IF('Result Sheet'!DJ182="","",'Result Sheet'!DJ182)</f>
        <v/>
      </c>
      <c r="M179" s="189" t="str">
        <f>IF('Result Sheet'!DK182="","",'Result Sheet'!DK182)</f>
        <v/>
      </c>
      <c r="N179" s="232" t="str">
        <f>IF('Result Sheet'!DP182="","",'Result Sheet'!DP182)</f>
        <v/>
      </c>
      <c r="O179" s="191" t="str">
        <f>IF('Result Sheet'!AB182="","",IF('Result Sheet'!AB182="D","I",'Result Sheet'!AB182))</f>
        <v/>
      </c>
      <c r="P179" s="192" t="str">
        <f>IF('Result Sheet'!AC182="","",'Result Sheet'!AC182)</f>
        <v/>
      </c>
      <c r="Q179" s="191" t="str">
        <f>IF('Result Sheet'!AT182="","",IF('Result Sheet'!AT182="D","I",'Result Sheet'!AT182))</f>
        <v/>
      </c>
      <c r="R179" s="192" t="str">
        <f>IF('Result Sheet'!AU182="","",'Result Sheet'!AU182)</f>
        <v/>
      </c>
      <c r="S179" s="191" t="str">
        <f>IF('Result Sheet'!BL182="","",IF('Result Sheet'!BL182="D","I",'Result Sheet'!BL182))</f>
        <v/>
      </c>
      <c r="T179" s="192" t="str">
        <f>IF('Result Sheet'!BM182="","",'Result Sheet'!BM182)</f>
        <v/>
      </c>
      <c r="U179" s="191" t="str">
        <f>IF('Result Sheet'!CD182="","",IF('Result Sheet'!CD182="D","I",'Result Sheet'!CD182))</f>
        <v/>
      </c>
      <c r="V179" s="192" t="str">
        <f>IF('Result Sheet'!CE182="","",'Result Sheet'!CE182)</f>
        <v/>
      </c>
      <c r="W179" s="193" t="str">
        <f>IF('Result Sheet'!DO182="","",'Result Sheet'!DO182)</f>
        <v/>
      </c>
      <c r="BQ179" s="194" t="str">
        <f>'Result Sheet'!G182</f>
        <v/>
      </c>
      <c r="BR179" s="195" t="str">
        <f t="shared" si="24"/>
        <v/>
      </c>
      <c r="BS179" s="195" t="str">
        <f t="shared" si="25"/>
        <v/>
      </c>
      <c r="BT179" s="195" t="str">
        <f t="shared" si="26"/>
        <v/>
      </c>
      <c r="BU179" s="195" t="str">
        <f t="shared" si="27"/>
        <v/>
      </c>
      <c r="BV179" s="195" t="str">
        <f t="shared" si="28"/>
        <v/>
      </c>
      <c r="BW179" s="195" t="str">
        <f t="shared" si="29"/>
        <v/>
      </c>
      <c r="BX179" s="195" t="str">
        <f t="shared" si="30"/>
        <v/>
      </c>
      <c r="BY179" s="195" t="str">
        <f t="shared" si="31"/>
        <v/>
      </c>
      <c r="BZ179" s="195" t="str">
        <f t="shared" si="32"/>
        <v/>
      </c>
      <c r="CA179" s="195" t="str">
        <f t="shared" si="33"/>
        <v/>
      </c>
      <c r="CB179" s="195" t="str">
        <f t="shared" si="34"/>
        <v/>
      </c>
      <c r="CC179" s="195" t="str">
        <f t="shared" si="35"/>
        <v/>
      </c>
      <c r="CD179" s="196"/>
    </row>
    <row r="180" spans="1:82" ht="15.95" customHeight="1">
      <c r="A180" s="183">
        <f>IF('Result Sheet'!A183="","",'Result Sheet'!A183)</f>
        <v>176</v>
      </c>
      <c r="B180" s="184" t="str">
        <f>IF('Result Sheet'!B183="","",'Result Sheet'!B183)</f>
        <v/>
      </c>
      <c r="C180" s="185" t="str">
        <f>IF('Result Sheet'!F183="","",'Result Sheet'!F183)</f>
        <v/>
      </c>
      <c r="D180" s="186" t="str">
        <f>IF('Result Sheet'!E183="","",'Result Sheet'!E183)</f>
        <v/>
      </c>
      <c r="E180" s="187" t="str">
        <f>IF('Result Sheet'!G183="","",'Result Sheet'!G183)</f>
        <v/>
      </c>
      <c r="F180" s="187" t="str">
        <f>IF('Result Sheet'!H183="","",'Result Sheet'!H183)</f>
        <v/>
      </c>
      <c r="G180" s="187" t="str">
        <f>IF('Result Sheet'!I183="","",'Result Sheet'!I183)</f>
        <v/>
      </c>
      <c r="H180" s="188" t="str">
        <f>IF('Result Sheet'!K183="","",'Result Sheet'!K183)</f>
        <v/>
      </c>
      <c r="I180" s="188" t="str">
        <f>IF('Result Sheet'!J183="","",'Result Sheet'!J183)</f>
        <v/>
      </c>
      <c r="J180" s="291" t="str">
        <f>IF('Result Sheet'!DM183="","",'Result Sheet'!DM183)</f>
        <v/>
      </c>
      <c r="K180" s="189" t="str">
        <f>IF('Result Sheet'!DI183="","",'Result Sheet'!DI183)</f>
        <v/>
      </c>
      <c r="L180" s="190" t="str">
        <f>IF('Result Sheet'!DJ183="","",'Result Sheet'!DJ183)</f>
        <v/>
      </c>
      <c r="M180" s="189" t="str">
        <f>IF('Result Sheet'!DK183="","",'Result Sheet'!DK183)</f>
        <v/>
      </c>
      <c r="N180" s="232" t="str">
        <f>IF('Result Sheet'!DP183="","",'Result Sheet'!DP183)</f>
        <v/>
      </c>
      <c r="O180" s="191" t="str">
        <f>IF('Result Sheet'!AB183="","",IF('Result Sheet'!AB183="D","I",'Result Sheet'!AB183))</f>
        <v/>
      </c>
      <c r="P180" s="192" t="str">
        <f>IF('Result Sheet'!AC183="","",'Result Sheet'!AC183)</f>
        <v/>
      </c>
      <c r="Q180" s="191" t="str">
        <f>IF('Result Sheet'!AT183="","",IF('Result Sheet'!AT183="D","I",'Result Sheet'!AT183))</f>
        <v/>
      </c>
      <c r="R180" s="192" t="str">
        <f>IF('Result Sheet'!AU183="","",'Result Sheet'!AU183)</f>
        <v/>
      </c>
      <c r="S180" s="191" t="str">
        <f>IF('Result Sheet'!BL183="","",IF('Result Sheet'!BL183="D","I",'Result Sheet'!BL183))</f>
        <v/>
      </c>
      <c r="T180" s="192" t="str">
        <f>IF('Result Sheet'!BM183="","",'Result Sheet'!BM183)</f>
        <v/>
      </c>
      <c r="U180" s="191" t="str">
        <f>IF('Result Sheet'!CD183="","",IF('Result Sheet'!CD183="D","I",'Result Sheet'!CD183))</f>
        <v/>
      </c>
      <c r="V180" s="192" t="str">
        <f>IF('Result Sheet'!CE183="","",'Result Sheet'!CE183)</f>
        <v/>
      </c>
      <c r="W180" s="193" t="str">
        <f>IF('Result Sheet'!DO183="","",'Result Sheet'!DO183)</f>
        <v/>
      </c>
      <c r="BQ180" s="194" t="str">
        <f>'Result Sheet'!G183</f>
        <v/>
      </c>
      <c r="BR180" s="195" t="str">
        <f t="shared" si="24"/>
        <v/>
      </c>
      <c r="BS180" s="195" t="str">
        <f t="shared" si="25"/>
        <v/>
      </c>
      <c r="BT180" s="195" t="str">
        <f t="shared" si="26"/>
        <v/>
      </c>
      <c r="BU180" s="195" t="str">
        <f t="shared" si="27"/>
        <v/>
      </c>
      <c r="BV180" s="195" t="str">
        <f t="shared" si="28"/>
        <v/>
      </c>
      <c r="BW180" s="195" t="str">
        <f t="shared" si="29"/>
        <v/>
      </c>
      <c r="BX180" s="195" t="str">
        <f t="shared" si="30"/>
        <v/>
      </c>
      <c r="BY180" s="195" t="str">
        <f t="shared" si="31"/>
        <v/>
      </c>
      <c r="BZ180" s="195" t="str">
        <f t="shared" si="32"/>
        <v/>
      </c>
      <c r="CA180" s="195" t="str">
        <f t="shared" si="33"/>
        <v/>
      </c>
      <c r="CB180" s="195" t="str">
        <f t="shared" si="34"/>
        <v/>
      </c>
      <c r="CC180" s="195" t="str">
        <f t="shared" si="35"/>
        <v/>
      </c>
      <c r="CD180" s="196"/>
    </row>
    <row r="181" spans="1:82" ht="15.95" customHeight="1">
      <c r="A181" s="183">
        <f>IF('Result Sheet'!A184="","",'Result Sheet'!A184)</f>
        <v>177</v>
      </c>
      <c r="B181" s="184" t="str">
        <f>IF('Result Sheet'!B184="","",'Result Sheet'!B184)</f>
        <v/>
      </c>
      <c r="C181" s="185" t="str">
        <f>IF('Result Sheet'!F184="","",'Result Sheet'!F184)</f>
        <v/>
      </c>
      <c r="D181" s="186" t="str">
        <f>IF('Result Sheet'!E184="","",'Result Sheet'!E184)</f>
        <v/>
      </c>
      <c r="E181" s="187" t="str">
        <f>IF('Result Sheet'!G184="","",'Result Sheet'!G184)</f>
        <v/>
      </c>
      <c r="F181" s="187" t="str">
        <f>IF('Result Sheet'!H184="","",'Result Sheet'!H184)</f>
        <v/>
      </c>
      <c r="G181" s="187" t="str">
        <f>IF('Result Sheet'!I184="","",'Result Sheet'!I184)</f>
        <v/>
      </c>
      <c r="H181" s="188" t="str">
        <f>IF('Result Sheet'!K184="","",'Result Sheet'!K184)</f>
        <v/>
      </c>
      <c r="I181" s="188" t="str">
        <f>IF('Result Sheet'!J184="","",'Result Sheet'!J184)</f>
        <v/>
      </c>
      <c r="J181" s="291" t="str">
        <f>IF('Result Sheet'!DM184="","",'Result Sheet'!DM184)</f>
        <v/>
      </c>
      <c r="K181" s="189" t="str">
        <f>IF('Result Sheet'!DI184="","",'Result Sheet'!DI184)</f>
        <v/>
      </c>
      <c r="L181" s="190" t="str">
        <f>IF('Result Sheet'!DJ184="","",'Result Sheet'!DJ184)</f>
        <v/>
      </c>
      <c r="M181" s="189" t="str">
        <f>IF('Result Sheet'!DK184="","",'Result Sheet'!DK184)</f>
        <v/>
      </c>
      <c r="N181" s="232" t="str">
        <f>IF('Result Sheet'!DP184="","",'Result Sheet'!DP184)</f>
        <v/>
      </c>
      <c r="O181" s="191" t="str">
        <f>IF('Result Sheet'!AB184="","",IF('Result Sheet'!AB184="D","I",'Result Sheet'!AB184))</f>
        <v/>
      </c>
      <c r="P181" s="192" t="str">
        <f>IF('Result Sheet'!AC184="","",'Result Sheet'!AC184)</f>
        <v/>
      </c>
      <c r="Q181" s="191" t="str">
        <f>IF('Result Sheet'!AT184="","",IF('Result Sheet'!AT184="D","I",'Result Sheet'!AT184))</f>
        <v/>
      </c>
      <c r="R181" s="192" t="str">
        <f>IF('Result Sheet'!AU184="","",'Result Sheet'!AU184)</f>
        <v/>
      </c>
      <c r="S181" s="191" t="str">
        <f>IF('Result Sheet'!BL184="","",IF('Result Sheet'!BL184="D","I",'Result Sheet'!BL184))</f>
        <v/>
      </c>
      <c r="T181" s="192" t="str">
        <f>IF('Result Sheet'!BM184="","",'Result Sheet'!BM184)</f>
        <v/>
      </c>
      <c r="U181" s="191" t="str">
        <f>IF('Result Sheet'!CD184="","",IF('Result Sheet'!CD184="D","I",'Result Sheet'!CD184))</f>
        <v/>
      </c>
      <c r="V181" s="192" t="str">
        <f>IF('Result Sheet'!CE184="","",'Result Sheet'!CE184)</f>
        <v/>
      </c>
      <c r="W181" s="193" t="str">
        <f>IF('Result Sheet'!DO184="","",'Result Sheet'!DO184)</f>
        <v/>
      </c>
      <c r="BQ181" s="194" t="str">
        <f>'Result Sheet'!G184</f>
        <v/>
      </c>
      <c r="BR181" s="195" t="str">
        <f t="shared" si="24"/>
        <v/>
      </c>
      <c r="BS181" s="195" t="str">
        <f t="shared" si="25"/>
        <v/>
      </c>
      <c r="BT181" s="195" t="str">
        <f t="shared" si="26"/>
        <v/>
      </c>
      <c r="BU181" s="195" t="str">
        <f t="shared" si="27"/>
        <v/>
      </c>
      <c r="BV181" s="195" t="str">
        <f t="shared" si="28"/>
        <v/>
      </c>
      <c r="BW181" s="195" t="str">
        <f t="shared" si="29"/>
        <v/>
      </c>
      <c r="BX181" s="195" t="str">
        <f t="shared" si="30"/>
        <v/>
      </c>
      <c r="BY181" s="195" t="str">
        <f t="shared" si="31"/>
        <v/>
      </c>
      <c r="BZ181" s="195" t="str">
        <f t="shared" si="32"/>
        <v/>
      </c>
      <c r="CA181" s="195" t="str">
        <f t="shared" si="33"/>
        <v/>
      </c>
      <c r="CB181" s="195" t="str">
        <f t="shared" si="34"/>
        <v/>
      </c>
      <c r="CC181" s="195" t="str">
        <f t="shared" si="35"/>
        <v/>
      </c>
      <c r="CD181" s="196"/>
    </row>
    <row r="182" spans="1:82" ht="15.95" customHeight="1">
      <c r="A182" s="183">
        <f>IF('Result Sheet'!A185="","",'Result Sheet'!A185)</f>
        <v>178</v>
      </c>
      <c r="B182" s="184" t="str">
        <f>IF('Result Sheet'!B185="","",'Result Sheet'!B185)</f>
        <v/>
      </c>
      <c r="C182" s="185" t="str">
        <f>IF('Result Sheet'!F185="","",'Result Sheet'!F185)</f>
        <v/>
      </c>
      <c r="D182" s="186" t="str">
        <f>IF('Result Sheet'!E185="","",'Result Sheet'!E185)</f>
        <v/>
      </c>
      <c r="E182" s="187" t="str">
        <f>IF('Result Sheet'!G185="","",'Result Sheet'!G185)</f>
        <v/>
      </c>
      <c r="F182" s="187" t="str">
        <f>IF('Result Sheet'!H185="","",'Result Sheet'!H185)</f>
        <v/>
      </c>
      <c r="G182" s="187" t="str">
        <f>IF('Result Sheet'!I185="","",'Result Sheet'!I185)</f>
        <v/>
      </c>
      <c r="H182" s="188" t="str">
        <f>IF('Result Sheet'!K185="","",'Result Sheet'!K185)</f>
        <v/>
      </c>
      <c r="I182" s="188" t="str">
        <f>IF('Result Sheet'!J185="","",'Result Sheet'!J185)</f>
        <v/>
      </c>
      <c r="J182" s="291" t="str">
        <f>IF('Result Sheet'!DM185="","",'Result Sheet'!DM185)</f>
        <v/>
      </c>
      <c r="K182" s="189" t="str">
        <f>IF('Result Sheet'!DI185="","",'Result Sheet'!DI185)</f>
        <v/>
      </c>
      <c r="L182" s="190" t="str">
        <f>IF('Result Sheet'!DJ185="","",'Result Sheet'!DJ185)</f>
        <v/>
      </c>
      <c r="M182" s="189" t="str">
        <f>IF('Result Sheet'!DK185="","",'Result Sheet'!DK185)</f>
        <v/>
      </c>
      <c r="N182" s="232" t="str">
        <f>IF('Result Sheet'!DP185="","",'Result Sheet'!DP185)</f>
        <v/>
      </c>
      <c r="O182" s="191" t="str">
        <f>IF('Result Sheet'!AB185="","",IF('Result Sheet'!AB185="D","I",'Result Sheet'!AB185))</f>
        <v/>
      </c>
      <c r="P182" s="192" t="str">
        <f>IF('Result Sheet'!AC185="","",'Result Sheet'!AC185)</f>
        <v/>
      </c>
      <c r="Q182" s="191" t="str">
        <f>IF('Result Sheet'!AT185="","",IF('Result Sheet'!AT185="D","I",'Result Sheet'!AT185))</f>
        <v/>
      </c>
      <c r="R182" s="192" t="str">
        <f>IF('Result Sheet'!AU185="","",'Result Sheet'!AU185)</f>
        <v/>
      </c>
      <c r="S182" s="191" t="str">
        <f>IF('Result Sheet'!BL185="","",IF('Result Sheet'!BL185="D","I",'Result Sheet'!BL185))</f>
        <v/>
      </c>
      <c r="T182" s="192" t="str">
        <f>IF('Result Sheet'!BM185="","",'Result Sheet'!BM185)</f>
        <v/>
      </c>
      <c r="U182" s="191" t="str">
        <f>IF('Result Sheet'!CD185="","",IF('Result Sheet'!CD185="D","I",'Result Sheet'!CD185))</f>
        <v/>
      </c>
      <c r="V182" s="192" t="str">
        <f>IF('Result Sheet'!CE185="","",'Result Sheet'!CE185)</f>
        <v/>
      </c>
      <c r="W182" s="193" t="str">
        <f>IF('Result Sheet'!DO185="","",'Result Sheet'!DO185)</f>
        <v/>
      </c>
      <c r="BQ182" s="194" t="str">
        <f>'Result Sheet'!G185</f>
        <v/>
      </c>
      <c r="BR182" s="195" t="str">
        <f t="shared" si="24"/>
        <v/>
      </c>
      <c r="BS182" s="195" t="str">
        <f t="shared" si="25"/>
        <v/>
      </c>
      <c r="BT182" s="195" t="str">
        <f t="shared" si="26"/>
        <v/>
      </c>
      <c r="BU182" s="195" t="str">
        <f t="shared" si="27"/>
        <v/>
      </c>
      <c r="BV182" s="195" t="str">
        <f t="shared" si="28"/>
        <v/>
      </c>
      <c r="BW182" s="195" t="str">
        <f t="shared" si="29"/>
        <v/>
      </c>
      <c r="BX182" s="195" t="str">
        <f t="shared" si="30"/>
        <v/>
      </c>
      <c r="BY182" s="195" t="str">
        <f t="shared" si="31"/>
        <v/>
      </c>
      <c r="BZ182" s="195" t="str">
        <f t="shared" si="32"/>
        <v/>
      </c>
      <c r="CA182" s="195" t="str">
        <f t="shared" si="33"/>
        <v/>
      </c>
      <c r="CB182" s="195" t="str">
        <f t="shared" si="34"/>
        <v/>
      </c>
      <c r="CC182" s="195" t="str">
        <f t="shared" si="35"/>
        <v/>
      </c>
      <c r="CD182" s="196"/>
    </row>
    <row r="183" spans="1:82" ht="15.95" customHeight="1">
      <c r="A183" s="183">
        <f>IF('Result Sheet'!A186="","",'Result Sheet'!A186)</f>
        <v>179</v>
      </c>
      <c r="B183" s="184" t="str">
        <f>IF('Result Sheet'!B186="","",'Result Sheet'!B186)</f>
        <v/>
      </c>
      <c r="C183" s="185" t="str">
        <f>IF('Result Sheet'!F186="","",'Result Sheet'!F186)</f>
        <v/>
      </c>
      <c r="D183" s="186" t="str">
        <f>IF('Result Sheet'!E186="","",'Result Sheet'!E186)</f>
        <v/>
      </c>
      <c r="E183" s="187" t="str">
        <f>IF('Result Sheet'!G186="","",'Result Sheet'!G186)</f>
        <v/>
      </c>
      <c r="F183" s="187" t="str">
        <f>IF('Result Sheet'!H186="","",'Result Sheet'!H186)</f>
        <v/>
      </c>
      <c r="G183" s="187" t="str">
        <f>IF('Result Sheet'!I186="","",'Result Sheet'!I186)</f>
        <v/>
      </c>
      <c r="H183" s="188" t="str">
        <f>IF('Result Sheet'!K186="","",'Result Sheet'!K186)</f>
        <v/>
      </c>
      <c r="I183" s="188" t="str">
        <f>IF('Result Sheet'!J186="","",'Result Sheet'!J186)</f>
        <v/>
      </c>
      <c r="J183" s="291" t="str">
        <f>IF('Result Sheet'!DM186="","",'Result Sheet'!DM186)</f>
        <v/>
      </c>
      <c r="K183" s="189" t="str">
        <f>IF('Result Sheet'!DI186="","",'Result Sheet'!DI186)</f>
        <v/>
      </c>
      <c r="L183" s="190" t="str">
        <f>IF('Result Sheet'!DJ186="","",'Result Sheet'!DJ186)</f>
        <v/>
      </c>
      <c r="M183" s="189" t="str">
        <f>IF('Result Sheet'!DK186="","",'Result Sheet'!DK186)</f>
        <v/>
      </c>
      <c r="N183" s="232" t="str">
        <f>IF('Result Sheet'!DP186="","",'Result Sheet'!DP186)</f>
        <v/>
      </c>
      <c r="O183" s="191" t="str">
        <f>IF('Result Sheet'!AB186="","",IF('Result Sheet'!AB186="D","I",'Result Sheet'!AB186))</f>
        <v/>
      </c>
      <c r="P183" s="192" t="str">
        <f>IF('Result Sheet'!AC186="","",'Result Sheet'!AC186)</f>
        <v/>
      </c>
      <c r="Q183" s="191" t="str">
        <f>IF('Result Sheet'!AT186="","",IF('Result Sheet'!AT186="D","I",'Result Sheet'!AT186))</f>
        <v/>
      </c>
      <c r="R183" s="192" t="str">
        <f>IF('Result Sheet'!AU186="","",'Result Sheet'!AU186)</f>
        <v/>
      </c>
      <c r="S183" s="191" t="str">
        <f>IF('Result Sheet'!BL186="","",IF('Result Sheet'!BL186="D","I",'Result Sheet'!BL186))</f>
        <v/>
      </c>
      <c r="T183" s="192" t="str">
        <f>IF('Result Sheet'!BM186="","",'Result Sheet'!BM186)</f>
        <v/>
      </c>
      <c r="U183" s="191" t="str">
        <f>IF('Result Sheet'!CD186="","",IF('Result Sheet'!CD186="D","I",'Result Sheet'!CD186))</f>
        <v/>
      </c>
      <c r="V183" s="192" t="str">
        <f>IF('Result Sheet'!CE186="","",'Result Sheet'!CE186)</f>
        <v/>
      </c>
      <c r="W183" s="193" t="str">
        <f>IF('Result Sheet'!DO186="","",'Result Sheet'!DO186)</f>
        <v/>
      </c>
      <c r="BQ183" s="194" t="str">
        <f>'Result Sheet'!G186</f>
        <v/>
      </c>
      <c r="BR183" s="195" t="str">
        <f t="shared" si="24"/>
        <v/>
      </c>
      <c r="BS183" s="195" t="str">
        <f t="shared" si="25"/>
        <v/>
      </c>
      <c r="BT183" s="195" t="str">
        <f t="shared" si="26"/>
        <v/>
      </c>
      <c r="BU183" s="195" t="str">
        <f t="shared" si="27"/>
        <v/>
      </c>
      <c r="BV183" s="195" t="str">
        <f t="shared" si="28"/>
        <v/>
      </c>
      <c r="BW183" s="195" t="str">
        <f t="shared" si="29"/>
        <v/>
      </c>
      <c r="BX183" s="195" t="str">
        <f t="shared" si="30"/>
        <v/>
      </c>
      <c r="BY183" s="195" t="str">
        <f t="shared" si="31"/>
        <v/>
      </c>
      <c r="BZ183" s="195" t="str">
        <f t="shared" si="32"/>
        <v/>
      </c>
      <c r="CA183" s="195" t="str">
        <f t="shared" si="33"/>
        <v/>
      </c>
      <c r="CB183" s="195" t="str">
        <f t="shared" si="34"/>
        <v/>
      </c>
      <c r="CC183" s="195" t="str">
        <f t="shared" si="35"/>
        <v/>
      </c>
      <c r="CD183" s="196"/>
    </row>
    <row r="184" spans="1:82" ht="15.95" customHeight="1">
      <c r="A184" s="183">
        <f>IF('Result Sheet'!A187="","",'Result Sheet'!A187)</f>
        <v>180</v>
      </c>
      <c r="B184" s="184" t="str">
        <f>IF('Result Sheet'!B187="","",'Result Sheet'!B187)</f>
        <v/>
      </c>
      <c r="C184" s="185" t="str">
        <f>IF('Result Sheet'!F187="","",'Result Sheet'!F187)</f>
        <v/>
      </c>
      <c r="D184" s="186" t="str">
        <f>IF('Result Sheet'!E187="","",'Result Sheet'!E187)</f>
        <v/>
      </c>
      <c r="E184" s="187" t="str">
        <f>IF('Result Sheet'!G187="","",'Result Sheet'!G187)</f>
        <v/>
      </c>
      <c r="F184" s="187" t="str">
        <f>IF('Result Sheet'!H187="","",'Result Sheet'!H187)</f>
        <v/>
      </c>
      <c r="G184" s="187" t="str">
        <f>IF('Result Sheet'!I187="","",'Result Sheet'!I187)</f>
        <v/>
      </c>
      <c r="H184" s="188" t="str">
        <f>IF('Result Sheet'!K187="","",'Result Sheet'!K187)</f>
        <v/>
      </c>
      <c r="I184" s="188" t="str">
        <f>IF('Result Sheet'!J187="","",'Result Sheet'!J187)</f>
        <v/>
      </c>
      <c r="J184" s="291" t="str">
        <f>IF('Result Sheet'!DM187="","",'Result Sheet'!DM187)</f>
        <v/>
      </c>
      <c r="K184" s="189" t="str">
        <f>IF('Result Sheet'!DI187="","",'Result Sheet'!DI187)</f>
        <v/>
      </c>
      <c r="L184" s="190" t="str">
        <f>IF('Result Sheet'!DJ187="","",'Result Sheet'!DJ187)</f>
        <v/>
      </c>
      <c r="M184" s="189" t="str">
        <f>IF('Result Sheet'!DK187="","",'Result Sheet'!DK187)</f>
        <v/>
      </c>
      <c r="N184" s="232" t="str">
        <f>IF('Result Sheet'!DP187="","",'Result Sheet'!DP187)</f>
        <v/>
      </c>
      <c r="O184" s="191" t="str">
        <f>IF('Result Sheet'!AB187="","",IF('Result Sheet'!AB187="D","I",'Result Sheet'!AB187))</f>
        <v/>
      </c>
      <c r="P184" s="192" t="str">
        <f>IF('Result Sheet'!AC187="","",'Result Sheet'!AC187)</f>
        <v/>
      </c>
      <c r="Q184" s="191" t="str">
        <f>IF('Result Sheet'!AT187="","",IF('Result Sheet'!AT187="D","I",'Result Sheet'!AT187))</f>
        <v/>
      </c>
      <c r="R184" s="192" t="str">
        <f>IF('Result Sheet'!AU187="","",'Result Sheet'!AU187)</f>
        <v/>
      </c>
      <c r="S184" s="191" t="str">
        <f>IF('Result Sheet'!BL187="","",IF('Result Sheet'!BL187="D","I",'Result Sheet'!BL187))</f>
        <v/>
      </c>
      <c r="T184" s="192" t="str">
        <f>IF('Result Sheet'!BM187="","",'Result Sheet'!BM187)</f>
        <v/>
      </c>
      <c r="U184" s="191" t="str">
        <f>IF('Result Sheet'!CD187="","",IF('Result Sheet'!CD187="D","I",'Result Sheet'!CD187))</f>
        <v/>
      </c>
      <c r="V184" s="192" t="str">
        <f>IF('Result Sheet'!CE187="","",'Result Sheet'!CE187)</f>
        <v/>
      </c>
      <c r="W184" s="193" t="str">
        <f>IF('Result Sheet'!DO187="","",'Result Sheet'!DO187)</f>
        <v/>
      </c>
      <c r="BQ184" s="194" t="str">
        <f>'Result Sheet'!G187</f>
        <v/>
      </c>
      <c r="BR184" s="195" t="str">
        <f t="shared" si="24"/>
        <v/>
      </c>
      <c r="BS184" s="195" t="str">
        <f t="shared" si="25"/>
        <v/>
      </c>
      <c r="BT184" s="195" t="str">
        <f t="shared" si="26"/>
        <v/>
      </c>
      <c r="BU184" s="195" t="str">
        <f t="shared" si="27"/>
        <v/>
      </c>
      <c r="BV184" s="195" t="str">
        <f t="shared" si="28"/>
        <v/>
      </c>
      <c r="BW184" s="195" t="str">
        <f t="shared" si="29"/>
        <v/>
      </c>
      <c r="BX184" s="195" t="str">
        <f t="shared" si="30"/>
        <v/>
      </c>
      <c r="BY184" s="195" t="str">
        <f t="shared" si="31"/>
        <v/>
      </c>
      <c r="BZ184" s="195" t="str">
        <f t="shared" si="32"/>
        <v/>
      </c>
      <c r="CA184" s="195" t="str">
        <f t="shared" si="33"/>
        <v/>
      </c>
      <c r="CB184" s="195" t="str">
        <f t="shared" si="34"/>
        <v/>
      </c>
      <c r="CC184" s="195" t="str">
        <f t="shared" si="35"/>
        <v/>
      </c>
      <c r="CD184" s="196"/>
    </row>
    <row r="185" spans="1:82" ht="15.95" customHeight="1">
      <c r="A185" s="183">
        <f>IF('Result Sheet'!A188="","",'Result Sheet'!A188)</f>
        <v>181</v>
      </c>
      <c r="B185" s="184" t="str">
        <f>IF('Result Sheet'!B188="","",'Result Sheet'!B188)</f>
        <v/>
      </c>
      <c r="C185" s="185" t="str">
        <f>IF('Result Sheet'!F188="","",'Result Sheet'!F188)</f>
        <v/>
      </c>
      <c r="D185" s="186" t="str">
        <f>IF('Result Sheet'!E188="","",'Result Sheet'!E188)</f>
        <v/>
      </c>
      <c r="E185" s="187" t="str">
        <f>IF('Result Sheet'!G188="","",'Result Sheet'!G188)</f>
        <v/>
      </c>
      <c r="F185" s="187" t="str">
        <f>IF('Result Sheet'!H188="","",'Result Sheet'!H188)</f>
        <v/>
      </c>
      <c r="G185" s="187" t="str">
        <f>IF('Result Sheet'!I188="","",'Result Sheet'!I188)</f>
        <v/>
      </c>
      <c r="H185" s="188" t="str">
        <f>IF('Result Sheet'!K188="","",'Result Sheet'!K188)</f>
        <v/>
      </c>
      <c r="I185" s="188" t="str">
        <f>IF('Result Sheet'!J188="","",'Result Sheet'!J188)</f>
        <v/>
      </c>
      <c r="J185" s="291" t="str">
        <f>IF('Result Sheet'!DM188="","",'Result Sheet'!DM188)</f>
        <v/>
      </c>
      <c r="K185" s="189" t="str">
        <f>IF('Result Sheet'!DI188="","",'Result Sheet'!DI188)</f>
        <v/>
      </c>
      <c r="L185" s="190" t="str">
        <f>IF('Result Sheet'!DJ188="","",'Result Sheet'!DJ188)</f>
        <v/>
      </c>
      <c r="M185" s="189" t="str">
        <f>IF('Result Sheet'!DK188="","",'Result Sheet'!DK188)</f>
        <v/>
      </c>
      <c r="N185" s="232" t="str">
        <f>IF('Result Sheet'!DP188="","",'Result Sheet'!DP188)</f>
        <v/>
      </c>
      <c r="O185" s="191" t="str">
        <f>IF('Result Sheet'!AB188="","",IF('Result Sheet'!AB188="D","I",'Result Sheet'!AB188))</f>
        <v/>
      </c>
      <c r="P185" s="192" t="str">
        <f>IF('Result Sheet'!AC188="","",'Result Sheet'!AC188)</f>
        <v/>
      </c>
      <c r="Q185" s="191" t="str">
        <f>IF('Result Sheet'!AT188="","",IF('Result Sheet'!AT188="D","I",'Result Sheet'!AT188))</f>
        <v/>
      </c>
      <c r="R185" s="192" t="str">
        <f>IF('Result Sheet'!AU188="","",'Result Sheet'!AU188)</f>
        <v/>
      </c>
      <c r="S185" s="191" t="str">
        <f>IF('Result Sheet'!BL188="","",IF('Result Sheet'!BL188="D","I",'Result Sheet'!BL188))</f>
        <v/>
      </c>
      <c r="T185" s="192" t="str">
        <f>IF('Result Sheet'!BM188="","",'Result Sheet'!BM188)</f>
        <v/>
      </c>
      <c r="U185" s="191" t="str">
        <f>IF('Result Sheet'!CD188="","",IF('Result Sheet'!CD188="D","I",'Result Sheet'!CD188))</f>
        <v/>
      </c>
      <c r="V185" s="192" t="str">
        <f>IF('Result Sheet'!CE188="","",'Result Sheet'!CE188)</f>
        <v/>
      </c>
      <c r="W185" s="193" t="str">
        <f>IF('Result Sheet'!DO188="","",'Result Sheet'!DO188)</f>
        <v/>
      </c>
      <c r="BQ185" s="194" t="str">
        <f>'Result Sheet'!G188</f>
        <v/>
      </c>
      <c r="BR185" s="195" t="str">
        <f t="shared" si="24"/>
        <v/>
      </c>
      <c r="BS185" s="195" t="str">
        <f t="shared" si="25"/>
        <v/>
      </c>
      <c r="BT185" s="195" t="str">
        <f t="shared" si="26"/>
        <v/>
      </c>
      <c r="BU185" s="195" t="str">
        <f t="shared" si="27"/>
        <v/>
      </c>
      <c r="BV185" s="195" t="str">
        <f t="shared" si="28"/>
        <v/>
      </c>
      <c r="BW185" s="195" t="str">
        <f t="shared" si="29"/>
        <v/>
      </c>
      <c r="BX185" s="195" t="str">
        <f t="shared" si="30"/>
        <v/>
      </c>
      <c r="BY185" s="195" t="str">
        <f t="shared" si="31"/>
        <v/>
      </c>
      <c r="BZ185" s="195" t="str">
        <f t="shared" si="32"/>
        <v/>
      </c>
      <c r="CA185" s="195" t="str">
        <f t="shared" si="33"/>
        <v/>
      </c>
      <c r="CB185" s="195" t="str">
        <f t="shared" si="34"/>
        <v/>
      </c>
      <c r="CC185" s="195" t="str">
        <f t="shared" si="35"/>
        <v/>
      </c>
      <c r="CD185" s="196"/>
    </row>
    <row r="186" spans="1:82" ht="15.95" customHeight="1">
      <c r="A186" s="183">
        <f>IF('Result Sheet'!A189="","",'Result Sheet'!A189)</f>
        <v>182</v>
      </c>
      <c r="B186" s="184" t="str">
        <f>IF('Result Sheet'!B189="","",'Result Sheet'!B189)</f>
        <v/>
      </c>
      <c r="C186" s="185" t="str">
        <f>IF('Result Sheet'!F189="","",'Result Sheet'!F189)</f>
        <v/>
      </c>
      <c r="D186" s="186" t="str">
        <f>IF('Result Sheet'!E189="","",'Result Sheet'!E189)</f>
        <v/>
      </c>
      <c r="E186" s="187" t="str">
        <f>IF('Result Sheet'!G189="","",'Result Sheet'!G189)</f>
        <v/>
      </c>
      <c r="F186" s="187" t="str">
        <f>IF('Result Sheet'!H189="","",'Result Sheet'!H189)</f>
        <v/>
      </c>
      <c r="G186" s="187" t="str">
        <f>IF('Result Sheet'!I189="","",'Result Sheet'!I189)</f>
        <v/>
      </c>
      <c r="H186" s="188" t="str">
        <f>IF('Result Sheet'!K189="","",'Result Sheet'!K189)</f>
        <v/>
      </c>
      <c r="I186" s="188" t="str">
        <f>IF('Result Sheet'!J189="","",'Result Sheet'!J189)</f>
        <v/>
      </c>
      <c r="J186" s="291" t="str">
        <f>IF('Result Sheet'!DM189="","",'Result Sheet'!DM189)</f>
        <v/>
      </c>
      <c r="K186" s="189" t="str">
        <f>IF('Result Sheet'!DI189="","",'Result Sheet'!DI189)</f>
        <v/>
      </c>
      <c r="L186" s="190" t="str">
        <f>IF('Result Sheet'!DJ189="","",'Result Sheet'!DJ189)</f>
        <v/>
      </c>
      <c r="M186" s="189" t="str">
        <f>IF('Result Sheet'!DK189="","",'Result Sheet'!DK189)</f>
        <v/>
      </c>
      <c r="N186" s="232" t="str">
        <f>IF('Result Sheet'!DP189="","",'Result Sheet'!DP189)</f>
        <v/>
      </c>
      <c r="O186" s="191" t="str">
        <f>IF('Result Sheet'!AB189="","",IF('Result Sheet'!AB189="D","I",'Result Sheet'!AB189))</f>
        <v/>
      </c>
      <c r="P186" s="192" t="str">
        <f>IF('Result Sheet'!AC189="","",'Result Sheet'!AC189)</f>
        <v/>
      </c>
      <c r="Q186" s="191" t="str">
        <f>IF('Result Sheet'!AT189="","",IF('Result Sheet'!AT189="D","I",'Result Sheet'!AT189))</f>
        <v/>
      </c>
      <c r="R186" s="192" t="str">
        <f>IF('Result Sheet'!AU189="","",'Result Sheet'!AU189)</f>
        <v/>
      </c>
      <c r="S186" s="191" t="str">
        <f>IF('Result Sheet'!BL189="","",IF('Result Sheet'!BL189="D","I",'Result Sheet'!BL189))</f>
        <v/>
      </c>
      <c r="T186" s="192" t="str">
        <f>IF('Result Sheet'!BM189="","",'Result Sheet'!BM189)</f>
        <v/>
      </c>
      <c r="U186" s="191" t="str">
        <f>IF('Result Sheet'!CD189="","",IF('Result Sheet'!CD189="D","I",'Result Sheet'!CD189))</f>
        <v/>
      </c>
      <c r="V186" s="192" t="str">
        <f>IF('Result Sheet'!CE189="","",'Result Sheet'!CE189)</f>
        <v/>
      </c>
      <c r="W186" s="193" t="str">
        <f>IF('Result Sheet'!DO189="","",'Result Sheet'!DO189)</f>
        <v/>
      </c>
      <c r="BQ186" s="194" t="str">
        <f>'Result Sheet'!G189</f>
        <v/>
      </c>
      <c r="BR186" s="195" t="str">
        <f t="shared" si="24"/>
        <v/>
      </c>
      <c r="BS186" s="195" t="str">
        <f t="shared" si="25"/>
        <v/>
      </c>
      <c r="BT186" s="195" t="str">
        <f t="shared" si="26"/>
        <v/>
      </c>
      <c r="BU186" s="195" t="str">
        <f t="shared" si="27"/>
        <v/>
      </c>
      <c r="BV186" s="195" t="str">
        <f t="shared" si="28"/>
        <v/>
      </c>
      <c r="BW186" s="195" t="str">
        <f t="shared" si="29"/>
        <v/>
      </c>
      <c r="BX186" s="195" t="str">
        <f t="shared" si="30"/>
        <v/>
      </c>
      <c r="BY186" s="195" t="str">
        <f t="shared" si="31"/>
        <v/>
      </c>
      <c r="BZ186" s="195" t="str">
        <f t="shared" si="32"/>
        <v/>
      </c>
      <c r="CA186" s="195" t="str">
        <f t="shared" si="33"/>
        <v/>
      </c>
      <c r="CB186" s="195" t="str">
        <f t="shared" si="34"/>
        <v/>
      </c>
      <c r="CC186" s="195" t="str">
        <f t="shared" si="35"/>
        <v/>
      </c>
      <c r="CD186" s="196"/>
    </row>
    <row r="187" spans="1:82" ht="15.95" customHeight="1">
      <c r="A187" s="183">
        <f>IF('Result Sheet'!A190="","",'Result Sheet'!A190)</f>
        <v>183</v>
      </c>
      <c r="B187" s="184" t="str">
        <f>IF('Result Sheet'!B190="","",'Result Sheet'!B190)</f>
        <v/>
      </c>
      <c r="C187" s="185" t="str">
        <f>IF('Result Sheet'!F190="","",'Result Sheet'!F190)</f>
        <v/>
      </c>
      <c r="D187" s="186" t="str">
        <f>IF('Result Sheet'!E190="","",'Result Sheet'!E190)</f>
        <v/>
      </c>
      <c r="E187" s="187" t="str">
        <f>IF('Result Sheet'!G190="","",'Result Sheet'!G190)</f>
        <v/>
      </c>
      <c r="F187" s="187" t="str">
        <f>IF('Result Sheet'!H190="","",'Result Sheet'!H190)</f>
        <v/>
      </c>
      <c r="G187" s="187" t="str">
        <f>IF('Result Sheet'!I190="","",'Result Sheet'!I190)</f>
        <v/>
      </c>
      <c r="H187" s="188" t="str">
        <f>IF('Result Sheet'!K190="","",'Result Sheet'!K190)</f>
        <v/>
      </c>
      <c r="I187" s="188" t="str">
        <f>IF('Result Sheet'!J190="","",'Result Sheet'!J190)</f>
        <v/>
      </c>
      <c r="J187" s="291" t="str">
        <f>IF('Result Sheet'!DM190="","",'Result Sheet'!DM190)</f>
        <v/>
      </c>
      <c r="K187" s="189" t="str">
        <f>IF('Result Sheet'!DI190="","",'Result Sheet'!DI190)</f>
        <v/>
      </c>
      <c r="L187" s="190" t="str">
        <f>IF('Result Sheet'!DJ190="","",'Result Sheet'!DJ190)</f>
        <v/>
      </c>
      <c r="M187" s="189" t="str">
        <f>IF('Result Sheet'!DK190="","",'Result Sheet'!DK190)</f>
        <v/>
      </c>
      <c r="N187" s="232" t="str">
        <f>IF('Result Sheet'!DP190="","",'Result Sheet'!DP190)</f>
        <v/>
      </c>
      <c r="O187" s="191" t="str">
        <f>IF('Result Sheet'!AB190="","",IF('Result Sheet'!AB190="D","I",'Result Sheet'!AB190))</f>
        <v/>
      </c>
      <c r="P187" s="192" t="str">
        <f>IF('Result Sheet'!AC190="","",'Result Sheet'!AC190)</f>
        <v/>
      </c>
      <c r="Q187" s="191" t="str">
        <f>IF('Result Sheet'!AT190="","",IF('Result Sheet'!AT190="D","I",'Result Sheet'!AT190))</f>
        <v/>
      </c>
      <c r="R187" s="192" t="str">
        <f>IF('Result Sheet'!AU190="","",'Result Sheet'!AU190)</f>
        <v/>
      </c>
      <c r="S187" s="191" t="str">
        <f>IF('Result Sheet'!BL190="","",IF('Result Sheet'!BL190="D","I",'Result Sheet'!BL190))</f>
        <v/>
      </c>
      <c r="T187" s="192" t="str">
        <f>IF('Result Sheet'!BM190="","",'Result Sheet'!BM190)</f>
        <v/>
      </c>
      <c r="U187" s="191" t="str">
        <f>IF('Result Sheet'!CD190="","",IF('Result Sheet'!CD190="D","I",'Result Sheet'!CD190))</f>
        <v/>
      </c>
      <c r="V187" s="192" t="str">
        <f>IF('Result Sheet'!CE190="","",'Result Sheet'!CE190)</f>
        <v/>
      </c>
      <c r="W187" s="193" t="str">
        <f>IF('Result Sheet'!DO190="","",'Result Sheet'!DO190)</f>
        <v/>
      </c>
      <c r="BQ187" s="194" t="str">
        <f>'Result Sheet'!G190</f>
        <v/>
      </c>
      <c r="BR187" s="195" t="str">
        <f t="shared" si="24"/>
        <v/>
      </c>
      <c r="BS187" s="195" t="str">
        <f t="shared" si="25"/>
        <v/>
      </c>
      <c r="BT187" s="195" t="str">
        <f t="shared" si="26"/>
        <v/>
      </c>
      <c r="BU187" s="195" t="str">
        <f t="shared" si="27"/>
        <v/>
      </c>
      <c r="BV187" s="195" t="str">
        <f t="shared" si="28"/>
        <v/>
      </c>
      <c r="BW187" s="195" t="str">
        <f t="shared" si="29"/>
        <v/>
      </c>
      <c r="BX187" s="195" t="str">
        <f t="shared" si="30"/>
        <v/>
      </c>
      <c r="BY187" s="195" t="str">
        <f t="shared" si="31"/>
        <v/>
      </c>
      <c r="BZ187" s="195" t="str">
        <f t="shared" si="32"/>
        <v/>
      </c>
      <c r="CA187" s="195" t="str">
        <f t="shared" si="33"/>
        <v/>
      </c>
      <c r="CB187" s="195" t="str">
        <f t="shared" si="34"/>
        <v/>
      </c>
      <c r="CC187" s="195" t="str">
        <f t="shared" si="35"/>
        <v/>
      </c>
      <c r="CD187" s="196"/>
    </row>
    <row r="188" spans="1:82" ht="15.95" customHeight="1">
      <c r="A188" s="183">
        <f>IF('Result Sheet'!A191="","",'Result Sheet'!A191)</f>
        <v>184</v>
      </c>
      <c r="B188" s="184" t="str">
        <f>IF('Result Sheet'!B191="","",'Result Sheet'!B191)</f>
        <v/>
      </c>
      <c r="C188" s="185" t="str">
        <f>IF('Result Sheet'!F191="","",'Result Sheet'!F191)</f>
        <v/>
      </c>
      <c r="D188" s="186" t="str">
        <f>IF('Result Sheet'!E191="","",'Result Sheet'!E191)</f>
        <v/>
      </c>
      <c r="E188" s="187" t="str">
        <f>IF('Result Sheet'!G191="","",'Result Sheet'!G191)</f>
        <v/>
      </c>
      <c r="F188" s="187" t="str">
        <f>IF('Result Sheet'!H191="","",'Result Sheet'!H191)</f>
        <v/>
      </c>
      <c r="G188" s="187" t="str">
        <f>IF('Result Sheet'!I191="","",'Result Sheet'!I191)</f>
        <v/>
      </c>
      <c r="H188" s="188" t="str">
        <f>IF('Result Sheet'!K191="","",'Result Sheet'!K191)</f>
        <v/>
      </c>
      <c r="I188" s="188" t="str">
        <f>IF('Result Sheet'!J191="","",'Result Sheet'!J191)</f>
        <v/>
      </c>
      <c r="J188" s="291" t="str">
        <f>IF('Result Sheet'!DM191="","",'Result Sheet'!DM191)</f>
        <v/>
      </c>
      <c r="K188" s="189" t="str">
        <f>IF('Result Sheet'!DI191="","",'Result Sheet'!DI191)</f>
        <v/>
      </c>
      <c r="L188" s="190" t="str">
        <f>IF('Result Sheet'!DJ191="","",'Result Sheet'!DJ191)</f>
        <v/>
      </c>
      <c r="M188" s="189" t="str">
        <f>IF('Result Sheet'!DK191="","",'Result Sheet'!DK191)</f>
        <v/>
      </c>
      <c r="N188" s="232" t="str">
        <f>IF('Result Sheet'!DP191="","",'Result Sheet'!DP191)</f>
        <v/>
      </c>
      <c r="O188" s="191" t="str">
        <f>IF('Result Sheet'!AB191="","",IF('Result Sheet'!AB191="D","I",'Result Sheet'!AB191))</f>
        <v/>
      </c>
      <c r="P188" s="192" t="str">
        <f>IF('Result Sheet'!AC191="","",'Result Sheet'!AC191)</f>
        <v/>
      </c>
      <c r="Q188" s="191" t="str">
        <f>IF('Result Sheet'!AT191="","",IF('Result Sheet'!AT191="D","I",'Result Sheet'!AT191))</f>
        <v/>
      </c>
      <c r="R188" s="192" t="str">
        <f>IF('Result Sheet'!AU191="","",'Result Sheet'!AU191)</f>
        <v/>
      </c>
      <c r="S188" s="191" t="str">
        <f>IF('Result Sheet'!BL191="","",IF('Result Sheet'!BL191="D","I",'Result Sheet'!BL191))</f>
        <v/>
      </c>
      <c r="T188" s="192" t="str">
        <f>IF('Result Sheet'!BM191="","",'Result Sheet'!BM191)</f>
        <v/>
      </c>
      <c r="U188" s="191" t="str">
        <f>IF('Result Sheet'!CD191="","",IF('Result Sheet'!CD191="D","I",'Result Sheet'!CD191))</f>
        <v/>
      </c>
      <c r="V188" s="192" t="str">
        <f>IF('Result Sheet'!CE191="","",'Result Sheet'!CE191)</f>
        <v/>
      </c>
      <c r="W188" s="193" t="str">
        <f>IF('Result Sheet'!DO191="","",'Result Sheet'!DO191)</f>
        <v/>
      </c>
      <c r="BQ188" s="194" t="str">
        <f>'Result Sheet'!G191</f>
        <v/>
      </c>
      <c r="BR188" s="195" t="str">
        <f t="shared" si="24"/>
        <v/>
      </c>
      <c r="BS188" s="195" t="str">
        <f t="shared" si="25"/>
        <v/>
      </c>
      <c r="BT188" s="195" t="str">
        <f t="shared" si="26"/>
        <v/>
      </c>
      <c r="BU188" s="195" t="str">
        <f t="shared" si="27"/>
        <v/>
      </c>
      <c r="BV188" s="195" t="str">
        <f t="shared" si="28"/>
        <v/>
      </c>
      <c r="BW188" s="195" t="str">
        <f t="shared" si="29"/>
        <v/>
      </c>
      <c r="BX188" s="195" t="str">
        <f t="shared" si="30"/>
        <v/>
      </c>
      <c r="BY188" s="195" t="str">
        <f t="shared" si="31"/>
        <v/>
      </c>
      <c r="BZ188" s="195" t="str">
        <f t="shared" si="32"/>
        <v/>
      </c>
      <c r="CA188" s="195" t="str">
        <f t="shared" si="33"/>
        <v/>
      </c>
      <c r="CB188" s="195" t="str">
        <f t="shared" si="34"/>
        <v/>
      </c>
      <c r="CC188" s="195" t="str">
        <f t="shared" si="35"/>
        <v/>
      </c>
      <c r="CD188" s="196"/>
    </row>
    <row r="189" spans="1:82" ht="15.95" customHeight="1">
      <c r="A189" s="183">
        <f>IF('Result Sheet'!A192="","",'Result Sheet'!A192)</f>
        <v>185</v>
      </c>
      <c r="B189" s="184" t="str">
        <f>IF('Result Sheet'!B192="","",'Result Sheet'!B192)</f>
        <v/>
      </c>
      <c r="C189" s="185" t="str">
        <f>IF('Result Sheet'!F192="","",'Result Sheet'!F192)</f>
        <v/>
      </c>
      <c r="D189" s="186" t="str">
        <f>IF('Result Sheet'!E192="","",'Result Sheet'!E192)</f>
        <v/>
      </c>
      <c r="E189" s="187" t="str">
        <f>IF('Result Sheet'!G192="","",'Result Sheet'!G192)</f>
        <v/>
      </c>
      <c r="F189" s="187" t="str">
        <f>IF('Result Sheet'!H192="","",'Result Sheet'!H192)</f>
        <v/>
      </c>
      <c r="G189" s="187" t="str">
        <f>IF('Result Sheet'!I192="","",'Result Sheet'!I192)</f>
        <v/>
      </c>
      <c r="H189" s="188" t="str">
        <f>IF('Result Sheet'!K192="","",'Result Sheet'!K192)</f>
        <v/>
      </c>
      <c r="I189" s="188" t="str">
        <f>IF('Result Sheet'!J192="","",'Result Sheet'!J192)</f>
        <v/>
      </c>
      <c r="J189" s="291" t="str">
        <f>IF('Result Sheet'!DM192="","",'Result Sheet'!DM192)</f>
        <v/>
      </c>
      <c r="K189" s="189" t="str">
        <f>IF('Result Sheet'!DI192="","",'Result Sheet'!DI192)</f>
        <v/>
      </c>
      <c r="L189" s="190" t="str">
        <f>IF('Result Sheet'!DJ192="","",'Result Sheet'!DJ192)</f>
        <v/>
      </c>
      <c r="M189" s="189" t="str">
        <f>IF('Result Sheet'!DK192="","",'Result Sheet'!DK192)</f>
        <v/>
      </c>
      <c r="N189" s="232" t="str">
        <f>IF('Result Sheet'!DP192="","",'Result Sheet'!DP192)</f>
        <v/>
      </c>
      <c r="O189" s="191" t="str">
        <f>IF('Result Sheet'!AB192="","",IF('Result Sheet'!AB192="D","I",'Result Sheet'!AB192))</f>
        <v/>
      </c>
      <c r="P189" s="192" t="str">
        <f>IF('Result Sheet'!AC192="","",'Result Sheet'!AC192)</f>
        <v/>
      </c>
      <c r="Q189" s="191" t="str">
        <f>IF('Result Sheet'!AT192="","",IF('Result Sheet'!AT192="D","I",'Result Sheet'!AT192))</f>
        <v/>
      </c>
      <c r="R189" s="192" t="str">
        <f>IF('Result Sheet'!AU192="","",'Result Sheet'!AU192)</f>
        <v/>
      </c>
      <c r="S189" s="191" t="str">
        <f>IF('Result Sheet'!BL192="","",IF('Result Sheet'!BL192="D","I",'Result Sheet'!BL192))</f>
        <v/>
      </c>
      <c r="T189" s="192" t="str">
        <f>IF('Result Sheet'!BM192="","",'Result Sheet'!BM192)</f>
        <v/>
      </c>
      <c r="U189" s="191" t="str">
        <f>IF('Result Sheet'!CD192="","",IF('Result Sheet'!CD192="D","I",'Result Sheet'!CD192))</f>
        <v/>
      </c>
      <c r="V189" s="192" t="str">
        <f>IF('Result Sheet'!CE192="","",'Result Sheet'!CE192)</f>
        <v/>
      </c>
      <c r="W189" s="193" t="str">
        <f>IF('Result Sheet'!DO192="","",'Result Sheet'!DO192)</f>
        <v/>
      </c>
      <c r="BQ189" s="194" t="str">
        <f>'Result Sheet'!G192</f>
        <v/>
      </c>
      <c r="BR189" s="195" t="str">
        <f t="shared" si="24"/>
        <v/>
      </c>
      <c r="BS189" s="195" t="str">
        <f t="shared" si="25"/>
        <v/>
      </c>
      <c r="BT189" s="195" t="str">
        <f t="shared" si="26"/>
        <v/>
      </c>
      <c r="BU189" s="195" t="str">
        <f t="shared" si="27"/>
        <v/>
      </c>
      <c r="BV189" s="195" t="str">
        <f t="shared" si="28"/>
        <v/>
      </c>
      <c r="BW189" s="195" t="str">
        <f t="shared" si="29"/>
        <v/>
      </c>
      <c r="BX189" s="195" t="str">
        <f t="shared" si="30"/>
        <v/>
      </c>
      <c r="BY189" s="195" t="str">
        <f t="shared" si="31"/>
        <v/>
      </c>
      <c r="BZ189" s="195" t="str">
        <f t="shared" si="32"/>
        <v/>
      </c>
      <c r="CA189" s="195" t="str">
        <f t="shared" si="33"/>
        <v/>
      </c>
      <c r="CB189" s="195" t="str">
        <f t="shared" si="34"/>
        <v/>
      </c>
      <c r="CC189" s="195" t="str">
        <f t="shared" si="35"/>
        <v/>
      </c>
      <c r="CD189" s="196"/>
    </row>
    <row r="190" spans="1:82" ht="15.95" customHeight="1">
      <c r="A190" s="183">
        <f>IF('Result Sheet'!A193="","",'Result Sheet'!A193)</f>
        <v>186</v>
      </c>
      <c r="B190" s="184" t="str">
        <f>IF('Result Sheet'!B193="","",'Result Sheet'!B193)</f>
        <v/>
      </c>
      <c r="C190" s="185" t="str">
        <f>IF('Result Sheet'!F193="","",'Result Sheet'!F193)</f>
        <v/>
      </c>
      <c r="D190" s="186" t="str">
        <f>IF('Result Sheet'!E193="","",'Result Sheet'!E193)</f>
        <v/>
      </c>
      <c r="E190" s="187" t="str">
        <f>IF('Result Sheet'!G193="","",'Result Sheet'!G193)</f>
        <v/>
      </c>
      <c r="F190" s="187" t="str">
        <f>IF('Result Sheet'!H193="","",'Result Sheet'!H193)</f>
        <v/>
      </c>
      <c r="G190" s="187" t="str">
        <f>IF('Result Sheet'!I193="","",'Result Sheet'!I193)</f>
        <v/>
      </c>
      <c r="H190" s="188" t="str">
        <f>IF('Result Sheet'!K193="","",'Result Sheet'!K193)</f>
        <v/>
      </c>
      <c r="I190" s="188" t="str">
        <f>IF('Result Sheet'!J193="","",'Result Sheet'!J193)</f>
        <v/>
      </c>
      <c r="J190" s="291" t="str">
        <f>IF('Result Sheet'!DM193="","",'Result Sheet'!DM193)</f>
        <v/>
      </c>
      <c r="K190" s="189" t="str">
        <f>IF('Result Sheet'!DI193="","",'Result Sheet'!DI193)</f>
        <v/>
      </c>
      <c r="L190" s="190" t="str">
        <f>IF('Result Sheet'!DJ193="","",'Result Sheet'!DJ193)</f>
        <v/>
      </c>
      <c r="M190" s="189" t="str">
        <f>IF('Result Sheet'!DK193="","",'Result Sheet'!DK193)</f>
        <v/>
      </c>
      <c r="N190" s="232" t="str">
        <f>IF('Result Sheet'!DP193="","",'Result Sheet'!DP193)</f>
        <v/>
      </c>
      <c r="O190" s="191" t="str">
        <f>IF('Result Sheet'!AB193="","",IF('Result Sheet'!AB193="D","I",'Result Sheet'!AB193))</f>
        <v/>
      </c>
      <c r="P190" s="192" t="str">
        <f>IF('Result Sheet'!AC193="","",'Result Sheet'!AC193)</f>
        <v/>
      </c>
      <c r="Q190" s="191" t="str">
        <f>IF('Result Sheet'!AT193="","",IF('Result Sheet'!AT193="D","I",'Result Sheet'!AT193))</f>
        <v/>
      </c>
      <c r="R190" s="192" t="str">
        <f>IF('Result Sheet'!AU193="","",'Result Sheet'!AU193)</f>
        <v/>
      </c>
      <c r="S190" s="191" t="str">
        <f>IF('Result Sheet'!BL193="","",IF('Result Sheet'!BL193="D","I",'Result Sheet'!BL193))</f>
        <v/>
      </c>
      <c r="T190" s="192" t="str">
        <f>IF('Result Sheet'!BM193="","",'Result Sheet'!BM193)</f>
        <v/>
      </c>
      <c r="U190" s="191" t="str">
        <f>IF('Result Sheet'!CD193="","",IF('Result Sheet'!CD193="D","I",'Result Sheet'!CD193))</f>
        <v/>
      </c>
      <c r="V190" s="192" t="str">
        <f>IF('Result Sheet'!CE193="","",'Result Sheet'!CE193)</f>
        <v/>
      </c>
      <c r="W190" s="193" t="str">
        <f>IF('Result Sheet'!DO193="","",'Result Sheet'!DO193)</f>
        <v/>
      </c>
      <c r="BQ190" s="194" t="str">
        <f>'Result Sheet'!G193</f>
        <v/>
      </c>
      <c r="BR190" s="195" t="str">
        <f t="shared" si="24"/>
        <v/>
      </c>
      <c r="BS190" s="195" t="str">
        <f t="shared" si="25"/>
        <v/>
      </c>
      <c r="BT190" s="195" t="str">
        <f t="shared" si="26"/>
        <v/>
      </c>
      <c r="BU190" s="195" t="str">
        <f t="shared" si="27"/>
        <v/>
      </c>
      <c r="BV190" s="195" t="str">
        <f t="shared" si="28"/>
        <v/>
      </c>
      <c r="BW190" s="195" t="str">
        <f t="shared" si="29"/>
        <v/>
      </c>
      <c r="BX190" s="195" t="str">
        <f t="shared" si="30"/>
        <v/>
      </c>
      <c r="BY190" s="195" t="str">
        <f t="shared" si="31"/>
        <v/>
      </c>
      <c r="BZ190" s="195" t="str">
        <f t="shared" si="32"/>
        <v/>
      </c>
      <c r="CA190" s="195" t="str">
        <f t="shared" si="33"/>
        <v/>
      </c>
      <c r="CB190" s="195" t="str">
        <f t="shared" si="34"/>
        <v/>
      </c>
      <c r="CC190" s="195" t="str">
        <f t="shared" si="35"/>
        <v/>
      </c>
      <c r="CD190" s="196"/>
    </row>
    <row r="191" spans="1:82" ht="15.95" customHeight="1">
      <c r="A191" s="183">
        <f>IF('Result Sheet'!A194="","",'Result Sheet'!A194)</f>
        <v>187</v>
      </c>
      <c r="B191" s="184" t="str">
        <f>IF('Result Sheet'!B194="","",'Result Sheet'!B194)</f>
        <v/>
      </c>
      <c r="C191" s="185" t="str">
        <f>IF('Result Sheet'!F194="","",'Result Sheet'!F194)</f>
        <v/>
      </c>
      <c r="D191" s="186" t="str">
        <f>IF('Result Sheet'!E194="","",'Result Sheet'!E194)</f>
        <v/>
      </c>
      <c r="E191" s="187" t="str">
        <f>IF('Result Sheet'!G194="","",'Result Sheet'!G194)</f>
        <v/>
      </c>
      <c r="F191" s="187" t="str">
        <f>IF('Result Sheet'!H194="","",'Result Sheet'!H194)</f>
        <v/>
      </c>
      <c r="G191" s="187" t="str">
        <f>IF('Result Sheet'!I194="","",'Result Sheet'!I194)</f>
        <v/>
      </c>
      <c r="H191" s="188" t="str">
        <f>IF('Result Sheet'!K194="","",'Result Sheet'!K194)</f>
        <v/>
      </c>
      <c r="I191" s="188" t="str">
        <f>IF('Result Sheet'!J194="","",'Result Sheet'!J194)</f>
        <v/>
      </c>
      <c r="J191" s="291" t="str">
        <f>IF('Result Sheet'!DM194="","",'Result Sheet'!DM194)</f>
        <v/>
      </c>
      <c r="K191" s="189" t="str">
        <f>IF('Result Sheet'!DI194="","",'Result Sheet'!DI194)</f>
        <v/>
      </c>
      <c r="L191" s="190" t="str">
        <f>IF('Result Sheet'!DJ194="","",'Result Sheet'!DJ194)</f>
        <v/>
      </c>
      <c r="M191" s="189" t="str">
        <f>IF('Result Sheet'!DK194="","",'Result Sheet'!DK194)</f>
        <v/>
      </c>
      <c r="N191" s="232" t="str">
        <f>IF('Result Sheet'!DP194="","",'Result Sheet'!DP194)</f>
        <v/>
      </c>
      <c r="O191" s="191" t="str">
        <f>IF('Result Sheet'!AB194="","",IF('Result Sheet'!AB194="D","I",'Result Sheet'!AB194))</f>
        <v/>
      </c>
      <c r="P191" s="192" t="str">
        <f>IF('Result Sheet'!AC194="","",'Result Sheet'!AC194)</f>
        <v/>
      </c>
      <c r="Q191" s="191" t="str">
        <f>IF('Result Sheet'!AT194="","",IF('Result Sheet'!AT194="D","I",'Result Sheet'!AT194))</f>
        <v/>
      </c>
      <c r="R191" s="192" t="str">
        <f>IF('Result Sheet'!AU194="","",'Result Sheet'!AU194)</f>
        <v/>
      </c>
      <c r="S191" s="191" t="str">
        <f>IF('Result Sheet'!BL194="","",IF('Result Sheet'!BL194="D","I",'Result Sheet'!BL194))</f>
        <v/>
      </c>
      <c r="T191" s="192" t="str">
        <f>IF('Result Sheet'!BM194="","",'Result Sheet'!BM194)</f>
        <v/>
      </c>
      <c r="U191" s="191" t="str">
        <f>IF('Result Sheet'!CD194="","",IF('Result Sheet'!CD194="D","I",'Result Sheet'!CD194))</f>
        <v/>
      </c>
      <c r="V191" s="192" t="str">
        <f>IF('Result Sheet'!CE194="","",'Result Sheet'!CE194)</f>
        <v/>
      </c>
      <c r="W191" s="193" t="str">
        <f>IF('Result Sheet'!DO194="","",'Result Sheet'!DO194)</f>
        <v/>
      </c>
      <c r="BQ191" s="194" t="str">
        <f>'Result Sheet'!G194</f>
        <v/>
      </c>
      <c r="BR191" s="195" t="str">
        <f t="shared" si="24"/>
        <v/>
      </c>
      <c r="BS191" s="195" t="str">
        <f t="shared" si="25"/>
        <v/>
      </c>
      <c r="BT191" s="195" t="str">
        <f t="shared" si="26"/>
        <v/>
      </c>
      <c r="BU191" s="195" t="str">
        <f t="shared" si="27"/>
        <v/>
      </c>
      <c r="BV191" s="195" t="str">
        <f t="shared" si="28"/>
        <v/>
      </c>
      <c r="BW191" s="195" t="str">
        <f t="shared" si="29"/>
        <v/>
      </c>
      <c r="BX191" s="195" t="str">
        <f t="shared" si="30"/>
        <v/>
      </c>
      <c r="BY191" s="195" t="str">
        <f t="shared" si="31"/>
        <v/>
      </c>
      <c r="BZ191" s="195" t="str">
        <f t="shared" si="32"/>
        <v/>
      </c>
      <c r="CA191" s="195" t="str">
        <f t="shared" si="33"/>
        <v/>
      </c>
      <c r="CB191" s="195" t="str">
        <f t="shared" si="34"/>
        <v/>
      </c>
      <c r="CC191" s="195" t="str">
        <f t="shared" si="35"/>
        <v/>
      </c>
      <c r="CD191" s="196"/>
    </row>
    <row r="192" spans="1:82" ht="15.95" customHeight="1">
      <c r="A192" s="183">
        <f>IF('Result Sheet'!A195="","",'Result Sheet'!A195)</f>
        <v>188</v>
      </c>
      <c r="B192" s="184" t="str">
        <f>IF('Result Sheet'!B195="","",'Result Sheet'!B195)</f>
        <v/>
      </c>
      <c r="C192" s="185" t="str">
        <f>IF('Result Sheet'!F195="","",'Result Sheet'!F195)</f>
        <v/>
      </c>
      <c r="D192" s="186" t="str">
        <f>IF('Result Sheet'!E195="","",'Result Sheet'!E195)</f>
        <v/>
      </c>
      <c r="E192" s="187" t="str">
        <f>IF('Result Sheet'!G195="","",'Result Sheet'!G195)</f>
        <v/>
      </c>
      <c r="F192" s="187" t="str">
        <f>IF('Result Sheet'!H195="","",'Result Sheet'!H195)</f>
        <v/>
      </c>
      <c r="G192" s="187" t="str">
        <f>IF('Result Sheet'!I195="","",'Result Sheet'!I195)</f>
        <v/>
      </c>
      <c r="H192" s="188" t="str">
        <f>IF('Result Sheet'!K195="","",'Result Sheet'!K195)</f>
        <v/>
      </c>
      <c r="I192" s="188" t="str">
        <f>IF('Result Sheet'!J195="","",'Result Sheet'!J195)</f>
        <v/>
      </c>
      <c r="J192" s="291" t="str">
        <f>IF('Result Sheet'!DM195="","",'Result Sheet'!DM195)</f>
        <v/>
      </c>
      <c r="K192" s="189" t="str">
        <f>IF('Result Sheet'!DI195="","",'Result Sheet'!DI195)</f>
        <v/>
      </c>
      <c r="L192" s="190" t="str">
        <f>IF('Result Sheet'!DJ195="","",'Result Sheet'!DJ195)</f>
        <v/>
      </c>
      <c r="M192" s="189" t="str">
        <f>IF('Result Sheet'!DK195="","",'Result Sheet'!DK195)</f>
        <v/>
      </c>
      <c r="N192" s="232" t="str">
        <f>IF('Result Sheet'!DP195="","",'Result Sheet'!DP195)</f>
        <v/>
      </c>
      <c r="O192" s="191" t="str">
        <f>IF('Result Sheet'!AB195="","",IF('Result Sheet'!AB195="D","I",'Result Sheet'!AB195))</f>
        <v/>
      </c>
      <c r="P192" s="192" t="str">
        <f>IF('Result Sheet'!AC195="","",'Result Sheet'!AC195)</f>
        <v/>
      </c>
      <c r="Q192" s="191" t="str">
        <f>IF('Result Sheet'!AT195="","",IF('Result Sheet'!AT195="D","I",'Result Sheet'!AT195))</f>
        <v/>
      </c>
      <c r="R192" s="192" t="str">
        <f>IF('Result Sheet'!AU195="","",'Result Sheet'!AU195)</f>
        <v/>
      </c>
      <c r="S192" s="191" t="str">
        <f>IF('Result Sheet'!BL195="","",IF('Result Sheet'!BL195="D","I",'Result Sheet'!BL195))</f>
        <v/>
      </c>
      <c r="T192" s="192" t="str">
        <f>IF('Result Sheet'!BM195="","",'Result Sheet'!BM195)</f>
        <v/>
      </c>
      <c r="U192" s="191" t="str">
        <f>IF('Result Sheet'!CD195="","",IF('Result Sheet'!CD195="D","I",'Result Sheet'!CD195))</f>
        <v/>
      </c>
      <c r="V192" s="192" t="str">
        <f>IF('Result Sheet'!CE195="","",'Result Sheet'!CE195)</f>
        <v/>
      </c>
      <c r="W192" s="193" t="str">
        <f>IF('Result Sheet'!DO195="","",'Result Sheet'!DO195)</f>
        <v/>
      </c>
      <c r="BQ192" s="194" t="str">
        <f>'Result Sheet'!G195</f>
        <v/>
      </c>
      <c r="BR192" s="195" t="str">
        <f t="shared" si="24"/>
        <v/>
      </c>
      <c r="BS192" s="195" t="str">
        <f t="shared" si="25"/>
        <v/>
      </c>
      <c r="BT192" s="195" t="str">
        <f t="shared" si="26"/>
        <v/>
      </c>
      <c r="BU192" s="195" t="str">
        <f t="shared" si="27"/>
        <v/>
      </c>
      <c r="BV192" s="195" t="str">
        <f t="shared" si="28"/>
        <v/>
      </c>
      <c r="BW192" s="195" t="str">
        <f t="shared" si="29"/>
        <v/>
      </c>
      <c r="BX192" s="195" t="str">
        <f t="shared" si="30"/>
        <v/>
      </c>
      <c r="BY192" s="195" t="str">
        <f t="shared" si="31"/>
        <v/>
      </c>
      <c r="BZ192" s="195" t="str">
        <f t="shared" si="32"/>
        <v/>
      </c>
      <c r="CA192" s="195" t="str">
        <f t="shared" si="33"/>
        <v/>
      </c>
      <c r="CB192" s="195" t="str">
        <f t="shared" si="34"/>
        <v/>
      </c>
      <c r="CC192" s="195" t="str">
        <f t="shared" si="35"/>
        <v/>
      </c>
      <c r="CD192" s="196"/>
    </row>
    <row r="193" spans="1:82" ht="15.95" customHeight="1">
      <c r="A193" s="183">
        <f>IF('Result Sheet'!A196="","",'Result Sheet'!A196)</f>
        <v>189</v>
      </c>
      <c r="B193" s="184" t="str">
        <f>IF('Result Sheet'!B196="","",'Result Sheet'!B196)</f>
        <v/>
      </c>
      <c r="C193" s="185" t="str">
        <f>IF('Result Sheet'!F196="","",'Result Sheet'!F196)</f>
        <v/>
      </c>
      <c r="D193" s="186" t="str">
        <f>IF('Result Sheet'!E196="","",'Result Sheet'!E196)</f>
        <v/>
      </c>
      <c r="E193" s="187" t="str">
        <f>IF('Result Sheet'!G196="","",'Result Sheet'!G196)</f>
        <v/>
      </c>
      <c r="F193" s="187" t="str">
        <f>IF('Result Sheet'!H196="","",'Result Sheet'!H196)</f>
        <v/>
      </c>
      <c r="G193" s="187" t="str">
        <f>IF('Result Sheet'!I196="","",'Result Sheet'!I196)</f>
        <v/>
      </c>
      <c r="H193" s="188" t="str">
        <f>IF('Result Sheet'!K196="","",'Result Sheet'!K196)</f>
        <v/>
      </c>
      <c r="I193" s="188" t="str">
        <f>IF('Result Sheet'!J196="","",'Result Sheet'!J196)</f>
        <v/>
      </c>
      <c r="J193" s="291" t="str">
        <f>IF('Result Sheet'!DM196="","",'Result Sheet'!DM196)</f>
        <v/>
      </c>
      <c r="K193" s="189" t="str">
        <f>IF('Result Sheet'!DI196="","",'Result Sheet'!DI196)</f>
        <v/>
      </c>
      <c r="L193" s="190" t="str">
        <f>IF('Result Sheet'!DJ196="","",'Result Sheet'!DJ196)</f>
        <v/>
      </c>
      <c r="M193" s="189" t="str">
        <f>IF('Result Sheet'!DK196="","",'Result Sheet'!DK196)</f>
        <v/>
      </c>
      <c r="N193" s="232" t="str">
        <f>IF('Result Sheet'!DP196="","",'Result Sheet'!DP196)</f>
        <v/>
      </c>
      <c r="O193" s="191" t="str">
        <f>IF('Result Sheet'!AB196="","",IF('Result Sheet'!AB196="D","I",'Result Sheet'!AB196))</f>
        <v/>
      </c>
      <c r="P193" s="192" t="str">
        <f>IF('Result Sheet'!AC196="","",'Result Sheet'!AC196)</f>
        <v/>
      </c>
      <c r="Q193" s="191" t="str">
        <f>IF('Result Sheet'!AT196="","",IF('Result Sheet'!AT196="D","I",'Result Sheet'!AT196))</f>
        <v/>
      </c>
      <c r="R193" s="192" t="str">
        <f>IF('Result Sheet'!AU196="","",'Result Sheet'!AU196)</f>
        <v/>
      </c>
      <c r="S193" s="191" t="str">
        <f>IF('Result Sheet'!BL196="","",IF('Result Sheet'!BL196="D","I",'Result Sheet'!BL196))</f>
        <v/>
      </c>
      <c r="T193" s="192" t="str">
        <f>IF('Result Sheet'!BM196="","",'Result Sheet'!BM196)</f>
        <v/>
      </c>
      <c r="U193" s="191" t="str">
        <f>IF('Result Sheet'!CD196="","",IF('Result Sheet'!CD196="D","I",'Result Sheet'!CD196))</f>
        <v/>
      </c>
      <c r="V193" s="192" t="str">
        <f>IF('Result Sheet'!CE196="","",'Result Sheet'!CE196)</f>
        <v/>
      </c>
      <c r="W193" s="193" t="str">
        <f>IF('Result Sheet'!DO196="","",'Result Sheet'!DO196)</f>
        <v/>
      </c>
      <c r="BQ193" s="194" t="str">
        <f>'Result Sheet'!G196</f>
        <v/>
      </c>
      <c r="BR193" s="195" t="str">
        <f t="shared" si="24"/>
        <v/>
      </c>
      <c r="BS193" s="195" t="str">
        <f t="shared" si="25"/>
        <v/>
      </c>
      <c r="BT193" s="195" t="str">
        <f t="shared" si="26"/>
        <v/>
      </c>
      <c r="BU193" s="195" t="str">
        <f t="shared" si="27"/>
        <v/>
      </c>
      <c r="BV193" s="195" t="str">
        <f t="shared" si="28"/>
        <v/>
      </c>
      <c r="BW193" s="195" t="str">
        <f t="shared" si="29"/>
        <v/>
      </c>
      <c r="BX193" s="195" t="str">
        <f t="shared" si="30"/>
        <v/>
      </c>
      <c r="BY193" s="195" t="str">
        <f t="shared" si="31"/>
        <v/>
      </c>
      <c r="BZ193" s="195" t="str">
        <f t="shared" si="32"/>
        <v/>
      </c>
      <c r="CA193" s="195" t="str">
        <f t="shared" si="33"/>
        <v/>
      </c>
      <c r="CB193" s="195" t="str">
        <f t="shared" si="34"/>
        <v/>
      </c>
      <c r="CC193" s="195" t="str">
        <f t="shared" si="35"/>
        <v/>
      </c>
      <c r="CD193" s="196"/>
    </row>
    <row r="194" spans="1:82" ht="15.95" customHeight="1">
      <c r="A194" s="183">
        <f>IF('Result Sheet'!A197="","",'Result Sheet'!A197)</f>
        <v>190</v>
      </c>
      <c r="B194" s="184" t="str">
        <f>IF('Result Sheet'!B197="","",'Result Sheet'!B197)</f>
        <v/>
      </c>
      <c r="C194" s="185" t="str">
        <f>IF('Result Sheet'!F197="","",'Result Sheet'!F197)</f>
        <v/>
      </c>
      <c r="D194" s="186" t="str">
        <f>IF('Result Sheet'!E197="","",'Result Sheet'!E197)</f>
        <v/>
      </c>
      <c r="E194" s="187" t="str">
        <f>IF('Result Sheet'!G197="","",'Result Sheet'!G197)</f>
        <v/>
      </c>
      <c r="F194" s="187" t="str">
        <f>IF('Result Sheet'!H197="","",'Result Sheet'!H197)</f>
        <v/>
      </c>
      <c r="G194" s="187" t="str">
        <f>IF('Result Sheet'!I197="","",'Result Sheet'!I197)</f>
        <v/>
      </c>
      <c r="H194" s="188" t="str">
        <f>IF('Result Sheet'!K197="","",'Result Sheet'!K197)</f>
        <v/>
      </c>
      <c r="I194" s="188" t="str">
        <f>IF('Result Sheet'!J197="","",'Result Sheet'!J197)</f>
        <v/>
      </c>
      <c r="J194" s="291" t="str">
        <f>IF('Result Sheet'!DM197="","",'Result Sheet'!DM197)</f>
        <v/>
      </c>
      <c r="K194" s="189" t="str">
        <f>IF('Result Sheet'!DI197="","",'Result Sheet'!DI197)</f>
        <v/>
      </c>
      <c r="L194" s="190" t="str">
        <f>IF('Result Sheet'!DJ197="","",'Result Sheet'!DJ197)</f>
        <v/>
      </c>
      <c r="M194" s="189" t="str">
        <f>IF('Result Sheet'!DK197="","",'Result Sheet'!DK197)</f>
        <v/>
      </c>
      <c r="N194" s="232" t="str">
        <f>IF('Result Sheet'!DP197="","",'Result Sheet'!DP197)</f>
        <v/>
      </c>
      <c r="O194" s="191" t="str">
        <f>IF('Result Sheet'!AB197="","",IF('Result Sheet'!AB197="D","I",'Result Sheet'!AB197))</f>
        <v/>
      </c>
      <c r="P194" s="192" t="str">
        <f>IF('Result Sheet'!AC197="","",'Result Sheet'!AC197)</f>
        <v/>
      </c>
      <c r="Q194" s="191" t="str">
        <f>IF('Result Sheet'!AT197="","",IF('Result Sheet'!AT197="D","I",'Result Sheet'!AT197))</f>
        <v/>
      </c>
      <c r="R194" s="192" t="str">
        <f>IF('Result Sheet'!AU197="","",'Result Sheet'!AU197)</f>
        <v/>
      </c>
      <c r="S194" s="191" t="str">
        <f>IF('Result Sheet'!BL197="","",IF('Result Sheet'!BL197="D","I",'Result Sheet'!BL197))</f>
        <v/>
      </c>
      <c r="T194" s="192" t="str">
        <f>IF('Result Sheet'!BM197="","",'Result Sheet'!BM197)</f>
        <v/>
      </c>
      <c r="U194" s="191" t="str">
        <f>IF('Result Sheet'!CD197="","",IF('Result Sheet'!CD197="D","I",'Result Sheet'!CD197))</f>
        <v/>
      </c>
      <c r="V194" s="192" t="str">
        <f>IF('Result Sheet'!CE197="","",'Result Sheet'!CE197)</f>
        <v/>
      </c>
      <c r="W194" s="193" t="str">
        <f>IF('Result Sheet'!DO197="","",'Result Sheet'!DO197)</f>
        <v/>
      </c>
      <c r="BQ194" s="194" t="str">
        <f>'Result Sheet'!G197</f>
        <v/>
      </c>
      <c r="BR194" s="195" t="str">
        <f t="shared" si="24"/>
        <v/>
      </c>
      <c r="BS194" s="195" t="str">
        <f t="shared" si="25"/>
        <v/>
      </c>
      <c r="BT194" s="195" t="str">
        <f t="shared" si="26"/>
        <v/>
      </c>
      <c r="BU194" s="195" t="str">
        <f t="shared" si="27"/>
        <v/>
      </c>
      <c r="BV194" s="195" t="str">
        <f t="shared" si="28"/>
        <v/>
      </c>
      <c r="BW194" s="195" t="str">
        <f t="shared" si="29"/>
        <v/>
      </c>
      <c r="BX194" s="195" t="str">
        <f t="shared" si="30"/>
        <v/>
      </c>
      <c r="BY194" s="195" t="str">
        <f t="shared" si="31"/>
        <v/>
      </c>
      <c r="BZ194" s="195" t="str">
        <f t="shared" si="32"/>
        <v/>
      </c>
      <c r="CA194" s="195" t="str">
        <f t="shared" si="33"/>
        <v/>
      </c>
      <c r="CB194" s="195" t="str">
        <f t="shared" si="34"/>
        <v/>
      </c>
      <c r="CC194" s="195" t="str">
        <f t="shared" si="35"/>
        <v/>
      </c>
      <c r="CD194" s="196"/>
    </row>
    <row r="195" spans="1:82" ht="15.95" customHeight="1">
      <c r="A195" s="183">
        <f>IF('Result Sheet'!A198="","",'Result Sheet'!A198)</f>
        <v>191</v>
      </c>
      <c r="B195" s="184" t="str">
        <f>IF('Result Sheet'!B198="","",'Result Sheet'!B198)</f>
        <v/>
      </c>
      <c r="C195" s="185" t="str">
        <f>IF('Result Sheet'!F198="","",'Result Sheet'!F198)</f>
        <v/>
      </c>
      <c r="D195" s="186" t="str">
        <f>IF('Result Sheet'!E198="","",'Result Sheet'!E198)</f>
        <v/>
      </c>
      <c r="E195" s="187" t="str">
        <f>IF('Result Sheet'!G198="","",'Result Sheet'!G198)</f>
        <v/>
      </c>
      <c r="F195" s="187" t="str">
        <f>IF('Result Sheet'!H198="","",'Result Sheet'!H198)</f>
        <v/>
      </c>
      <c r="G195" s="187" t="str">
        <f>IF('Result Sheet'!I198="","",'Result Sheet'!I198)</f>
        <v/>
      </c>
      <c r="H195" s="188" t="str">
        <f>IF('Result Sheet'!K198="","",'Result Sheet'!K198)</f>
        <v/>
      </c>
      <c r="I195" s="188" t="str">
        <f>IF('Result Sheet'!J198="","",'Result Sheet'!J198)</f>
        <v/>
      </c>
      <c r="J195" s="291" t="str">
        <f>IF('Result Sheet'!DM198="","",'Result Sheet'!DM198)</f>
        <v/>
      </c>
      <c r="K195" s="189" t="str">
        <f>IF('Result Sheet'!DI198="","",'Result Sheet'!DI198)</f>
        <v/>
      </c>
      <c r="L195" s="190" t="str">
        <f>IF('Result Sheet'!DJ198="","",'Result Sheet'!DJ198)</f>
        <v/>
      </c>
      <c r="M195" s="189" t="str">
        <f>IF('Result Sheet'!DK198="","",'Result Sheet'!DK198)</f>
        <v/>
      </c>
      <c r="N195" s="232" t="str">
        <f>IF('Result Sheet'!DP198="","",'Result Sheet'!DP198)</f>
        <v/>
      </c>
      <c r="O195" s="191" t="str">
        <f>IF('Result Sheet'!AB198="","",IF('Result Sheet'!AB198="D","I",'Result Sheet'!AB198))</f>
        <v/>
      </c>
      <c r="P195" s="192" t="str">
        <f>IF('Result Sheet'!AC198="","",'Result Sheet'!AC198)</f>
        <v/>
      </c>
      <c r="Q195" s="191" t="str">
        <f>IF('Result Sheet'!AT198="","",IF('Result Sheet'!AT198="D","I",'Result Sheet'!AT198))</f>
        <v/>
      </c>
      <c r="R195" s="192" t="str">
        <f>IF('Result Sheet'!AU198="","",'Result Sheet'!AU198)</f>
        <v/>
      </c>
      <c r="S195" s="191" t="str">
        <f>IF('Result Sheet'!BL198="","",IF('Result Sheet'!BL198="D","I",'Result Sheet'!BL198))</f>
        <v/>
      </c>
      <c r="T195" s="192" t="str">
        <f>IF('Result Sheet'!BM198="","",'Result Sheet'!BM198)</f>
        <v/>
      </c>
      <c r="U195" s="191" t="str">
        <f>IF('Result Sheet'!CD198="","",IF('Result Sheet'!CD198="D","I",'Result Sheet'!CD198))</f>
        <v/>
      </c>
      <c r="V195" s="192" t="str">
        <f>IF('Result Sheet'!CE198="","",'Result Sheet'!CE198)</f>
        <v/>
      </c>
      <c r="W195" s="193" t="str">
        <f>IF('Result Sheet'!DO198="","",'Result Sheet'!DO198)</f>
        <v/>
      </c>
      <c r="BQ195" s="194" t="str">
        <f>'Result Sheet'!G198</f>
        <v/>
      </c>
      <c r="BR195" s="195" t="str">
        <f t="shared" si="24"/>
        <v/>
      </c>
      <c r="BS195" s="195" t="str">
        <f t="shared" si="25"/>
        <v/>
      </c>
      <c r="BT195" s="195" t="str">
        <f t="shared" si="26"/>
        <v/>
      </c>
      <c r="BU195" s="195" t="str">
        <f t="shared" si="27"/>
        <v/>
      </c>
      <c r="BV195" s="195" t="str">
        <f t="shared" si="28"/>
        <v/>
      </c>
      <c r="BW195" s="195" t="str">
        <f t="shared" si="29"/>
        <v/>
      </c>
      <c r="BX195" s="195" t="str">
        <f t="shared" si="30"/>
        <v/>
      </c>
      <c r="BY195" s="195" t="str">
        <f t="shared" si="31"/>
        <v/>
      </c>
      <c r="BZ195" s="195" t="str">
        <f t="shared" si="32"/>
        <v/>
      </c>
      <c r="CA195" s="195" t="str">
        <f t="shared" si="33"/>
        <v/>
      </c>
      <c r="CB195" s="195" t="str">
        <f t="shared" si="34"/>
        <v/>
      </c>
      <c r="CC195" s="195" t="str">
        <f t="shared" si="35"/>
        <v/>
      </c>
      <c r="CD195" s="196"/>
    </row>
    <row r="196" spans="1:82" ht="15.95" customHeight="1">
      <c r="A196" s="183">
        <f>IF('Result Sheet'!A199="","",'Result Sheet'!A199)</f>
        <v>192</v>
      </c>
      <c r="B196" s="184" t="str">
        <f>IF('Result Sheet'!B199="","",'Result Sheet'!B199)</f>
        <v/>
      </c>
      <c r="C196" s="185" t="str">
        <f>IF('Result Sheet'!F199="","",'Result Sheet'!F199)</f>
        <v/>
      </c>
      <c r="D196" s="186" t="str">
        <f>IF('Result Sheet'!E199="","",'Result Sheet'!E199)</f>
        <v/>
      </c>
      <c r="E196" s="187" t="str">
        <f>IF('Result Sheet'!G199="","",'Result Sheet'!G199)</f>
        <v/>
      </c>
      <c r="F196" s="187" t="str">
        <f>IF('Result Sheet'!H199="","",'Result Sheet'!H199)</f>
        <v/>
      </c>
      <c r="G196" s="187" t="str">
        <f>IF('Result Sheet'!I199="","",'Result Sheet'!I199)</f>
        <v/>
      </c>
      <c r="H196" s="188" t="str">
        <f>IF('Result Sheet'!K199="","",'Result Sheet'!K199)</f>
        <v/>
      </c>
      <c r="I196" s="188" t="str">
        <f>IF('Result Sheet'!J199="","",'Result Sheet'!J199)</f>
        <v/>
      </c>
      <c r="J196" s="291" t="str">
        <f>IF('Result Sheet'!DM199="","",'Result Sheet'!DM199)</f>
        <v/>
      </c>
      <c r="K196" s="189" t="str">
        <f>IF('Result Sheet'!DI199="","",'Result Sheet'!DI199)</f>
        <v/>
      </c>
      <c r="L196" s="190" t="str">
        <f>IF('Result Sheet'!DJ199="","",'Result Sheet'!DJ199)</f>
        <v/>
      </c>
      <c r="M196" s="189" t="str">
        <f>IF('Result Sheet'!DK199="","",'Result Sheet'!DK199)</f>
        <v/>
      </c>
      <c r="N196" s="232" t="str">
        <f>IF('Result Sheet'!DP199="","",'Result Sheet'!DP199)</f>
        <v/>
      </c>
      <c r="O196" s="191" t="str">
        <f>IF('Result Sheet'!AB199="","",IF('Result Sheet'!AB199="D","I",'Result Sheet'!AB199))</f>
        <v/>
      </c>
      <c r="P196" s="192" t="str">
        <f>IF('Result Sheet'!AC199="","",'Result Sheet'!AC199)</f>
        <v/>
      </c>
      <c r="Q196" s="191" t="str">
        <f>IF('Result Sheet'!AT199="","",IF('Result Sheet'!AT199="D","I",'Result Sheet'!AT199))</f>
        <v/>
      </c>
      <c r="R196" s="192" t="str">
        <f>IF('Result Sheet'!AU199="","",'Result Sheet'!AU199)</f>
        <v/>
      </c>
      <c r="S196" s="191" t="str">
        <f>IF('Result Sheet'!BL199="","",IF('Result Sheet'!BL199="D","I",'Result Sheet'!BL199))</f>
        <v/>
      </c>
      <c r="T196" s="192" t="str">
        <f>IF('Result Sheet'!BM199="","",'Result Sheet'!BM199)</f>
        <v/>
      </c>
      <c r="U196" s="191" t="str">
        <f>IF('Result Sheet'!CD199="","",IF('Result Sheet'!CD199="D","I",'Result Sheet'!CD199))</f>
        <v/>
      </c>
      <c r="V196" s="192" t="str">
        <f>IF('Result Sheet'!CE199="","",'Result Sheet'!CE199)</f>
        <v/>
      </c>
      <c r="W196" s="193" t="str">
        <f>IF('Result Sheet'!DO199="","",'Result Sheet'!DO199)</f>
        <v/>
      </c>
      <c r="BQ196" s="194" t="str">
        <f>'Result Sheet'!G199</f>
        <v/>
      </c>
      <c r="BR196" s="195" t="str">
        <f t="shared" si="24"/>
        <v/>
      </c>
      <c r="BS196" s="195" t="str">
        <f t="shared" si="25"/>
        <v/>
      </c>
      <c r="BT196" s="195" t="str">
        <f t="shared" si="26"/>
        <v/>
      </c>
      <c r="BU196" s="195" t="str">
        <f t="shared" si="27"/>
        <v/>
      </c>
      <c r="BV196" s="195" t="str">
        <f t="shared" si="28"/>
        <v/>
      </c>
      <c r="BW196" s="195" t="str">
        <f t="shared" si="29"/>
        <v/>
      </c>
      <c r="BX196" s="195" t="str">
        <f t="shared" si="30"/>
        <v/>
      </c>
      <c r="BY196" s="195" t="str">
        <f t="shared" si="31"/>
        <v/>
      </c>
      <c r="BZ196" s="195" t="str">
        <f t="shared" si="32"/>
        <v/>
      </c>
      <c r="CA196" s="195" t="str">
        <f t="shared" si="33"/>
        <v/>
      </c>
      <c r="CB196" s="195" t="str">
        <f t="shared" si="34"/>
        <v/>
      </c>
      <c r="CC196" s="195" t="str">
        <f t="shared" si="35"/>
        <v/>
      </c>
      <c r="CD196" s="196"/>
    </row>
    <row r="197" spans="1:82" ht="15.95" customHeight="1">
      <c r="A197" s="183">
        <f>IF('Result Sheet'!A200="","",'Result Sheet'!A200)</f>
        <v>193</v>
      </c>
      <c r="B197" s="184" t="str">
        <f>IF('Result Sheet'!B200="","",'Result Sheet'!B200)</f>
        <v/>
      </c>
      <c r="C197" s="185" t="str">
        <f>IF('Result Sheet'!F200="","",'Result Sheet'!F200)</f>
        <v/>
      </c>
      <c r="D197" s="186" t="str">
        <f>IF('Result Sheet'!E200="","",'Result Sheet'!E200)</f>
        <v/>
      </c>
      <c r="E197" s="187" t="str">
        <f>IF('Result Sheet'!G200="","",'Result Sheet'!G200)</f>
        <v/>
      </c>
      <c r="F197" s="187" t="str">
        <f>IF('Result Sheet'!H200="","",'Result Sheet'!H200)</f>
        <v/>
      </c>
      <c r="G197" s="187" t="str">
        <f>IF('Result Sheet'!I200="","",'Result Sheet'!I200)</f>
        <v/>
      </c>
      <c r="H197" s="188" t="str">
        <f>IF('Result Sheet'!K200="","",'Result Sheet'!K200)</f>
        <v/>
      </c>
      <c r="I197" s="188" t="str">
        <f>IF('Result Sheet'!J200="","",'Result Sheet'!J200)</f>
        <v/>
      </c>
      <c r="J197" s="291" t="str">
        <f>IF('Result Sheet'!DM200="","",'Result Sheet'!DM200)</f>
        <v/>
      </c>
      <c r="K197" s="189" t="str">
        <f>IF('Result Sheet'!DI200="","",'Result Sheet'!DI200)</f>
        <v/>
      </c>
      <c r="L197" s="190" t="str">
        <f>IF('Result Sheet'!DJ200="","",'Result Sheet'!DJ200)</f>
        <v/>
      </c>
      <c r="M197" s="189" t="str">
        <f>IF('Result Sheet'!DK200="","",'Result Sheet'!DK200)</f>
        <v/>
      </c>
      <c r="N197" s="232" t="str">
        <f>IF('Result Sheet'!DP200="","",'Result Sheet'!DP200)</f>
        <v/>
      </c>
      <c r="O197" s="191" t="str">
        <f>IF('Result Sheet'!AB200="","",IF('Result Sheet'!AB200="D","I",'Result Sheet'!AB200))</f>
        <v/>
      </c>
      <c r="P197" s="192" t="str">
        <f>IF('Result Sheet'!AC200="","",'Result Sheet'!AC200)</f>
        <v/>
      </c>
      <c r="Q197" s="191" t="str">
        <f>IF('Result Sheet'!AT200="","",IF('Result Sheet'!AT200="D","I",'Result Sheet'!AT200))</f>
        <v/>
      </c>
      <c r="R197" s="192" t="str">
        <f>IF('Result Sheet'!AU200="","",'Result Sheet'!AU200)</f>
        <v/>
      </c>
      <c r="S197" s="191" t="str">
        <f>IF('Result Sheet'!BL200="","",IF('Result Sheet'!BL200="D","I",'Result Sheet'!BL200))</f>
        <v/>
      </c>
      <c r="T197" s="192" t="str">
        <f>IF('Result Sheet'!BM200="","",'Result Sheet'!BM200)</f>
        <v/>
      </c>
      <c r="U197" s="191" t="str">
        <f>IF('Result Sheet'!CD200="","",IF('Result Sheet'!CD200="D","I",'Result Sheet'!CD200))</f>
        <v/>
      </c>
      <c r="V197" s="192" t="str">
        <f>IF('Result Sheet'!CE200="","",'Result Sheet'!CE200)</f>
        <v/>
      </c>
      <c r="W197" s="193" t="str">
        <f>IF('Result Sheet'!DO200="","",'Result Sheet'!DO200)</f>
        <v/>
      </c>
      <c r="BQ197" s="194" t="str">
        <f>'Result Sheet'!G200</f>
        <v/>
      </c>
      <c r="BR197" s="195" t="str">
        <f t="shared" si="24"/>
        <v/>
      </c>
      <c r="BS197" s="195" t="str">
        <f t="shared" si="25"/>
        <v/>
      </c>
      <c r="BT197" s="195" t="str">
        <f t="shared" si="26"/>
        <v/>
      </c>
      <c r="BU197" s="195" t="str">
        <f t="shared" si="27"/>
        <v/>
      </c>
      <c r="BV197" s="195" t="str">
        <f t="shared" si="28"/>
        <v/>
      </c>
      <c r="BW197" s="195" t="str">
        <f t="shared" si="29"/>
        <v/>
      </c>
      <c r="BX197" s="195" t="str">
        <f t="shared" si="30"/>
        <v/>
      </c>
      <c r="BY197" s="195" t="str">
        <f t="shared" si="31"/>
        <v/>
      </c>
      <c r="BZ197" s="195" t="str">
        <f t="shared" si="32"/>
        <v/>
      </c>
      <c r="CA197" s="195" t="str">
        <f t="shared" si="33"/>
        <v/>
      </c>
      <c r="CB197" s="195" t="str">
        <f t="shared" si="34"/>
        <v/>
      </c>
      <c r="CC197" s="195" t="str">
        <f t="shared" si="35"/>
        <v/>
      </c>
      <c r="CD197" s="196"/>
    </row>
    <row r="198" spans="1:82" ht="15.95" customHeight="1">
      <c r="A198" s="183">
        <f>IF('Result Sheet'!A201="","",'Result Sheet'!A201)</f>
        <v>194</v>
      </c>
      <c r="B198" s="184" t="str">
        <f>IF('Result Sheet'!B201="","",'Result Sheet'!B201)</f>
        <v/>
      </c>
      <c r="C198" s="185" t="str">
        <f>IF('Result Sheet'!F201="","",'Result Sheet'!F201)</f>
        <v/>
      </c>
      <c r="D198" s="186" t="str">
        <f>IF('Result Sheet'!E201="","",'Result Sheet'!E201)</f>
        <v/>
      </c>
      <c r="E198" s="187" t="str">
        <f>IF('Result Sheet'!G201="","",'Result Sheet'!G201)</f>
        <v/>
      </c>
      <c r="F198" s="187" t="str">
        <f>IF('Result Sheet'!H201="","",'Result Sheet'!H201)</f>
        <v/>
      </c>
      <c r="G198" s="187" t="str">
        <f>IF('Result Sheet'!I201="","",'Result Sheet'!I201)</f>
        <v/>
      </c>
      <c r="H198" s="188" t="str">
        <f>IF('Result Sheet'!K201="","",'Result Sheet'!K201)</f>
        <v/>
      </c>
      <c r="I198" s="188" t="str">
        <f>IF('Result Sheet'!J201="","",'Result Sheet'!J201)</f>
        <v/>
      </c>
      <c r="J198" s="291" t="str">
        <f>IF('Result Sheet'!DM201="","",'Result Sheet'!DM201)</f>
        <v/>
      </c>
      <c r="K198" s="189" t="str">
        <f>IF('Result Sheet'!DI201="","",'Result Sheet'!DI201)</f>
        <v/>
      </c>
      <c r="L198" s="190" t="str">
        <f>IF('Result Sheet'!DJ201="","",'Result Sheet'!DJ201)</f>
        <v/>
      </c>
      <c r="M198" s="189" t="str">
        <f>IF('Result Sheet'!DK201="","",'Result Sheet'!DK201)</f>
        <v/>
      </c>
      <c r="N198" s="232" t="str">
        <f>IF('Result Sheet'!DP201="","",'Result Sheet'!DP201)</f>
        <v/>
      </c>
      <c r="O198" s="191" t="str">
        <f>IF('Result Sheet'!AB201="","",IF('Result Sheet'!AB201="D","I",'Result Sheet'!AB201))</f>
        <v/>
      </c>
      <c r="P198" s="192" t="str">
        <f>IF('Result Sheet'!AC201="","",'Result Sheet'!AC201)</f>
        <v/>
      </c>
      <c r="Q198" s="191" t="str">
        <f>IF('Result Sheet'!AT201="","",IF('Result Sheet'!AT201="D","I",'Result Sheet'!AT201))</f>
        <v/>
      </c>
      <c r="R198" s="192" t="str">
        <f>IF('Result Sheet'!AU201="","",'Result Sheet'!AU201)</f>
        <v/>
      </c>
      <c r="S198" s="191" t="str">
        <f>IF('Result Sheet'!BL201="","",IF('Result Sheet'!BL201="D","I",'Result Sheet'!BL201))</f>
        <v/>
      </c>
      <c r="T198" s="192" t="str">
        <f>IF('Result Sheet'!BM201="","",'Result Sheet'!BM201)</f>
        <v/>
      </c>
      <c r="U198" s="191" t="str">
        <f>IF('Result Sheet'!CD201="","",IF('Result Sheet'!CD201="D","I",'Result Sheet'!CD201))</f>
        <v/>
      </c>
      <c r="V198" s="192" t="str">
        <f>IF('Result Sheet'!CE201="","",'Result Sheet'!CE201)</f>
        <v/>
      </c>
      <c r="W198" s="193" t="str">
        <f>IF('Result Sheet'!DO201="","",'Result Sheet'!DO201)</f>
        <v/>
      </c>
      <c r="BQ198" s="194" t="str">
        <f>'Result Sheet'!G201</f>
        <v/>
      </c>
      <c r="BR198" s="195" t="str">
        <f t="shared" ref="BR198:BR204" si="36">IFERROR(IF(AND(N198="",J198=""),"",IF(AND(H198="SC",I198="M"),N198,"")),"")</f>
        <v/>
      </c>
      <c r="BS198" s="195" t="str">
        <f t="shared" ref="BS198:BS204" si="37">IFERROR(IF(AND(N198="",J198=""),"",IF(AND(H198="SC",I198="F"),N198,"")),"")</f>
        <v/>
      </c>
      <c r="BT198" s="195" t="str">
        <f t="shared" ref="BT198:BT204" si="38">IFERROR(IF(AND(N198="",J198=""),"",IF(AND(H198="ST",I198="M"),N198,"")),"")</f>
        <v/>
      </c>
      <c r="BU198" s="195" t="str">
        <f t="shared" ref="BU198:BU204" si="39">IFERROR(IF(AND(N198="",J198=""),"",IF(AND(H198="ST",I198="F"),N198,"")),"")</f>
        <v/>
      </c>
      <c r="BV198" s="195" t="str">
        <f t="shared" ref="BV198:BV204" si="40">IFERROR(IF(AND(N198="",J198=""),"",IF(AND(H198="OBC",I198="M"),N198,"")),"")</f>
        <v/>
      </c>
      <c r="BW198" s="195" t="str">
        <f t="shared" ref="BW198:BW204" si="41">IFERROR(IF(AND(N198="",J198=""),"",IF(AND(H198="OBC",I198="F"),N198,"")),"")</f>
        <v/>
      </c>
      <c r="BX198" s="195" t="str">
        <f t="shared" ref="BX198:BX204" si="42">IFERROR(IF(AND(N198="",J198=""),"",IF(AND(H198="GEN",I198="M"),N198,"")),"")</f>
        <v/>
      </c>
      <c r="BY198" s="195" t="str">
        <f t="shared" ref="BY198:BY204" si="43">IFERROR(IF(AND(N198="",J198=""),"",IF(AND(H198="GEN",I198="F"),N198,"")),"")</f>
        <v/>
      </c>
      <c r="BZ198" s="195" t="str">
        <f t="shared" ref="BZ198:BZ204" si="44">IFERROR(IF(AND(N198="",J198=""),"",IF(AND(H198="MIN",I198="M"),N198,"")),"")</f>
        <v/>
      </c>
      <c r="CA198" s="195" t="str">
        <f t="shared" ref="CA198:CA204" si="45">IFERROR(IF(AND(N198="",J198=""),"",IF(AND(H198="MIN",I198="M"),N198,"")),"")</f>
        <v/>
      </c>
      <c r="CB198" s="195" t="str">
        <f t="shared" ref="CB198:CB204" si="46">IFERROR(IF(AND(N198="",J198=""),"",IF(AND(H198="SBC",I198="M"),N198,"")),"")</f>
        <v/>
      </c>
      <c r="CC198" s="195" t="str">
        <f t="shared" ref="CC198:CC204" si="47">IFERROR(IF(AND(N198="",J198=""),"",IF(AND(H198="SBC",I198="F"),N198,"")),"")</f>
        <v/>
      </c>
      <c r="CD198" s="196"/>
    </row>
    <row r="199" spans="1:82" ht="15.95" customHeight="1">
      <c r="A199" s="183">
        <f>IF('Result Sheet'!A202="","",'Result Sheet'!A202)</f>
        <v>195</v>
      </c>
      <c r="B199" s="184" t="str">
        <f>IF('Result Sheet'!B202="","",'Result Sheet'!B202)</f>
        <v/>
      </c>
      <c r="C199" s="185" t="str">
        <f>IF('Result Sheet'!F202="","",'Result Sheet'!F202)</f>
        <v/>
      </c>
      <c r="D199" s="186" t="str">
        <f>IF('Result Sheet'!E202="","",'Result Sheet'!E202)</f>
        <v/>
      </c>
      <c r="E199" s="187" t="str">
        <f>IF('Result Sheet'!G202="","",'Result Sheet'!G202)</f>
        <v/>
      </c>
      <c r="F199" s="187" t="str">
        <f>IF('Result Sheet'!H202="","",'Result Sheet'!H202)</f>
        <v/>
      </c>
      <c r="G199" s="187" t="str">
        <f>IF('Result Sheet'!I202="","",'Result Sheet'!I202)</f>
        <v/>
      </c>
      <c r="H199" s="188" t="str">
        <f>IF('Result Sheet'!K202="","",'Result Sheet'!K202)</f>
        <v/>
      </c>
      <c r="I199" s="188" t="str">
        <f>IF('Result Sheet'!J202="","",'Result Sheet'!J202)</f>
        <v/>
      </c>
      <c r="J199" s="291" t="str">
        <f>IF('Result Sheet'!DM202="","",'Result Sheet'!DM202)</f>
        <v/>
      </c>
      <c r="K199" s="189" t="str">
        <f>IF('Result Sheet'!DI202="","",'Result Sheet'!DI202)</f>
        <v/>
      </c>
      <c r="L199" s="190" t="str">
        <f>IF('Result Sheet'!DJ202="","",'Result Sheet'!DJ202)</f>
        <v/>
      </c>
      <c r="M199" s="189" t="str">
        <f>IF('Result Sheet'!DK202="","",'Result Sheet'!DK202)</f>
        <v/>
      </c>
      <c r="N199" s="232" t="str">
        <f>IF('Result Sheet'!DP202="","",'Result Sheet'!DP202)</f>
        <v/>
      </c>
      <c r="O199" s="191" t="str">
        <f>IF('Result Sheet'!AB202="","",IF('Result Sheet'!AB202="D","I",'Result Sheet'!AB202))</f>
        <v/>
      </c>
      <c r="P199" s="192" t="str">
        <f>IF('Result Sheet'!AC202="","",'Result Sheet'!AC202)</f>
        <v/>
      </c>
      <c r="Q199" s="191" t="str">
        <f>IF('Result Sheet'!AT202="","",IF('Result Sheet'!AT202="D","I",'Result Sheet'!AT202))</f>
        <v/>
      </c>
      <c r="R199" s="192" t="str">
        <f>IF('Result Sheet'!AU202="","",'Result Sheet'!AU202)</f>
        <v/>
      </c>
      <c r="S199" s="191" t="str">
        <f>IF('Result Sheet'!BL202="","",IF('Result Sheet'!BL202="D","I",'Result Sheet'!BL202))</f>
        <v/>
      </c>
      <c r="T199" s="192" t="str">
        <f>IF('Result Sheet'!BM202="","",'Result Sheet'!BM202)</f>
        <v/>
      </c>
      <c r="U199" s="191" t="str">
        <f>IF('Result Sheet'!CD202="","",IF('Result Sheet'!CD202="D","I",'Result Sheet'!CD202))</f>
        <v/>
      </c>
      <c r="V199" s="192" t="str">
        <f>IF('Result Sheet'!CE202="","",'Result Sheet'!CE202)</f>
        <v/>
      </c>
      <c r="W199" s="193" t="str">
        <f>IF('Result Sheet'!DO202="","",'Result Sheet'!DO202)</f>
        <v/>
      </c>
      <c r="BQ199" s="194" t="str">
        <f>'Result Sheet'!G202</f>
        <v/>
      </c>
      <c r="BR199" s="195" t="str">
        <f t="shared" si="36"/>
        <v/>
      </c>
      <c r="BS199" s="195" t="str">
        <f t="shared" si="37"/>
        <v/>
      </c>
      <c r="BT199" s="195" t="str">
        <f t="shared" si="38"/>
        <v/>
      </c>
      <c r="BU199" s="195" t="str">
        <f t="shared" si="39"/>
        <v/>
      </c>
      <c r="BV199" s="195" t="str">
        <f t="shared" si="40"/>
        <v/>
      </c>
      <c r="BW199" s="195" t="str">
        <f t="shared" si="41"/>
        <v/>
      </c>
      <c r="BX199" s="195" t="str">
        <f t="shared" si="42"/>
        <v/>
      </c>
      <c r="BY199" s="195" t="str">
        <f t="shared" si="43"/>
        <v/>
      </c>
      <c r="BZ199" s="195" t="str">
        <f t="shared" si="44"/>
        <v/>
      </c>
      <c r="CA199" s="195" t="str">
        <f t="shared" si="45"/>
        <v/>
      </c>
      <c r="CB199" s="195" t="str">
        <f t="shared" si="46"/>
        <v/>
      </c>
      <c r="CC199" s="195" t="str">
        <f t="shared" si="47"/>
        <v/>
      </c>
      <c r="CD199" s="196"/>
    </row>
    <row r="200" spans="1:82" ht="15.95" customHeight="1">
      <c r="A200" s="183">
        <f>IF('Result Sheet'!A203="","",'Result Sheet'!A203)</f>
        <v>196</v>
      </c>
      <c r="B200" s="184" t="str">
        <f>IF('Result Sheet'!B203="","",'Result Sheet'!B203)</f>
        <v/>
      </c>
      <c r="C200" s="185" t="str">
        <f>IF('Result Sheet'!F203="","",'Result Sheet'!F203)</f>
        <v/>
      </c>
      <c r="D200" s="186" t="str">
        <f>IF('Result Sheet'!E203="","",'Result Sheet'!E203)</f>
        <v/>
      </c>
      <c r="E200" s="187" t="str">
        <f>IF('Result Sheet'!G203="","",'Result Sheet'!G203)</f>
        <v/>
      </c>
      <c r="F200" s="187" t="str">
        <f>IF('Result Sheet'!H203="","",'Result Sheet'!H203)</f>
        <v/>
      </c>
      <c r="G200" s="187" t="str">
        <f>IF('Result Sheet'!I203="","",'Result Sheet'!I203)</f>
        <v/>
      </c>
      <c r="H200" s="188" t="str">
        <f>IF('Result Sheet'!K203="","",'Result Sheet'!K203)</f>
        <v/>
      </c>
      <c r="I200" s="188" t="str">
        <f>IF('Result Sheet'!J203="","",'Result Sheet'!J203)</f>
        <v/>
      </c>
      <c r="J200" s="291" t="str">
        <f>IF('Result Sheet'!DM203="","",'Result Sheet'!DM203)</f>
        <v/>
      </c>
      <c r="K200" s="189" t="str">
        <f>IF('Result Sheet'!DI203="","",'Result Sheet'!DI203)</f>
        <v/>
      </c>
      <c r="L200" s="190" t="str">
        <f>IF('Result Sheet'!DJ203="","",'Result Sheet'!DJ203)</f>
        <v/>
      </c>
      <c r="M200" s="189" t="str">
        <f>IF('Result Sheet'!DK203="","",'Result Sheet'!DK203)</f>
        <v/>
      </c>
      <c r="N200" s="232" t="str">
        <f>IF('Result Sheet'!DP203="","",'Result Sheet'!DP203)</f>
        <v/>
      </c>
      <c r="O200" s="191" t="str">
        <f>IF('Result Sheet'!AB203="","",IF('Result Sheet'!AB203="D","I",'Result Sheet'!AB203))</f>
        <v/>
      </c>
      <c r="P200" s="192" t="str">
        <f>IF('Result Sheet'!AC203="","",'Result Sheet'!AC203)</f>
        <v/>
      </c>
      <c r="Q200" s="191" t="str">
        <f>IF('Result Sheet'!AT203="","",IF('Result Sheet'!AT203="D","I",'Result Sheet'!AT203))</f>
        <v/>
      </c>
      <c r="R200" s="192" t="str">
        <f>IF('Result Sheet'!AU203="","",'Result Sheet'!AU203)</f>
        <v/>
      </c>
      <c r="S200" s="191" t="str">
        <f>IF('Result Sheet'!BL203="","",IF('Result Sheet'!BL203="D","I",'Result Sheet'!BL203))</f>
        <v/>
      </c>
      <c r="T200" s="192" t="str">
        <f>IF('Result Sheet'!BM203="","",'Result Sheet'!BM203)</f>
        <v/>
      </c>
      <c r="U200" s="191" t="str">
        <f>IF('Result Sheet'!CD203="","",IF('Result Sheet'!CD203="D","I",'Result Sheet'!CD203))</f>
        <v/>
      </c>
      <c r="V200" s="192" t="str">
        <f>IF('Result Sheet'!CE203="","",'Result Sheet'!CE203)</f>
        <v/>
      </c>
      <c r="W200" s="193" t="str">
        <f>IF('Result Sheet'!DO203="","",'Result Sheet'!DO203)</f>
        <v/>
      </c>
      <c r="BQ200" s="194" t="str">
        <f>'Result Sheet'!G203</f>
        <v/>
      </c>
      <c r="BR200" s="195" t="str">
        <f t="shared" si="36"/>
        <v/>
      </c>
      <c r="BS200" s="195" t="str">
        <f t="shared" si="37"/>
        <v/>
      </c>
      <c r="BT200" s="195" t="str">
        <f t="shared" si="38"/>
        <v/>
      </c>
      <c r="BU200" s="195" t="str">
        <f t="shared" si="39"/>
        <v/>
      </c>
      <c r="BV200" s="195" t="str">
        <f t="shared" si="40"/>
        <v/>
      </c>
      <c r="BW200" s="195" t="str">
        <f t="shared" si="41"/>
        <v/>
      </c>
      <c r="BX200" s="195" t="str">
        <f t="shared" si="42"/>
        <v/>
      </c>
      <c r="BY200" s="195" t="str">
        <f t="shared" si="43"/>
        <v/>
      </c>
      <c r="BZ200" s="195" t="str">
        <f t="shared" si="44"/>
        <v/>
      </c>
      <c r="CA200" s="195" t="str">
        <f t="shared" si="45"/>
        <v/>
      </c>
      <c r="CB200" s="195" t="str">
        <f t="shared" si="46"/>
        <v/>
      </c>
      <c r="CC200" s="195" t="str">
        <f t="shared" si="47"/>
        <v/>
      </c>
      <c r="CD200" s="196"/>
    </row>
    <row r="201" spans="1:82" ht="15.95" customHeight="1">
      <c r="A201" s="183">
        <f>IF('Result Sheet'!A204="","",'Result Sheet'!A204)</f>
        <v>197</v>
      </c>
      <c r="B201" s="184" t="str">
        <f>IF('Result Sheet'!B204="","",'Result Sheet'!B204)</f>
        <v/>
      </c>
      <c r="C201" s="185" t="str">
        <f>IF('Result Sheet'!F204="","",'Result Sheet'!F204)</f>
        <v/>
      </c>
      <c r="D201" s="186" t="str">
        <f>IF('Result Sheet'!E204="","",'Result Sheet'!E204)</f>
        <v/>
      </c>
      <c r="E201" s="187" t="str">
        <f>IF('Result Sheet'!G204="","",'Result Sheet'!G204)</f>
        <v/>
      </c>
      <c r="F201" s="187" t="str">
        <f>IF('Result Sheet'!H204="","",'Result Sheet'!H204)</f>
        <v/>
      </c>
      <c r="G201" s="187" t="str">
        <f>IF('Result Sheet'!I204="","",'Result Sheet'!I204)</f>
        <v/>
      </c>
      <c r="H201" s="188" t="str">
        <f>IF('Result Sheet'!K204="","",'Result Sheet'!K204)</f>
        <v/>
      </c>
      <c r="I201" s="188" t="str">
        <f>IF('Result Sheet'!J204="","",'Result Sheet'!J204)</f>
        <v/>
      </c>
      <c r="J201" s="291" t="str">
        <f>IF('Result Sheet'!DM204="","",'Result Sheet'!DM204)</f>
        <v/>
      </c>
      <c r="K201" s="189" t="str">
        <f>IF('Result Sheet'!DI204="","",'Result Sheet'!DI204)</f>
        <v/>
      </c>
      <c r="L201" s="190" t="str">
        <f>IF('Result Sheet'!DJ204="","",'Result Sheet'!DJ204)</f>
        <v/>
      </c>
      <c r="M201" s="189" t="str">
        <f>IF('Result Sheet'!DK204="","",'Result Sheet'!DK204)</f>
        <v/>
      </c>
      <c r="N201" s="232" t="str">
        <f>IF('Result Sheet'!DP204="","",'Result Sheet'!DP204)</f>
        <v/>
      </c>
      <c r="O201" s="191" t="str">
        <f>IF('Result Sheet'!AB204="","",IF('Result Sheet'!AB204="D","I",'Result Sheet'!AB204))</f>
        <v/>
      </c>
      <c r="P201" s="192" t="str">
        <f>IF('Result Sheet'!AC204="","",'Result Sheet'!AC204)</f>
        <v/>
      </c>
      <c r="Q201" s="191" t="str">
        <f>IF('Result Sheet'!AT204="","",IF('Result Sheet'!AT204="D","I",'Result Sheet'!AT204))</f>
        <v/>
      </c>
      <c r="R201" s="192" t="str">
        <f>IF('Result Sheet'!AU204="","",'Result Sheet'!AU204)</f>
        <v/>
      </c>
      <c r="S201" s="191" t="str">
        <f>IF('Result Sheet'!BL204="","",IF('Result Sheet'!BL204="D","I",'Result Sheet'!BL204))</f>
        <v/>
      </c>
      <c r="T201" s="192" t="str">
        <f>IF('Result Sheet'!BM204="","",'Result Sheet'!BM204)</f>
        <v/>
      </c>
      <c r="U201" s="191" t="str">
        <f>IF('Result Sheet'!CD204="","",IF('Result Sheet'!CD204="D","I",'Result Sheet'!CD204))</f>
        <v/>
      </c>
      <c r="V201" s="192" t="str">
        <f>IF('Result Sheet'!CE204="","",'Result Sheet'!CE204)</f>
        <v/>
      </c>
      <c r="W201" s="193" t="str">
        <f>IF('Result Sheet'!DO204="","",'Result Sheet'!DO204)</f>
        <v/>
      </c>
      <c r="BQ201" s="194" t="str">
        <f>'Result Sheet'!G204</f>
        <v/>
      </c>
      <c r="BR201" s="195" t="str">
        <f t="shared" si="36"/>
        <v/>
      </c>
      <c r="BS201" s="195" t="str">
        <f t="shared" si="37"/>
        <v/>
      </c>
      <c r="BT201" s="195" t="str">
        <f t="shared" si="38"/>
        <v/>
      </c>
      <c r="BU201" s="195" t="str">
        <f t="shared" si="39"/>
        <v/>
      </c>
      <c r="BV201" s="195" t="str">
        <f t="shared" si="40"/>
        <v/>
      </c>
      <c r="BW201" s="195" t="str">
        <f t="shared" si="41"/>
        <v/>
      </c>
      <c r="BX201" s="195" t="str">
        <f t="shared" si="42"/>
        <v/>
      </c>
      <c r="BY201" s="195" t="str">
        <f t="shared" si="43"/>
        <v/>
      </c>
      <c r="BZ201" s="195" t="str">
        <f t="shared" si="44"/>
        <v/>
      </c>
      <c r="CA201" s="195" t="str">
        <f t="shared" si="45"/>
        <v/>
      </c>
      <c r="CB201" s="195" t="str">
        <f t="shared" si="46"/>
        <v/>
      </c>
      <c r="CC201" s="195" t="str">
        <f t="shared" si="47"/>
        <v/>
      </c>
      <c r="CD201" s="196"/>
    </row>
    <row r="202" spans="1:82" ht="15.95" customHeight="1">
      <c r="A202" s="183">
        <f>IF('Result Sheet'!A205="","",'Result Sheet'!A205)</f>
        <v>198</v>
      </c>
      <c r="B202" s="184" t="str">
        <f>IF('Result Sheet'!B205="","",'Result Sheet'!B205)</f>
        <v/>
      </c>
      <c r="C202" s="185" t="str">
        <f>IF('Result Sheet'!F205="","",'Result Sheet'!F205)</f>
        <v/>
      </c>
      <c r="D202" s="186" t="str">
        <f>IF('Result Sheet'!E205="","",'Result Sheet'!E205)</f>
        <v/>
      </c>
      <c r="E202" s="187" t="str">
        <f>IF('Result Sheet'!G205="","",'Result Sheet'!G205)</f>
        <v/>
      </c>
      <c r="F202" s="187" t="str">
        <f>IF('Result Sheet'!H205="","",'Result Sheet'!H205)</f>
        <v/>
      </c>
      <c r="G202" s="187" t="str">
        <f>IF('Result Sheet'!I205="","",'Result Sheet'!I205)</f>
        <v/>
      </c>
      <c r="H202" s="188" t="str">
        <f>IF('Result Sheet'!K205="","",'Result Sheet'!K205)</f>
        <v/>
      </c>
      <c r="I202" s="188" t="str">
        <f>IF('Result Sheet'!J205="","",'Result Sheet'!J205)</f>
        <v/>
      </c>
      <c r="J202" s="291" t="str">
        <f>IF('Result Sheet'!DM205="","",'Result Sheet'!DM205)</f>
        <v/>
      </c>
      <c r="K202" s="189" t="str">
        <f>IF('Result Sheet'!DI205="","",'Result Sheet'!DI205)</f>
        <v/>
      </c>
      <c r="L202" s="190" t="str">
        <f>IF('Result Sheet'!DJ205="","",'Result Sheet'!DJ205)</f>
        <v/>
      </c>
      <c r="M202" s="189" t="str">
        <f>IF('Result Sheet'!DK205="","",'Result Sheet'!DK205)</f>
        <v/>
      </c>
      <c r="N202" s="232" t="str">
        <f>IF('Result Sheet'!DP205="","",'Result Sheet'!DP205)</f>
        <v/>
      </c>
      <c r="O202" s="191" t="str">
        <f>IF('Result Sheet'!AB205="","",IF('Result Sheet'!AB205="D","I",'Result Sheet'!AB205))</f>
        <v/>
      </c>
      <c r="P202" s="192" t="str">
        <f>IF('Result Sheet'!AC205="","",'Result Sheet'!AC205)</f>
        <v/>
      </c>
      <c r="Q202" s="191" t="str">
        <f>IF('Result Sheet'!AT205="","",IF('Result Sheet'!AT205="D","I",'Result Sheet'!AT205))</f>
        <v/>
      </c>
      <c r="R202" s="192" t="str">
        <f>IF('Result Sheet'!AU205="","",'Result Sheet'!AU205)</f>
        <v/>
      </c>
      <c r="S202" s="191" t="str">
        <f>IF('Result Sheet'!BL205="","",IF('Result Sheet'!BL205="D","I",'Result Sheet'!BL205))</f>
        <v/>
      </c>
      <c r="T202" s="192" t="str">
        <f>IF('Result Sheet'!BM205="","",'Result Sheet'!BM205)</f>
        <v/>
      </c>
      <c r="U202" s="191" t="str">
        <f>IF('Result Sheet'!CD205="","",IF('Result Sheet'!CD205="D","I",'Result Sheet'!CD205))</f>
        <v/>
      </c>
      <c r="V202" s="192" t="str">
        <f>IF('Result Sheet'!CE205="","",'Result Sheet'!CE205)</f>
        <v/>
      </c>
      <c r="W202" s="193" t="str">
        <f>IF('Result Sheet'!DO205="","",'Result Sheet'!DO205)</f>
        <v/>
      </c>
      <c r="BQ202" s="194" t="str">
        <f>'Result Sheet'!G205</f>
        <v/>
      </c>
      <c r="BR202" s="195" t="str">
        <f t="shared" si="36"/>
        <v/>
      </c>
      <c r="BS202" s="195" t="str">
        <f t="shared" si="37"/>
        <v/>
      </c>
      <c r="BT202" s="195" t="str">
        <f t="shared" si="38"/>
        <v/>
      </c>
      <c r="BU202" s="195" t="str">
        <f t="shared" si="39"/>
        <v/>
      </c>
      <c r="BV202" s="195" t="str">
        <f t="shared" si="40"/>
        <v/>
      </c>
      <c r="BW202" s="195" t="str">
        <f t="shared" si="41"/>
        <v/>
      </c>
      <c r="BX202" s="195" t="str">
        <f t="shared" si="42"/>
        <v/>
      </c>
      <c r="BY202" s="195" t="str">
        <f t="shared" si="43"/>
        <v/>
      </c>
      <c r="BZ202" s="195" t="str">
        <f t="shared" si="44"/>
        <v/>
      </c>
      <c r="CA202" s="195" t="str">
        <f t="shared" si="45"/>
        <v/>
      </c>
      <c r="CB202" s="195" t="str">
        <f t="shared" si="46"/>
        <v/>
      </c>
      <c r="CC202" s="195" t="str">
        <f t="shared" si="47"/>
        <v/>
      </c>
      <c r="CD202" s="196"/>
    </row>
    <row r="203" spans="1:82" ht="15.95" customHeight="1">
      <c r="A203" s="183">
        <f>IF('Result Sheet'!A206="","",'Result Sheet'!A206)</f>
        <v>199</v>
      </c>
      <c r="B203" s="184" t="str">
        <f>IF('Result Sheet'!B206="","",'Result Sheet'!B206)</f>
        <v/>
      </c>
      <c r="C203" s="185" t="str">
        <f>IF('Result Sheet'!F206="","",'Result Sheet'!F206)</f>
        <v/>
      </c>
      <c r="D203" s="186" t="str">
        <f>IF('Result Sheet'!E206="","",'Result Sheet'!E206)</f>
        <v/>
      </c>
      <c r="E203" s="187" t="str">
        <f>IF('Result Sheet'!G206="","",'Result Sheet'!G206)</f>
        <v/>
      </c>
      <c r="F203" s="187" t="str">
        <f>IF('Result Sheet'!H206="","",'Result Sheet'!H206)</f>
        <v/>
      </c>
      <c r="G203" s="187" t="str">
        <f>IF('Result Sheet'!I206="","",'Result Sheet'!I206)</f>
        <v/>
      </c>
      <c r="H203" s="188" t="str">
        <f>IF('Result Sheet'!K206="","",'Result Sheet'!K206)</f>
        <v/>
      </c>
      <c r="I203" s="188" t="str">
        <f>IF('Result Sheet'!J206="","",'Result Sheet'!J206)</f>
        <v/>
      </c>
      <c r="J203" s="291" t="str">
        <f>IF('Result Sheet'!DM206="","",'Result Sheet'!DM206)</f>
        <v/>
      </c>
      <c r="K203" s="189" t="str">
        <f>IF('Result Sheet'!DI206="","",'Result Sheet'!DI206)</f>
        <v/>
      </c>
      <c r="L203" s="190" t="str">
        <f>IF('Result Sheet'!DJ206="","",'Result Sheet'!DJ206)</f>
        <v/>
      </c>
      <c r="M203" s="189" t="str">
        <f>IF('Result Sheet'!DK206="","",'Result Sheet'!DK206)</f>
        <v/>
      </c>
      <c r="N203" s="232" t="str">
        <f>IF('Result Sheet'!DP206="","",'Result Sheet'!DP206)</f>
        <v/>
      </c>
      <c r="O203" s="191" t="str">
        <f>IF('Result Sheet'!AB206="","",IF('Result Sheet'!AB206="D","I",'Result Sheet'!AB206))</f>
        <v/>
      </c>
      <c r="P203" s="192" t="str">
        <f>IF('Result Sheet'!AC206="","",'Result Sheet'!AC206)</f>
        <v/>
      </c>
      <c r="Q203" s="191" t="str">
        <f>IF('Result Sheet'!AT206="","",IF('Result Sheet'!AT206="D","I",'Result Sheet'!AT206))</f>
        <v/>
      </c>
      <c r="R203" s="192" t="str">
        <f>IF('Result Sheet'!AU206="","",'Result Sheet'!AU206)</f>
        <v/>
      </c>
      <c r="S203" s="191" t="str">
        <f>IF('Result Sheet'!BL206="","",IF('Result Sheet'!BL206="D","I",'Result Sheet'!BL206))</f>
        <v/>
      </c>
      <c r="T203" s="192" t="str">
        <f>IF('Result Sheet'!BM206="","",'Result Sheet'!BM206)</f>
        <v/>
      </c>
      <c r="U203" s="191" t="str">
        <f>IF('Result Sheet'!CD206="","",IF('Result Sheet'!CD206="D","I",'Result Sheet'!CD206))</f>
        <v/>
      </c>
      <c r="V203" s="192" t="str">
        <f>IF('Result Sheet'!CE206="","",'Result Sheet'!CE206)</f>
        <v/>
      </c>
      <c r="W203" s="193" t="str">
        <f>IF('Result Sheet'!DO206="","",'Result Sheet'!DO206)</f>
        <v/>
      </c>
      <c r="BQ203" s="194" t="str">
        <f>'Result Sheet'!G206</f>
        <v/>
      </c>
      <c r="BR203" s="195" t="str">
        <f t="shared" si="36"/>
        <v/>
      </c>
      <c r="BS203" s="195" t="str">
        <f t="shared" si="37"/>
        <v/>
      </c>
      <c r="BT203" s="195" t="str">
        <f t="shared" si="38"/>
        <v/>
      </c>
      <c r="BU203" s="195" t="str">
        <f t="shared" si="39"/>
        <v/>
      </c>
      <c r="BV203" s="195" t="str">
        <f t="shared" si="40"/>
        <v/>
      </c>
      <c r="BW203" s="195" t="str">
        <f t="shared" si="41"/>
        <v/>
      </c>
      <c r="BX203" s="195" t="str">
        <f t="shared" si="42"/>
        <v/>
      </c>
      <c r="BY203" s="195" t="str">
        <f t="shared" si="43"/>
        <v/>
      </c>
      <c r="BZ203" s="195" t="str">
        <f t="shared" si="44"/>
        <v/>
      </c>
      <c r="CA203" s="195" t="str">
        <f t="shared" si="45"/>
        <v/>
      </c>
      <c r="CB203" s="195" t="str">
        <f t="shared" si="46"/>
        <v/>
      </c>
      <c r="CC203" s="195" t="str">
        <f t="shared" si="47"/>
        <v/>
      </c>
      <c r="CD203" s="196"/>
    </row>
    <row r="204" spans="1:82" ht="15.95" customHeight="1">
      <c r="A204" s="183">
        <f>IF('Result Sheet'!A207="","",'Result Sheet'!A207)</f>
        <v>200</v>
      </c>
      <c r="B204" s="184" t="str">
        <f>IF('Result Sheet'!B207="","",'Result Sheet'!B207)</f>
        <v/>
      </c>
      <c r="C204" s="185" t="str">
        <f>IF('Result Sheet'!F207="","",'Result Sheet'!F207)</f>
        <v/>
      </c>
      <c r="D204" s="186" t="str">
        <f>IF('Result Sheet'!E207="","",'Result Sheet'!E207)</f>
        <v/>
      </c>
      <c r="E204" s="187" t="str">
        <f>IF('Result Sheet'!G207="","",'Result Sheet'!G207)</f>
        <v/>
      </c>
      <c r="F204" s="187" t="str">
        <f>IF('Result Sheet'!H207="","",'Result Sheet'!H207)</f>
        <v/>
      </c>
      <c r="G204" s="187" t="str">
        <f>IF('Result Sheet'!I207="","",'Result Sheet'!I207)</f>
        <v/>
      </c>
      <c r="H204" s="188" t="str">
        <f>IF('Result Sheet'!K207="","",'Result Sheet'!K207)</f>
        <v/>
      </c>
      <c r="I204" s="188" t="str">
        <f>IF('Result Sheet'!J207="","",'Result Sheet'!J207)</f>
        <v/>
      </c>
      <c r="J204" s="291" t="str">
        <f>IF('Result Sheet'!DM207="","",'Result Sheet'!DM207)</f>
        <v/>
      </c>
      <c r="K204" s="189" t="str">
        <f>IF('Result Sheet'!DI207="","",'Result Sheet'!DI207)</f>
        <v/>
      </c>
      <c r="L204" s="190" t="str">
        <f>IF('Result Sheet'!DJ207="","",'Result Sheet'!DJ207)</f>
        <v/>
      </c>
      <c r="M204" s="189" t="str">
        <f>IF('Result Sheet'!DK207="","",'Result Sheet'!DK207)</f>
        <v/>
      </c>
      <c r="N204" s="232" t="str">
        <f>IF('Result Sheet'!DP207="","",'Result Sheet'!DP207)</f>
        <v/>
      </c>
      <c r="O204" s="191" t="str">
        <f>IF('Result Sheet'!AB207="","",IF('Result Sheet'!AB207="D","I",'Result Sheet'!AB207))</f>
        <v/>
      </c>
      <c r="P204" s="192" t="str">
        <f>IF('Result Sheet'!AC207="","",'Result Sheet'!AC207)</f>
        <v/>
      </c>
      <c r="Q204" s="191" t="str">
        <f>IF('Result Sheet'!AT207="","",IF('Result Sheet'!AT207="D","I",'Result Sheet'!AT207))</f>
        <v/>
      </c>
      <c r="R204" s="192" t="str">
        <f>IF('Result Sheet'!AU207="","",'Result Sheet'!AU207)</f>
        <v/>
      </c>
      <c r="S204" s="191" t="str">
        <f>IF('Result Sheet'!BL207="","",IF('Result Sheet'!BL207="D","I",'Result Sheet'!BL207))</f>
        <v/>
      </c>
      <c r="T204" s="192" t="str">
        <f>IF('Result Sheet'!BM207="","",'Result Sheet'!BM207)</f>
        <v/>
      </c>
      <c r="U204" s="191" t="str">
        <f>IF('Result Sheet'!CD207="","",IF('Result Sheet'!CD207="D","I",'Result Sheet'!CD207))</f>
        <v/>
      </c>
      <c r="V204" s="192" t="str">
        <f>IF('Result Sheet'!CE207="","",'Result Sheet'!CE207)</f>
        <v/>
      </c>
      <c r="W204" s="193" t="str">
        <f>IF('Result Sheet'!DO207="","",'Result Sheet'!DO207)</f>
        <v/>
      </c>
      <c r="BQ204" s="194" t="str">
        <f>'Result Sheet'!G207</f>
        <v/>
      </c>
      <c r="BR204" s="195" t="str">
        <f t="shared" si="36"/>
        <v/>
      </c>
      <c r="BS204" s="195" t="str">
        <f t="shared" si="37"/>
        <v/>
      </c>
      <c r="BT204" s="195" t="str">
        <f t="shared" si="38"/>
        <v/>
      </c>
      <c r="BU204" s="195" t="str">
        <f t="shared" si="39"/>
        <v/>
      </c>
      <c r="BV204" s="195" t="str">
        <f t="shared" si="40"/>
        <v/>
      </c>
      <c r="BW204" s="195" t="str">
        <f t="shared" si="41"/>
        <v/>
      </c>
      <c r="BX204" s="195" t="str">
        <f t="shared" si="42"/>
        <v/>
      </c>
      <c r="BY204" s="195" t="str">
        <f t="shared" si="43"/>
        <v/>
      </c>
      <c r="BZ204" s="195" t="str">
        <f t="shared" si="44"/>
        <v/>
      </c>
      <c r="CA204" s="195" t="str">
        <f t="shared" si="45"/>
        <v/>
      </c>
      <c r="CB204" s="195" t="str">
        <f t="shared" si="46"/>
        <v/>
      </c>
      <c r="CC204" s="195" t="str">
        <f t="shared" si="47"/>
        <v/>
      </c>
      <c r="CD204" s="196"/>
    </row>
    <row r="205" spans="1:82" ht="16.5" thickBot="1">
      <c r="A205" s="725"/>
      <c r="B205" s="725"/>
      <c r="C205" s="725"/>
      <c r="D205" s="725"/>
      <c r="E205" s="725"/>
      <c r="F205" s="725"/>
      <c r="G205" s="726"/>
      <c r="H205" s="726"/>
      <c r="I205" s="726"/>
      <c r="J205" s="725"/>
      <c r="K205" s="725"/>
      <c r="L205" s="725"/>
      <c r="M205" s="725"/>
      <c r="N205" s="725"/>
      <c r="O205" s="725"/>
      <c r="P205" s="725"/>
      <c r="Q205" s="725"/>
      <c r="R205" s="725"/>
      <c r="S205" s="725"/>
      <c r="T205" s="725"/>
      <c r="U205" s="725"/>
      <c r="V205" s="725"/>
      <c r="W205" s="725"/>
      <c r="BQ205" s="748"/>
      <c r="BR205" s="749"/>
      <c r="BS205" s="749"/>
      <c r="BT205" s="749"/>
      <c r="BU205" s="749"/>
      <c r="BV205" s="749"/>
      <c r="BW205" s="749"/>
      <c r="BX205" s="749"/>
      <c r="BY205" s="749"/>
      <c r="BZ205" s="749"/>
      <c r="CA205" s="749"/>
      <c r="CB205" s="749"/>
      <c r="CC205" s="749"/>
      <c r="CD205" s="750"/>
    </row>
    <row r="206" spans="1:82" ht="21" customHeight="1" thickTop="1">
      <c r="A206" s="198"/>
      <c r="B206" s="199" t="s">
        <v>125</v>
      </c>
      <c r="C206" s="199"/>
      <c r="D206" s="751" t="str">
        <f>IF('Master sheet'!$D$11="Hindi","प्रविष्ठ कुल विद्यार्थी","No. of students appeared")</f>
        <v>प्रविष्ठ कुल विद्यार्थी</v>
      </c>
      <c r="E206" s="751"/>
      <c r="F206" s="201">
        <f>COUNTA(B5:B204)-COUNTIF(B5:B204,"nso")-COUNTBLANK(B5:B204)</f>
        <v>30</v>
      </c>
      <c r="G206" s="100"/>
      <c r="H206" s="752"/>
      <c r="I206" s="753"/>
      <c r="J206" s="754" t="str">
        <f>IF('Master sheet'!$D$11="Hindi","परिणाम तैयारकर्ता","Signature of the maker")</f>
        <v>परिणाम तैयारकर्ता</v>
      </c>
      <c r="K206" s="755"/>
      <c r="L206" s="756"/>
      <c r="M206" s="747" t="str">
        <f>CONCATENATE("( ",UPPER('Master sheet'!D16)," )")</f>
        <v>( YOGESH )</v>
      </c>
      <c r="N206" s="747"/>
      <c r="O206" s="747"/>
      <c r="P206" s="747"/>
      <c r="Q206" s="747"/>
      <c r="R206" s="747"/>
      <c r="S206" s="747" t="str">
        <f>CONCATENATE("( ",UPPER('Master sheet'!D12)," )")</f>
        <v>( USHA PALIYA )</v>
      </c>
      <c r="T206" s="747"/>
      <c r="U206" s="747"/>
      <c r="V206" s="747"/>
      <c r="W206" s="747"/>
      <c r="BQ206" s="200"/>
      <c r="BR206" s="757" t="str">
        <f>BQ1</f>
        <v>tkfrokj ifj.kke</v>
      </c>
      <c r="BS206" s="757"/>
      <c r="BT206" s="757"/>
      <c r="BU206" s="757"/>
      <c r="BV206" s="757"/>
      <c r="BW206" s="757"/>
      <c r="BX206" s="757"/>
      <c r="BY206" s="757"/>
      <c r="BZ206" s="757"/>
      <c r="CA206" s="757"/>
      <c r="CB206" s="757"/>
      <c r="CC206" s="757"/>
      <c r="CD206" s="758"/>
    </row>
    <row r="207" spans="1:82" ht="21">
      <c r="A207" s="198"/>
      <c r="B207" s="199" t="s">
        <v>125</v>
      </c>
      <c r="C207" s="199"/>
      <c r="D207" s="737" t="str">
        <f>IF('Master sheet'!$D$11="Hindi","ग्रेड 'ए'","Grade 'A'")</f>
        <v>ग्रेड 'ए'</v>
      </c>
      <c r="E207" s="737"/>
      <c r="F207" s="201">
        <f>COUNTIF(N5:N204,"A")</f>
        <v>1</v>
      </c>
      <c r="G207" s="202"/>
      <c r="H207" s="740"/>
      <c r="I207" s="739"/>
      <c r="J207" s="734"/>
      <c r="K207" s="735"/>
      <c r="L207" s="736"/>
      <c r="M207" s="744"/>
      <c r="N207" s="744"/>
      <c r="O207" s="744"/>
      <c r="P207" s="744"/>
      <c r="Q207" s="744"/>
      <c r="R207" s="744"/>
      <c r="S207" s="744"/>
      <c r="T207" s="744"/>
      <c r="U207" s="744"/>
      <c r="V207" s="744"/>
      <c r="W207" s="744"/>
      <c r="BQ207" s="203"/>
      <c r="BR207" s="204" t="str">
        <f t="shared" ref="BR207:CC207" si="48">BR3</f>
        <v>SC BOYS</v>
      </c>
      <c r="BS207" s="204" t="str">
        <f t="shared" si="48"/>
        <v>SC GIRLS</v>
      </c>
      <c r="BT207" s="204" t="str">
        <f t="shared" si="48"/>
        <v>ST BOYS</v>
      </c>
      <c r="BU207" s="204" t="str">
        <f t="shared" si="48"/>
        <v>ST GIRLS</v>
      </c>
      <c r="BV207" s="204" t="str">
        <f t="shared" si="48"/>
        <v>OBC BOYS</v>
      </c>
      <c r="BW207" s="204" t="str">
        <f t="shared" si="48"/>
        <v>OBC GIRLS</v>
      </c>
      <c r="BX207" s="204" t="str">
        <f t="shared" si="48"/>
        <v>GEN BOYS</v>
      </c>
      <c r="BY207" s="204" t="str">
        <f t="shared" si="48"/>
        <v>GEN GIRLS</v>
      </c>
      <c r="BZ207" s="204" t="str">
        <f t="shared" si="48"/>
        <v>MIN BOYS</v>
      </c>
      <c r="CA207" s="204" t="str">
        <f t="shared" si="48"/>
        <v>MIN GIRLS</v>
      </c>
      <c r="CB207" s="204" t="str">
        <f t="shared" si="48"/>
        <v>SBC BOYS</v>
      </c>
      <c r="CC207" s="204" t="str">
        <f t="shared" si="48"/>
        <v>SBC GIRLS</v>
      </c>
      <c r="CD207" s="205" t="s">
        <v>111</v>
      </c>
    </row>
    <row r="208" spans="1:82" ht="18.75" customHeight="1">
      <c r="A208" s="198"/>
      <c r="B208" s="199" t="s">
        <v>125</v>
      </c>
      <c r="C208" s="199"/>
      <c r="D208" s="737" t="str">
        <f>IF('Master sheet'!$D$11="Hindi","ग्रेड 'बी'","Grade 'B'")</f>
        <v>ग्रेड 'बी'</v>
      </c>
      <c r="E208" s="737"/>
      <c r="F208" s="206">
        <f>COUNTIF(N5:N204,"B")</f>
        <v>29</v>
      </c>
      <c r="G208" s="207"/>
      <c r="H208" s="738"/>
      <c r="I208" s="739"/>
      <c r="J208" s="734" t="str">
        <f>IF('Master sheet'!$D$11="Hindi","हस्ताक्षर कक्षाध्यापक","Signature of the class teacher")</f>
        <v>हस्ताक्षर कक्षाध्यापक</v>
      </c>
      <c r="K208" s="735"/>
      <c r="L208" s="736"/>
      <c r="M208" s="744" t="str">
        <f>CONCATENATE("( ",UPPER('Result Sheet'!DO211)," )")</f>
        <v>( ( PRADIP SINGH RAJAWAT ) )</v>
      </c>
      <c r="N208" s="744"/>
      <c r="O208" s="744"/>
      <c r="P208" s="744"/>
      <c r="Q208" s="744"/>
      <c r="R208" s="744"/>
      <c r="S208" s="744"/>
      <c r="T208" s="744"/>
      <c r="U208" s="744"/>
      <c r="V208" s="744"/>
      <c r="W208" s="744"/>
      <c r="BQ208" s="208" t="str">
        <f>'Teacher &amp; Cat. Wise Result'!A26</f>
        <v>ग्रेड 'ए'</v>
      </c>
      <c r="BR208" s="209">
        <f>COUNTIF(BR5:BR204,"A")</f>
        <v>0</v>
      </c>
      <c r="BS208" s="209">
        <f t="shared" ref="BS208:CC208" si="49">COUNTIF(BS5:BS204,"A")</f>
        <v>0</v>
      </c>
      <c r="BT208" s="209">
        <f t="shared" si="49"/>
        <v>0</v>
      </c>
      <c r="BU208" s="209">
        <f t="shared" si="49"/>
        <v>0</v>
      </c>
      <c r="BV208" s="209">
        <f t="shared" si="49"/>
        <v>0</v>
      </c>
      <c r="BW208" s="209">
        <f t="shared" si="49"/>
        <v>0</v>
      </c>
      <c r="BX208" s="209">
        <f t="shared" si="49"/>
        <v>0</v>
      </c>
      <c r="BY208" s="209">
        <f t="shared" si="49"/>
        <v>1</v>
      </c>
      <c r="BZ208" s="209">
        <f t="shared" si="49"/>
        <v>0</v>
      </c>
      <c r="CA208" s="209">
        <f t="shared" si="49"/>
        <v>0</v>
      </c>
      <c r="CB208" s="209">
        <f t="shared" si="49"/>
        <v>0</v>
      </c>
      <c r="CC208" s="209">
        <f t="shared" si="49"/>
        <v>0</v>
      </c>
      <c r="CD208" s="210">
        <f>SUM(BR208:CC208)</f>
        <v>1</v>
      </c>
    </row>
    <row r="209" spans="1:82" ht="18.75">
      <c r="A209" s="198"/>
      <c r="B209" s="199" t="s">
        <v>125</v>
      </c>
      <c r="C209" s="199"/>
      <c r="D209" s="737" t="str">
        <f>IF('Master sheet'!$D$11="Hindi","ग्रेड 'सी'","Grade 'C'")</f>
        <v>ग्रेड 'सी'</v>
      </c>
      <c r="E209" s="737"/>
      <c r="F209" s="211">
        <f>COUNTIF(N5:N204,"C")</f>
        <v>0</v>
      </c>
      <c r="G209" s="212"/>
      <c r="H209" s="738"/>
      <c r="I209" s="739"/>
      <c r="J209" s="734"/>
      <c r="K209" s="735"/>
      <c r="L209" s="736"/>
      <c r="M209" s="744"/>
      <c r="N209" s="744"/>
      <c r="O209" s="744"/>
      <c r="P209" s="744"/>
      <c r="Q209" s="744"/>
      <c r="R209" s="744"/>
      <c r="S209" s="744"/>
      <c r="T209" s="744"/>
      <c r="U209" s="744"/>
      <c r="V209" s="744"/>
      <c r="W209" s="744"/>
      <c r="BQ209" s="208" t="str">
        <f>'Teacher &amp; Cat. Wise Result'!A27</f>
        <v>ग्रेड 'बी'</v>
      </c>
      <c r="BR209" s="209">
        <f>COUNTIF(BR5:BR204,"B")</f>
        <v>2</v>
      </c>
      <c r="BS209" s="209">
        <f t="shared" ref="BS209:CC209" si="50">COUNTIF(BS5:BS204,"B")</f>
        <v>1</v>
      </c>
      <c r="BT209" s="209">
        <f t="shared" si="50"/>
        <v>0</v>
      </c>
      <c r="BU209" s="209">
        <f t="shared" si="50"/>
        <v>0</v>
      </c>
      <c r="BV209" s="209">
        <f t="shared" si="50"/>
        <v>15</v>
      </c>
      <c r="BW209" s="209">
        <f t="shared" si="50"/>
        <v>8</v>
      </c>
      <c r="BX209" s="209">
        <f t="shared" si="50"/>
        <v>1</v>
      </c>
      <c r="BY209" s="209">
        <f t="shared" si="50"/>
        <v>0</v>
      </c>
      <c r="BZ209" s="209">
        <f t="shared" si="50"/>
        <v>0</v>
      </c>
      <c r="CA209" s="209">
        <f t="shared" si="50"/>
        <v>0</v>
      </c>
      <c r="CB209" s="209">
        <f t="shared" si="50"/>
        <v>2</v>
      </c>
      <c r="CC209" s="209">
        <f t="shared" si="50"/>
        <v>0</v>
      </c>
      <c r="CD209" s="210">
        <f t="shared" ref="CD209:CD215" si="51">SUM(BR209:CC209)</f>
        <v>29</v>
      </c>
    </row>
    <row r="210" spans="1:82" ht="18.75" customHeight="1">
      <c r="A210" s="198"/>
      <c r="B210" s="199" t="s">
        <v>125</v>
      </c>
      <c r="C210" s="199"/>
      <c r="D210" s="737" t="str">
        <f>IF('Master sheet'!$D$11="Hindi","ग्रेड 'डी'","Grade 'D'")</f>
        <v>ग्रेड 'डी'</v>
      </c>
      <c r="E210" s="737"/>
      <c r="F210" s="213">
        <f>COUNTIF(N5:N204,"D")</f>
        <v>0</v>
      </c>
      <c r="G210" s="207"/>
      <c r="H210" s="759"/>
      <c r="I210" s="760"/>
      <c r="J210" s="734" t="str">
        <f>IF('Master sheet'!$D$11="Hindi","हस्ताक्षर जांचकर्ता","Signature of the checker")</f>
        <v>हस्ताक्षर जांचकर्ता</v>
      </c>
      <c r="K210" s="735"/>
      <c r="L210" s="736"/>
      <c r="M210" s="744" t="str">
        <f>CONCATENATE("( ",UPPER('Master sheet'!D15)," )")</f>
        <v>( RAKESH KUMAR )</v>
      </c>
      <c r="N210" s="744"/>
      <c r="O210" s="744"/>
      <c r="P210" s="744"/>
      <c r="Q210" s="744"/>
      <c r="R210" s="744"/>
      <c r="S210" s="744"/>
      <c r="T210" s="744"/>
      <c r="U210" s="744"/>
      <c r="V210" s="744"/>
      <c r="W210" s="744"/>
      <c r="BQ210" s="208" t="str">
        <f>'Teacher &amp; Cat. Wise Result'!A28</f>
        <v>ग्रेड 'सी'</v>
      </c>
      <c r="BR210" s="209">
        <f>COUNTIF(BR5:BR204,"C")</f>
        <v>0</v>
      </c>
      <c r="BS210" s="209">
        <f t="shared" ref="BS210:CC210" si="52">COUNTIF(BS5:BS204,"C")</f>
        <v>0</v>
      </c>
      <c r="BT210" s="209">
        <f t="shared" si="52"/>
        <v>0</v>
      </c>
      <c r="BU210" s="209">
        <f t="shared" si="52"/>
        <v>0</v>
      </c>
      <c r="BV210" s="209">
        <f t="shared" si="52"/>
        <v>0</v>
      </c>
      <c r="BW210" s="209">
        <f t="shared" si="52"/>
        <v>0</v>
      </c>
      <c r="BX210" s="209">
        <f t="shared" si="52"/>
        <v>0</v>
      </c>
      <c r="BY210" s="209">
        <f t="shared" si="52"/>
        <v>0</v>
      </c>
      <c r="BZ210" s="209">
        <f t="shared" si="52"/>
        <v>0</v>
      </c>
      <c r="CA210" s="209">
        <f t="shared" si="52"/>
        <v>0</v>
      </c>
      <c r="CB210" s="209">
        <f t="shared" si="52"/>
        <v>0</v>
      </c>
      <c r="CC210" s="209">
        <f t="shared" si="52"/>
        <v>0</v>
      </c>
      <c r="CD210" s="210">
        <f t="shared" si="51"/>
        <v>0</v>
      </c>
    </row>
    <row r="211" spans="1:82" ht="18.75" customHeight="1">
      <c r="A211" s="198"/>
      <c r="B211" s="199" t="s">
        <v>125</v>
      </c>
      <c r="C211" s="199"/>
      <c r="D211" s="737" t="str">
        <f>IF('Master sheet'!$D$11="Hindi","ग्रेड 'ई'","Grade 'E'")</f>
        <v>ग्रेड 'ई'</v>
      </c>
      <c r="E211" s="737"/>
      <c r="F211" s="201">
        <f>COUNTIF(N5:N204,"E")</f>
        <v>0</v>
      </c>
      <c r="G211" s="214"/>
      <c r="H211" s="740"/>
      <c r="I211" s="739"/>
      <c r="J211" s="734"/>
      <c r="K211" s="735"/>
      <c r="L211" s="736"/>
      <c r="M211" s="744"/>
      <c r="N211" s="744"/>
      <c r="O211" s="744"/>
      <c r="P211" s="744"/>
      <c r="Q211" s="744"/>
      <c r="R211" s="744"/>
      <c r="S211" s="744"/>
      <c r="T211" s="744"/>
      <c r="U211" s="744"/>
      <c r="V211" s="744"/>
      <c r="W211" s="744"/>
      <c r="BQ211" s="208" t="str">
        <f>'Teacher &amp; Cat. Wise Result'!A29</f>
        <v>ग्रेड 'डी'</v>
      </c>
      <c r="BR211" s="209">
        <f>COUNTIF(BR5:BR204,"D")</f>
        <v>0</v>
      </c>
      <c r="BS211" s="209">
        <f t="shared" ref="BS211:CC211" si="53">COUNTIF(BS5:BS204,"D")</f>
        <v>0</v>
      </c>
      <c r="BT211" s="209">
        <f t="shared" si="53"/>
        <v>0</v>
      </c>
      <c r="BU211" s="209">
        <f t="shared" si="53"/>
        <v>0</v>
      </c>
      <c r="BV211" s="209">
        <f t="shared" si="53"/>
        <v>0</v>
      </c>
      <c r="BW211" s="209">
        <f t="shared" si="53"/>
        <v>0</v>
      </c>
      <c r="BX211" s="209">
        <f t="shared" si="53"/>
        <v>0</v>
      </c>
      <c r="BY211" s="209">
        <f t="shared" si="53"/>
        <v>0</v>
      </c>
      <c r="BZ211" s="209">
        <f t="shared" si="53"/>
        <v>0</v>
      </c>
      <c r="CA211" s="209">
        <f t="shared" si="53"/>
        <v>0</v>
      </c>
      <c r="CB211" s="209">
        <f t="shared" si="53"/>
        <v>0</v>
      </c>
      <c r="CC211" s="209">
        <f t="shared" si="53"/>
        <v>0</v>
      </c>
      <c r="CD211" s="210">
        <f t="shared" si="51"/>
        <v>0</v>
      </c>
    </row>
    <row r="212" spans="1:82" ht="18.75" customHeight="1">
      <c r="A212" s="215"/>
      <c r="B212" s="216" t="s">
        <v>125</v>
      </c>
      <c r="C212" s="216"/>
      <c r="D212" s="737" t="str">
        <f>IF('Master sheet'!$D$11="Hindi","कुल उत्तीर्ण","Total Pass")</f>
        <v>कुल उत्तीर्ण</v>
      </c>
      <c r="E212" s="737"/>
      <c r="F212" s="201">
        <f>COUNTIF(J5:J204,"कक्षोंन्नति")</f>
        <v>30</v>
      </c>
      <c r="G212" s="217"/>
      <c r="H212" s="745"/>
      <c r="I212" s="746"/>
      <c r="J212" s="734" t="str">
        <f>IF('Master sheet'!$D$11="Hindi","हस्ताक्षर परीक्षा प्रभारी","Signature of the exam. Incharge")</f>
        <v>हस्ताक्षर परीक्षा प्रभारी</v>
      </c>
      <c r="K212" s="735"/>
      <c r="L212" s="736"/>
      <c r="M212" s="744" t="str">
        <f>CONCATENATE("( ",UPPER('Master sheet'!D14)," )")</f>
        <v>( SURESH KUMAR )</v>
      </c>
      <c r="N212" s="744"/>
      <c r="O212" s="744"/>
      <c r="P212" s="744"/>
      <c r="Q212" s="744"/>
      <c r="R212" s="744"/>
      <c r="S212" s="741" t="str">
        <f>IF('Master sheet'!$D$11="Hindi","हस्ताक्षर मय सील मोहर संस्था प्रधान","Signature &amp; Seal of the Head of the Institution")</f>
        <v>हस्ताक्षर मय सील मोहर संस्था प्रधान</v>
      </c>
      <c r="T212" s="741"/>
      <c r="U212" s="741"/>
      <c r="V212" s="741"/>
      <c r="W212" s="741"/>
      <c r="BQ212" s="208" t="str">
        <f>'Teacher &amp; Cat. Wise Result'!A30</f>
        <v>ग्रेड 'ई'</v>
      </c>
      <c r="BR212" s="209">
        <f>COUNTIF(BR5:BR204,"E")</f>
        <v>0</v>
      </c>
      <c r="BS212" s="209">
        <f t="shared" ref="BS212:CC212" si="54">COUNTIF(BS5:BS204,"E")</f>
        <v>0</v>
      </c>
      <c r="BT212" s="209">
        <f t="shared" si="54"/>
        <v>0</v>
      </c>
      <c r="BU212" s="209">
        <f t="shared" si="54"/>
        <v>0</v>
      </c>
      <c r="BV212" s="209">
        <f t="shared" si="54"/>
        <v>0</v>
      </c>
      <c r="BW212" s="209">
        <f t="shared" si="54"/>
        <v>0</v>
      </c>
      <c r="BX212" s="209">
        <f t="shared" si="54"/>
        <v>0</v>
      </c>
      <c r="BY212" s="209">
        <f t="shared" si="54"/>
        <v>0</v>
      </c>
      <c r="BZ212" s="209">
        <f t="shared" si="54"/>
        <v>0</v>
      </c>
      <c r="CA212" s="209">
        <f t="shared" si="54"/>
        <v>0</v>
      </c>
      <c r="CB212" s="209">
        <f t="shared" si="54"/>
        <v>0</v>
      </c>
      <c r="CC212" s="209">
        <f t="shared" si="54"/>
        <v>0</v>
      </c>
      <c r="CD212" s="210">
        <f>SUM(BR212:CC212)</f>
        <v>0</v>
      </c>
    </row>
    <row r="213" spans="1:82" ht="19.5" customHeight="1">
      <c r="A213" s="198"/>
      <c r="B213" s="199" t="s">
        <v>125</v>
      </c>
      <c r="C213" s="199"/>
      <c r="D213" s="737" t="str">
        <f>IF('Master sheet'!$D$11="Hindi","उत्तीर्ण प्रतिशत","Pass percentage")</f>
        <v>उत्तीर्ण प्रतिशत</v>
      </c>
      <c r="E213" s="737"/>
      <c r="F213" s="231">
        <f>IF(F206=0,"",F212/F206*100)</f>
        <v>100</v>
      </c>
      <c r="G213" s="218"/>
      <c r="H213" s="742"/>
      <c r="I213" s="743"/>
      <c r="J213" s="734"/>
      <c r="K213" s="735"/>
      <c r="L213" s="736"/>
      <c r="M213" s="744"/>
      <c r="N213" s="744"/>
      <c r="O213" s="744"/>
      <c r="P213" s="744"/>
      <c r="Q213" s="744"/>
      <c r="R213" s="744"/>
      <c r="S213" s="741"/>
      <c r="T213" s="741"/>
      <c r="U213" s="741"/>
      <c r="V213" s="741"/>
      <c r="W213" s="741"/>
      <c r="BQ213" s="208" t="str">
        <f>'Teacher &amp; Cat. Wise Result'!A31</f>
        <v>कुल उत्तीर्ण</v>
      </c>
      <c r="BR213" s="219">
        <f>SUM(BR208,BR209,BR210,BR211,BR212)</f>
        <v>2</v>
      </c>
      <c r="BS213" s="219">
        <f t="shared" ref="BS213:CC213" si="55">SUM(BS208,BS209,BS210,BS211,BS212)</f>
        <v>1</v>
      </c>
      <c r="BT213" s="219">
        <f t="shared" si="55"/>
        <v>0</v>
      </c>
      <c r="BU213" s="219">
        <f t="shared" si="55"/>
        <v>0</v>
      </c>
      <c r="BV213" s="219">
        <f t="shared" si="55"/>
        <v>15</v>
      </c>
      <c r="BW213" s="219">
        <f t="shared" si="55"/>
        <v>8</v>
      </c>
      <c r="BX213" s="219">
        <f t="shared" si="55"/>
        <v>1</v>
      </c>
      <c r="BY213" s="219">
        <f t="shared" si="55"/>
        <v>1</v>
      </c>
      <c r="BZ213" s="219">
        <f t="shared" si="55"/>
        <v>0</v>
      </c>
      <c r="CA213" s="219">
        <f t="shared" si="55"/>
        <v>0</v>
      </c>
      <c r="CB213" s="219">
        <f t="shared" si="55"/>
        <v>2</v>
      </c>
      <c r="CC213" s="219">
        <f t="shared" si="55"/>
        <v>0</v>
      </c>
      <c r="CD213" s="210">
        <f t="shared" si="51"/>
        <v>30</v>
      </c>
    </row>
    <row r="214" spans="1:82" ht="15.75">
      <c r="BQ214" s="208" t="str">
        <f>'Teacher &amp; Cat. Wise Result'!A32</f>
        <v>पुनः परीक्षा</v>
      </c>
      <c r="BR214" s="209">
        <f>COUNTIF(BR5:BR204,"RE")</f>
        <v>0</v>
      </c>
      <c r="BS214" s="209">
        <f t="shared" ref="BS214:CC214" si="56">COUNTIF(BS5:BS204,"RE")</f>
        <v>0</v>
      </c>
      <c r="BT214" s="209">
        <f t="shared" si="56"/>
        <v>0</v>
      </c>
      <c r="BU214" s="209">
        <f t="shared" si="56"/>
        <v>0</v>
      </c>
      <c r="BV214" s="209">
        <f t="shared" si="56"/>
        <v>0</v>
      </c>
      <c r="BW214" s="209">
        <f t="shared" si="56"/>
        <v>0</v>
      </c>
      <c r="BX214" s="209">
        <f t="shared" si="56"/>
        <v>0</v>
      </c>
      <c r="BY214" s="209">
        <f t="shared" si="56"/>
        <v>0</v>
      </c>
      <c r="BZ214" s="209">
        <f t="shared" si="56"/>
        <v>0</v>
      </c>
      <c r="CA214" s="209">
        <f t="shared" si="56"/>
        <v>0</v>
      </c>
      <c r="CB214" s="209">
        <f t="shared" si="56"/>
        <v>0</v>
      </c>
      <c r="CC214" s="209">
        <f t="shared" si="56"/>
        <v>0</v>
      </c>
      <c r="CD214" s="210">
        <f>SUM(BR214:CC214)</f>
        <v>0</v>
      </c>
    </row>
    <row r="215" spans="1:82" ht="15.75">
      <c r="BQ215" s="208" t="str">
        <f>'Teacher &amp; Cat. Wise Result'!A33</f>
        <v>प्रविष्ठ कुल विद्यार्थी</v>
      </c>
      <c r="BR215" s="209">
        <f>SUM(BR213:BR214)</f>
        <v>2</v>
      </c>
      <c r="BS215" s="209">
        <f t="shared" ref="BS215:CC215" si="57">SUM(BS213:BS214)</f>
        <v>1</v>
      </c>
      <c r="BT215" s="209">
        <f t="shared" si="57"/>
        <v>0</v>
      </c>
      <c r="BU215" s="209">
        <f t="shared" si="57"/>
        <v>0</v>
      </c>
      <c r="BV215" s="209">
        <f t="shared" si="57"/>
        <v>15</v>
      </c>
      <c r="BW215" s="209">
        <f t="shared" si="57"/>
        <v>8</v>
      </c>
      <c r="BX215" s="209">
        <f t="shared" si="57"/>
        <v>1</v>
      </c>
      <c r="BY215" s="209">
        <f t="shared" si="57"/>
        <v>1</v>
      </c>
      <c r="BZ215" s="209">
        <f t="shared" si="57"/>
        <v>0</v>
      </c>
      <c r="CA215" s="209">
        <f t="shared" si="57"/>
        <v>0</v>
      </c>
      <c r="CB215" s="209">
        <f t="shared" si="57"/>
        <v>2</v>
      </c>
      <c r="CC215" s="209">
        <f t="shared" si="57"/>
        <v>0</v>
      </c>
      <c r="CD215" s="210">
        <f t="shared" si="51"/>
        <v>30</v>
      </c>
    </row>
    <row r="216" spans="1:82" ht="15.75">
      <c r="BQ216" s="208" t="str">
        <f>'Teacher &amp; Cat. Wise Result'!A34</f>
        <v>उत्तीर्ण प्रतिशत</v>
      </c>
      <c r="BR216" s="221">
        <f>IF(BR215=0,"",BR213/BR215*100)</f>
        <v>100</v>
      </c>
      <c r="BS216" s="221">
        <f t="shared" ref="BS216:CD216" si="58">IF(BS215=0,"",BS213/BS215*100)</f>
        <v>100</v>
      </c>
      <c r="BT216" s="221" t="str">
        <f t="shared" si="58"/>
        <v/>
      </c>
      <c r="BU216" s="221" t="str">
        <f t="shared" si="58"/>
        <v/>
      </c>
      <c r="BV216" s="221">
        <f t="shared" si="58"/>
        <v>100</v>
      </c>
      <c r="BW216" s="221">
        <f t="shared" si="58"/>
        <v>100</v>
      </c>
      <c r="BX216" s="221">
        <f t="shared" si="58"/>
        <v>100</v>
      </c>
      <c r="BY216" s="221">
        <f t="shared" si="58"/>
        <v>100</v>
      </c>
      <c r="BZ216" s="221" t="str">
        <f t="shared" si="58"/>
        <v/>
      </c>
      <c r="CA216" s="221" t="str">
        <f t="shared" si="58"/>
        <v/>
      </c>
      <c r="CB216" s="221">
        <f t="shared" si="58"/>
        <v>100</v>
      </c>
      <c r="CC216" s="221" t="str">
        <f t="shared" si="58"/>
        <v/>
      </c>
      <c r="CD216" s="221">
        <f t="shared" si="58"/>
        <v>100</v>
      </c>
    </row>
    <row r="217" spans="1:82" ht="16.5" thickBot="1">
      <c r="BQ217" s="208" t="e">
        <f>'Teacher &amp; Cat. Wise Result'!#REF!</f>
        <v>#REF!</v>
      </c>
      <c r="BR217" s="222">
        <f>COUNTIF(BR5:BR204,"NSO")</f>
        <v>0</v>
      </c>
      <c r="BS217" s="222">
        <f t="shared" ref="BS217:CC217" si="59">COUNTIF(BS5:BS204,"NSO")</f>
        <v>0</v>
      </c>
      <c r="BT217" s="222">
        <f t="shared" si="59"/>
        <v>0</v>
      </c>
      <c r="BU217" s="222">
        <f t="shared" si="59"/>
        <v>0</v>
      </c>
      <c r="BV217" s="222">
        <f t="shared" si="59"/>
        <v>0</v>
      </c>
      <c r="BW217" s="222">
        <f t="shared" si="59"/>
        <v>0</v>
      </c>
      <c r="BX217" s="222">
        <f t="shared" si="59"/>
        <v>0</v>
      </c>
      <c r="BY217" s="222">
        <f t="shared" si="59"/>
        <v>0</v>
      </c>
      <c r="BZ217" s="222">
        <f t="shared" si="59"/>
        <v>0</v>
      </c>
      <c r="CA217" s="222">
        <f t="shared" si="59"/>
        <v>0</v>
      </c>
      <c r="CB217" s="222">
        <f t="shared" si="59"/>
        <v>0</v>
      </c>
      <c r="CC217" s="222">
        <f t="shared" si="59"/>
        <v>0</v>
      </c>
      <c r="CD217" s="223">
        <f>SUM(BR217:CC217)</f>
        <v>0</v>
      </c>
    </row>
    <row r="218" spans="1:82" ht="15.75" thickTop="1"/>
    <row r="219" spans="1:82"/>
    <row r="220" spans="1:82"/>
    <row r="221" spans="1:82"/>
    <row r="222" spans="1:82"/>
    <row r="223" spans="1:82"/>
    <row r="224" spans="1:82"/>
    <row r="225"/>
    <row r="226"/>
    <row r="227"/>
    <row r="228"/>
    <row r="229"/>
    <row r="230"/>
    <row r="231"/>
    <row r="232"/>
    <row r="233"/>
    <row r="234"/>
    <row r="235"/>
    <row r="236"/>
    <row r="237"/>
    <row r="238"/>
    <row r="239"/>
    <row r="240"/>
    <row r="241"/>
    <row r="242"/>
    <row r="243"/>
    <row r="244"/>
  </sheetData>
  <sheetProtection password="D499" sheet="1" objects="1" scenarios="1" formatColumns="0" formatRows="0"/>
  <mergeCells count="55">
    <mergeCell ref="BQ1:CD2"/>
    <mergeCell ref="H2:I2"/>
    <mergeCell ref="W2:W3"/>
    <mergeCell ref="F2:F4"/>
    <mergeCell ref="G2:G4"/>
    <mergeCell ref="H3:H4"/>
    <mergeCell ref="I3:I4"/>
    <mergeCell ref="J3:J4"/>
    <mergeCell ref="S2:T3"/>
    <mergeCell ref="U2:V3"/>
    <mergeCell ref="M2:M4"/>
    <mergeCell ref="O2:P3"/>
    <mergeCell ref="Q2:R3"/>
    <mergeCell ref="K2:K3"/>
    <mergeCell ref="N1:W1"/>
    <mergeCell ref="N2:N4"/>
    <mergeCell ref="BQ205:CD205"/>
    <mergeCell ref="D206:E206"/>
    <mergeCell ref="H206:I206"/>
    <mergeCell ref="J206:L207"/>
    <mergeCell ref="S206:W211"/>
    <mergeCell ref="BR206:CD206"/>
    <mergeCell ref="D207:E207"/>
    <mergeCell ref="D210:E210"/>
    <mergeCell ref="H210:I210"/>
    <mergeCell ref="J210:L211"/>
    <mergeCell ref="D211:E211"/>
    <mergeCell ref="H211:I211"/>
    <mergeCell ref="M208:R209"/>
    <mergeCell ref="M210:R211"/>
    <mergeCell ref="D208:E208"/>
    <mergeCell ref="H208:I208"/>
    <mergeCell ref="J208:L209"/>
    <mergeCell ref="D209:E209"/>
    <mergeCell ref="H209:I209"/>
    <mergeCell ref="H207:I207"/>
    <mergeCell ref="S212:W213"/>
    <mergeCell ref="D213:E213"/>
    <mergeCell ref="H213:I213"/>
    <mergeCell ref="M212:R213"/>
    <mergeCell ref="D212:E212"/>
    <mergeCell ref="H212:I212"/>
    <mergeCell ref="J212:L213"/>
    <mergeCell ref="M206:R207"/>
    <mergeCell ref="AH15:AQ16"/>
    <mergeCell ref="AI17:AR17"/>
    <mergeCell ref="A1:M1"/>
    <mergeCell ref="A3:A4"/>
    <mergeCell ref="A205:W205"/>
    <mergeCell ref="B3:B4"/>
    <mergeCell ref="C3:C4"/>
    <mergeCell ref="D2:D4"/>
    <mergeCell ref="E2:E4"/>
    <mergeCell ref="A2:B2"/>
    <mergeCell ref="L2:L4"/>
  </mergeCells>
  <conditionalFormatting sqref="H208:I209 H211:I213 I3 J2 S212:T212 BR1:CD4 H207:J207 J209:J212 D2:H2 BR206:CD207 CD217 CD208:CD215 G206:I206 BQ1:BQ217 D5:I204 B3:C204 A2:A205 O5:W204">
    <cfRule type="cellIs" dxfId="30" priority="94" stopIfTrue="1" operator="equal">
      <formula>0</formula>
    </cfRule>
  </conditionalFormatting>
  <conditionalFormatting sqref="J214:J218 J2 S212:T212 J207:J212 G206:I206">
    <cfRule type="containsText" dxfId="29" priority="93" stopIfTrue="1" operator="containsText" text="iwjd">
      <formula>NOT(ISERROR(SEARCH("iwjd",G2)))</formula>
    </cfRule>
  </conditionalFormatting>
  <conditionalFormatting sqref="J5:J204">
    <cfRule type="containsText" dxfId="28" priority="92" stopIfTrue="1" operator="containsText" text="Re-Exam">
      <formula>NOT(ISERROR(SEARCH("Re-Exam",J5)))</formula>
    </cfRule>
  </conditionalFormatting>
  <conditionalFormatting sqref="H2:H3 I3">
    <cfRule type="containsText" dxfId="27" priority="90" stopIfTrue="1" operator="containsText" text="ST">
      <formula>NOT(ISERROR(SEARCH("ST",H2)))</formula>
    </cfRule>
    <cfRule type="containsText" dxfId="26" priority="91" stopIfTrue="1" operator="containsText" text="SC">
      <formula>NOT(ISERROR(SEARCH("SC",H2)))</formula>
    </cfRule>
  </conditionalFormatting>
  <conditionalFormatting sqref="H5:I204">
    <cfRule type="containsText" dxfId="25" priority="87" stopIfTrue="1" operator="containsText" text="OBC">
      <formula>NOT(ISERROR(SEARCH("OBC",H5)))</formula>
    </cfRule>
    <cfRule type="containsText" dxfId="24" priority="88" stopIfTrue="1" operator="containsText" text="ST">
      <formula>NOT(ISERROR(SEARCH("ST",H5)))</formula>
    </cfRule>
    <cfRule type="containsText" dxfId="23" priority="89" stopIfTrue="1" operator="containsText" text="SC">
      <formula>NOT(ISERROR(SEARCH("SC",H5)))</formula>
    </cfRule>
  </conditionalFormatting>
  <conditionalFormatting sqref="BR5:CD204 S5:V204">
    <cfRule type="containsText" dxfId="22" priority="85" stopIfTrue="1" operator="containsText" text="mRrh.kZ">
      <formula>NOT(ISERROR(SEARCH("mRrh.kZ",S5)))</formula>
    </cfRule>
    <cfRule type="containsText" dxfId="21" priority="86" stopIfTrue="1" operator="containsText" text="vuqRrh.kZ">
      <formula>NOT(ISERROR(SEARCH("vuqRrh.kZ",S5)))</formula>
    </cfRule>
  </conditionalFormatting>
  <conditionalFormatting sqref="BR208:CD217">
    <cfRule type="cellIs" dxfId="20" priority="84" operator="equal">
      <formula>0</formula>
    </cfRule>
  </conditionalFormatting>
  <conditionalFormatting sqref="BR5:CD204">
    <cfRule type="containsText" dxfId="19" priority="80" operator="containsText" text="iwjd">
      <formula>NOT(ISERROR(SEARCH("iwjd",BR5)))</formula>
    </cfRule>
    <cfRule type="containsText" dxfId="18" priority="81" operator="containsText" text="uke i`Fkd">
      <formula>NOT(ISERROR(SEARCH("uke i`Fkd",BR5)))</formula>
    </cfRule>
    <cfRule type="containsText" dxfId="17" priority="82" operator="containsText" text="iqu% ijh{k">
      <formula>NOT(ISERROR(SEARCH("iqu% ijh{k",BR5)))</formula>
    </cfRule>
    <cfRule type="containsText" dxfId="16" priority="83" operator="containsText" text="vuqRrh.kZ">
      <formula>NOT(ISERROR(SEARCH("vuqRrh.kZ",BR5)))</formula>
    </cfRule>
  </conditionalFormatting>
  <conditionalFormatting sqref="H2:H3 I3">
    <cfRule type="containsText" dxfId="15" priority="76" stopIfTrue="1" operator="containsText" text="ST">
      <formula>NOT(ISERROR(SEARCH("ST",H2)))</formula>
    </cfRule>
    <cfRule type="containsText" dxfId="14" priority="77" stopIfTrue="1" operator="containsText" text="SC">
      <formula>NOT(ISERROR(SEARCH("SC",H2)))</formula>
    </cfRule>
  </conditionalFormatting>
  <conditionalFormatting sqref="I5:I204">
    <cfRule type="expression" dxfId="13" priority="53">
      <formula>I5="F"</formula>
    </cfRule>
    <cfRule type="expression" dxfId="12" priority="54">
      <formula>I5="M"</formula>
    </cfRule>
  </conditionalFormatting>
  <conditionalFormatting sqref="L5:L204">
    <cfRule type="expression" dxfId="11" priority="50">
      <formula>L5=""</formula>
    </cfRule>
    <cfRule type="top10" dxfId="10" priority="51" rank="3"/>
    <cfRule type="top10" dxfId="9" priority="52" percent="1" rank="3"/>
  </conditionalFormatting>
  <conditionalFormatting sqref="J5:J204">
    <cfRule type="containsText" dxfId="8" priority="47" stopIfTrue="1" operator="containsText" text="कक्षा क्रमोन्नत">
      <formula>NOT(ISERROR(SEARCH("कक्षा क्रमोन्नत",J5)))</formula>
    </cfRule>
  </conditionalFormatting>
  <pageMargins left="0.7" right="0.2" top="0.25" bottom="0.25" header="0.3" footer="0.3"/>
  <pageSetup paperSize="9" scale="82" fitToHeight="5" orientation="landscape" r:id="rId1"/>
</worksheet>
</file>

<file path=xl/worksheets/sheet8.xml><?xml version="1.0" encoding="utf-8"?>
<worksheet xmlns="http://schemas.openxmlformats.org/spreadsheetml/2006/main" xmlns:r="http://schemas.openxmlformats.org/officeDocument/2006/relationships">
  <dimension ref="A1:AI339"/>
  <sheetViews>
    <sheetView showGridLines="0" view="pageBreakPreview" zoomScaleSheetLayoutView="100" workbookViewId="0">
      <selection activeCell="R15" sqref="R15"/>
    </sheetView>
  </sheetViews>
  <sheetFormatPr defaultRowHeight="15"/>
  <cols>
    <col min="1" max="1" width="2.875" style="104" customWidth="1"/>
    <col min="2" max="2" width="16.625" style="46" customWidth="1"/>
    <col min="3" max="10" width="4.375" style="46" customWidth="1"/>
    <col min="11" max="12" width="6.625" style="46" customWidth="1"/>
    <col min="13" max="14" width="4.375" style="46" customWidth="1"/>
    <col min="15" max="15" width="4.625" style="46" customWidth="1"/>
    <col min="16" max="16" width="6.25" style="46" customWidth="1"/>
    <col min="17" max="18" width="9" style="46"/>
    <col min="19" max="19" width="7.5" style="46" customWidth="1"/>
    <col min="20" max="20" width="11.375" style="46" customWidth="1"/>
    <col min="21" max="21" width="9" style="46"/>
    <col min="22" max="22" width="10.875" style="46" customWidth="1"/>
    <col min="23" max="23" width="6.125" style="46" customWidth="1"/>
    <col min="24" max="24" width="9" style="46"/>
    <col min="25" max="25" width="9" style="46" hidden="1" customWidth="1"/>
    <col min="26" max="16384" width="9" style="46"/>
  </cols>
  <sheetData>
    <row r="1" spans="1:35" ht="24" customHeight="1">
      <c r="B1" s="850" t="str">
        <f>IF('Master sheet'!$D$11="Hindi","वार्षिक रिपोर्ट कार्ड ","Report Card")</f>
        <v xml:space="preserve">वार्षिक रिपोर्ट कार्ड </v>
      </c>
      <c r="C1" s="850"/>
      <c r="D1" s="850"/>
      <c r="E1" s="850"/>
      <c r="F1" s="850"/>
      <c r="G1" s="850"/>
      <c r="H1" s="850"/>
      <c r="I1" s="850"/>
      <c r="J1" s="850"/>
      <c r="K1" s="850"/>
      <c r="L1" s="850"/>
      <c r="M1" s="850"/>
      <c r="N1" s="850"/>
      <c r="O1" s="850"/>
      <c r="P1" s="850"/>
      <c r="S1" s="81"/>
      <c r="T1" s="81"/>
      <c r="U1" s="81"/>
      <c r="V1" s="81"/>
      <c r="W1" s="81"/>
    </row>
    <row r="2" spans="1:35" ht="21.75" customHeight="1" thickBot="1">
      <c r="B2" s="851" t="str">
        <f>IF('Master sheet'!$D$11="Hindi","शिक्षा विभाग, राजस्थान सरकार","Education Department, Rajasthan Government")</f>
        <v>शिक्षा विभाग, राजस्थान सरकार</v>
      </c>
      <c r="C2" s="851"/>
      <c r="D2" s="851"/>
      <c r="E2" s="851"/>
      <c r="F2" s="851"/>
      <c r="G2" s="851"/>
      <c r="H2" s="851"/>
      <c r="I2" s="851"/>
      <c r="J2" s="851"/>
      <c r="K2" s="851"/>
      <c r="L2" s="851"/>
      <c r="M2" s="851"/>
      <c r="N2" s="851"/>
      <c r="O2" s="851"/>
      <c r="P2" s="851"/>
      <c r="S2" s="81"/>
      <c r="T2" s="81"/>
      <c r="U2" s="82" t="s">
        <v>86</v>
      </c>
      <c r="V2" s="81"/>
      <c r="W2" s="81"/>
    </row>
    <row r="3" spans="1:35" s="106" customFormat="1" ht="24" customHeight="1" thickBot="1">
      <c r="A3" s="339"/>
      <c r="B3" s="852" t="str">
        <f>IF('Master sheet'!$D$11="Hindi","विद्यालय का नाम :-","School Name :- ")</f>
        <v>विद्यालय का नाम :-</v>
      </c>
      <c r="C3" s="852"/>
      <c r="D3" s="852"/>
      <c r="E3" s="853" t="str">
        <f>IF(AND(N8=""),"",IF('Master sheet'!$D$11="Hindi",'Master sheet'!$D$8,'Master sheet'!$D$7))</f>
        <v xml:space="preserve">महात्मा गाँधी राजकीय विद्यालय (अंग्रेजी माध्यम) बर, पाली </v>
      </c>
      <c r="F3" s="853"/>
      <c r="G3" s="853"/>
      <c r="H3" s="853"/>
      <c r="I3" s="853"/>
      <c r="J3" s="853"/>
      <c r="K3" s="853"/>
      <c r="L3" s="853"/>
      <c r="M3" s="853"/>
      <c r="N3" s="853"/>
      <c r="O3" s="853"/>
      <c r="P3" s="853"/>
      <c r="S3" s="329"/>
      <c r="T3" s="83"/>
      <c r="U3" s="82" t="s">
        <v>240</v>
      </c>
      <c r="V3" s="83"/>
      <c r="W3" s="329"/>
    </row>
    <row r="4" spans="1:35" ht="18.95" customHeight="1" thickBot="1">
      <c r="B4" s="337"/>
      <c r="C4" s="337"/>
      <c r="D4" s="337"/>
      <c r="E4" s="854" t="str">
        <f>IF(AND(N8=""),"",IF('Master sheet'!$D$11="Hindi",CONCATENATE("(विद्यालय मान्यता क्रमांक व वर्ष : ","  ",'Master sheet'!$D$6),CONCATENATE("(School Recognition Number &amp; Years : ","  ",'Master sheet'!$D$6)))</f>
        <v>(विद्यालय मान्यता क्रमांक व वर्ष :   शिक्षा/पाली/1995/2001</v>
      </c>
      <c r="F4" s="854"/>
      <c r="G4" s="854"/>
      <c r="H4" s="854"/>
      <c r="I4" s="854"/>
      <c r="J4" s="854"/>
      <c r="K4" s="854"/>
      <c r="L4" s="854"/>
      <c r="M4" s="854"/>
      <c r="N4" s="854"/>
      <c r="O4" s="854"/>
      <c r="P4" s="854"/>
      <c r="S4" s="81"/>
      <c r="T4" s="81"/>
      <c r="U4" s="81"/>
      <c r="V4" s="81"/>
      <c r="W4" s="81"/>
    </row>
    <row r="5" spans="1:35" ht="18.95" customHeight="1">
      <c r="B5" s="335" t="str">
        <f>IF('Master sheet'!$D$11="Hindi","कक्षा  :-","CLASS :- ")</f>
        <v>कक्षा  :-</v>
      </c>
      <c r="C5" s="855">
        <f>IFERROR(IF(AND(N8=""),"",VLOOKUP(N8,Marks,2,0)),"")</f>
        <v>1</v>
      </c>
      <c r="D5" s="855"/>
      <c r="E5" s="856" t="str">
        <f>IF('Master sheet'!$D$11="Hindi","सेक्शन :-","Section :- ")</f>
        <v>सेक्शन :-</v>
      </c>
      <c r="F5" s="856"/>
      <c r="G5" s="856"/>
      <c r="H5" s="855" t="str">
        <f>IFERROR(IF(AND(N8=""),"",VLOOKUP(N8,Marks,3,0)),"")</f>
        <v>A</v>
      </c>
      <c r="I5" s="855"/>
      <c r="J5" s="857" t="str">
        <f>IF('Master sheet'!$D$11="Hindi","सत्र :- ","Session :- ")</f>
        <v xml:space="preserve">सत्र :- </v>
      </c>
      <c r="K5" s="857"/>
      <c r="L5" s="857"/>
      <c r="M5" s="857"/>
      <c r="N5" s="858" t="str">
        <f>IF(AND(N8=""),"",'Marks Entry 1st'!$I$2)</f>
        <v xml:space="preserve"> 2022-2023</v>
      </c>
      <c r="O5" s="858"/>
      <c r="P5" s="858"/>
      <c r="S5" s="81"/>
      <c r="T5" s="791" t="str">
        <f>IF('Master sheet'!$D$11="Hindi",Y9,Y8)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v>
      </c>
      <c r="U5" s="792"/>
      <c r="V5" s="793"/>
      <c r="W5" s="81"/>
      <c r="Y5" s="46">
        <f>IF(T3="",MIN('Result Sheet'!B8:B207),T3)</f>
        <v>101</v>
      </c>
      <c r="AH5" s="340" t="str">
        <f>N7</f>
        <v>28-10-2014</v>
      </c>
    </row>
    <row r="6" spans="1:35" ht="18.95" customHeight="1">
      <c r="B6" s="812" t="str">
        <f>IF('Master sheet'!$D$11="Hindi","विद्यार्थी का नाम :-","Student's Name :-")</f>
        <v>विद्यार्थी का नाम :-</v>
      </c>
      <c r="C6" s="812"/>
      <c r="D6" s="812"/>
      <c r="E6" s="813" t="str">
        <f>IFERROR(IF(AND(N8=""),"",VLOOKUP(N8,Marks,6,0)),"")</f>
        <v>AAKIFA BANO</v>
      </c>
      <c r="F6" s="813"/>
      <c r="G6" s="813"/>
      <c r="H6" s="813"/>
      <c r="I6" s="813"/>
      <c r="J6" s="814" t="str">
        <f>IF('Master sheet'!$D$11="Hindi","प्रवेशांक :","SR. NO. :")</f>
        <v>प्रवेशांक :</v>
      </c>
      <c r="K6" s="814"/>
      <c r="L6" s="814"/>
      <c r="M6" s="814"/>
      <c r="N6" s="859">
        <f>IFERROR(IF(AND(N8=""),"",VLOOKUP(N8,Marks,5,0)),"")</f>
        <v>936</v>
      </c>
      <c r="O6" s="859"/>
      <c r="P6" s="859"/>
      <c r="S6" s="81"/>
      <c r="T6" s="794"/>
      <c r="U6" s="795"/>
      <c r="V6" s="796"/>
      <c r="W6" s="81"/>
      <c r="Y6" s="46">
        <f>IF(V3="",MAX('Result Sheet'!B8:B207),V3)</f>
        <v>132</v>
      </c>
      <c r="AG6" s="46">
        <f>YEAR(AH5)</f>
        <v>2014</v>
      </c>
      <c r="AH6" s="46">
        <f>MONTH(AH5)</f>
        <v>10</v>
      </c>
      <c r="AI6" s="46">
        <f>DAY(AH5)</f>
        <v>28</v>
      </c>
    </row>
    <row r="7" spans="1:35" ht="18.95" customHeight="1">
      <c r="B7" s="812" t="str">
        <f>IF('Master sheet'!$D$11="Hindi","पिता का नाम :-","Father's Name :-")</f>
        <v>पिता का नाम :-</v>
      </c>
      <c r="C7" s="812"/>
      <c r="D7" s="812"/>
      <c r="E7" s="813" t="str">
        <f>IFERROR(IF(AND(N8=""),"",VLOOKUP(N8,Marks,7,0)),"")</f>
        <v>SHABBIR MOHAMMAD</v>
      </c>
      <c r="F7" s="813"/>
      <c r="G7" s="813"/>
      <c r="H7" s="813"/>
      <c r="I7" s="813"/>
      <c r="J7" s="814" t="str">
        <f>IF('Master sheet'!$D$11="Hindi","जन्म तिथि :","Date of Birth :")</f>
        <v>जन्म तिथि :</v>
      </c>
      <c r="K7" s="814"/>
      <c r="L7" s="814"/>
      <c r="M7" s="814"/>
      <c r="N7" s="815" t="str">
        <f>IFERROR(IF(AND(N8=""),"",VLOOKUP(N8,Marks,4,0)),"")</f>
        <v>28-10-2014</v>
      </c>
      <c r="O7" s="815"/>
      <c r="P7" s="815"/>
      <c r="S7" s="81"/>
      <c r="T7" s="794"/>
      <c r="U7" s="795"/>
      <c r="V7" s="796"/>
      <c r="W7" s="81"/>
      <c r="AG7" s="46"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चौदह</v>
      </c>
      <c r="AH7" s="46" t="str">
        <f>IF(AH6=1,"जनवरी",IF(AH6=2,"फरवरी",IF(AH6=3,"मार्च",IF(AH6=4,"अप्रैल",IF(AH6=5,"मई",IF(AH6=6,"जून",IF(AH6=7,"जुलाई",IF(AH6=8,"अगस्त",IF(AH6=9,"सितम्बर",IF(AH6=10,"अक्टूबर",IF(AH6=11,"नवम्बर",IF(AH6=12,"दिसम्बर",""))))))))))))</f>
        <v>अक्टूबर</v>
      </c>
      <c r="AI7" s="46"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अठाइस</v>
      </c>
    </row>
    <row r="8" spans="1:35" ht="18.95" customHeight="1">
      <c r="B8" s="812" t="str">
        <f>IF('Master sheet'!$D$11="Hindi","माता का नाम :-","Mother's Name :-")</f>
        <v>माता का नाम :-</v>
      </c>
      <c r="C8" s="812"/>
      <c r="D8" s="812"/>
      <c r="E8" s="813" t="str">
        <f>IFERROR(IF(AND(N8=""),"",VLOOKUP(N8,Marks,8,0)),"")</f>
        <v>HEENA KOUSER</v>
      </c>
      <c r="F8" s="813"/>
      <c r="G8" s="813"/>
      <c r="H8" s="813"/>
      <c r="I8" s="813"/>
      <c r="J8" s="814" t="str">
        <f>IF('Master sheet'!$D$11="Hindi","रोल नंबर :-","Roll No. :")</f>
        <v>रोल नंबर :-</v>
      </c>
      <c r="K8" s="814"/>
      <c r="L8" s="814"/>
      <c r="M8" s="814"/>
      <c r="N8" s="816">
        <f>IF(Y5="","",Y5)</f>
        <v>101</v>
      </c>
      <c r="O8" s="816"/>
      <c r="P8" s="816"/>
      <c r="S8" s="81"/>
      <c r="T8" s="794"/>
      <c r="U8" s="795"/>
      <c r="V8" s="796"/>
      <c r="W8" s="81"/>
      <c r="Y8" s="46" t="s">
        <v>242</v>
      </c>
      <c r="AH8" s="46" t="str">
        <f>CONCATENATE(AI7," ",AH7," ",AG7)</f>
        <v>अठाइस अक्टूबर दो हजार चौदह</v>
      </c>
    </row>
    <row r="9" spans="1:35" ht="18.95" customHeight="1" thickBot="1">
      <c r="B9" s="812" t="str">
        <f>IF('Master sheet'!$D$11="Hindi","जन्मतिथि शब्दों में :-","Date of Birth in Words :-")</f>
        <v>जन्मतिथि शब्दों में :-</v>
      </c>
      <c r="C9" s="812"/>
      <c r="D9" s="812"/>
      <c r="E9" s="813" t="str">
        <f>IFERROR(IF('Master sheet'!$D$11="Hindi",AH8,AH10),"")</f>
        <v>अठाइस अक्टूबर दो हजार चौदह</v>
      </c>
      <c r="F9" s="813"/>
      <c r="G9" s="813"/>
      <c r="H9" s="813"/>
      <c r="I9" s="813"/>
      <c r="J9" s="813"/>
      <c r="K9" s="813"/>
      <c r="L9" s="813"/>
      <c r="M9" s="813"/>
      <c r="N9" s="813"/>
      <c r="O9" s="813"/>
      <c r="P9" s="336"/>
      <c r="S9" s="81"/>
      <c r="T9" s="797"/>
      <c r="U9" s="798"/>
      <c r="V9" s="799"/>
      <c r="W9" s="81"/>
      <c r="Y9" s="46" t="s">
        <v>241</v>
      </c>
      <c r="AG9" s="46"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FOURTEEN</v>
      </c>
      <c r="AH9" s="46" t="str">
        <f>IF(AH6=1,"JANUARY",IF(AH6=2,"FEBUARY", IF(AH6=3,"MARCH",IF(AH6=4,"APRIL",IF(AH6=5,"MAY",IF(AH6=6,"JUNE",IF(AH6=7,"JULY",IF(AH6=8,"AUGUST",IF(AH6=9,"SEPTEMBER",IF(AH6=10,"OCTOBER",IF(AH6=11,"NOVEMBER",IF(AH6=12,"DECEMBER",""))))))))))))</f>
        <v>OCTOBER</v>
      </c>
      <c r="AI9" s="46"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TWENTY EIGHT</v>
      </c>
    </row>
    <row r="10" spans="1:35" ht="12.75" customHeight="1">
      <c r="B10" s="77"/>
      <c r="C10" s="77"/>
      <c r="D10" s="77"/>
      <c r="E10" s="78"/>
      <c r="F10" s="78"/>
      <c r="G10" s="78"/>
      <c r="H10" s="77"/>
      <c r="I10" s="77"/>
      <c r="J10" s="79"/>
      <c r="K10" s="79"/>
      <c r="L10" s="79"/>
      <c r="M10" s="47"/>
      <c r="N10" s="47"/>
      <c r="O10" s="47"/>
      <c r="P10" s="47"/>
      <c r="S10" s="81"/>
      <c r="T10" s="81"/>
      <c r="U10" s="81"/>
      <c r="V10" s="81"/>
      <c r="W10" s="81"/>
      <c r="AH10" s="46" t="str">
        <f>CONCATENATE(AH9," ",AI9,", ",AG9)</f>
        <v>OCTOBER TWENTY EIGHT, TWO THOUSAND FOURTEEN</v>
      </c>
    </row>
    <row r="11" spans="1:35" ht="25.5" customHeight="1">
      <c r="B11" s="588" t="str">
        <f>IF('Master sheet'!$D$11="Hindi","विषय","Subject")</f>
        <v>विषय</v>
      </c>
      <c r="C11" s="604" t="str">
        <f>IF('Master sheet'!$D$11="Hindi","अर्द्धवार्षिक","Half Yearly")</f>
        <v>अर्द्धवार्षिक</v>
      </c>
      <c r="D11" s="605"/>
      <c r="E11" s="605"/>
      <c r="F11" s="605"/>
      <c r="G11" s="820" t="str">
        <f>IF('Master sheet'!$D$11="Hindi","वार्षिक","Yearly")</f>
        <v>वार्षिक</v>
      </c>
      <c r="H11" s="821"/>
      <c r="I11" s="821"/>
      <c r="J11" s="822"/>
      <c r="K11" s="604" t="str">
        <f>IF('Master sheet'!$D$11="Hindi","सर्व योग","Grand Total")</f>
        <v>सर्व योग</v>
      </c>
      <c r="L11" s="605"/>
      <c r="M11" s="605"/>
      <c r="N11" s="606"/>
      <c r="O11" s="817" t="str">
        <f>IF('Master sheet'!$D$11="Hindi","ग्रेड","Grade")</f>
        <v>ग्रेड</v>
      </c>
      <c r="P11" s="807" t="str">
        <f>IF('Master sheet'!$D$11="Hindi","परिणाम","Results")</f>
        <v>परिणाम</v>
      </c>
    </row>
    <row r="12" spans="1:35" ht="102.75" customHeight="1">
      <c r="B12" s="588"/>
      <c r="C12" s="823" t="str">
        <f>IF('Master sheet'!$D$11="Hindi","लिखित","Written")</f>
        <v>लिखित</v>
      </c>
      <c r="D12" s="824"/>
      <c r="E12" s="823" t="str">
        <f>IF('Master sheet'!$D$11="Hindi","मौखिक","Oral")</f>
        <v>मौखिक</v>
      </c>
      <c r="F12" s="824"/>
      <c r="G12" s="823" t="str">
        <f>IF('Master sheet'!$D$11="Hindi","लिखित","Written")</f>
        <v>लिखित</v>
      </c>
      <c r="H12" s="824"/>
      <c r="I12" s="825" t="str">
        <f>IF('Master sheet'!$D$11="Hindi","मौखिक","Oral")</f>
        <v>मौखिक</v>
      </c>
      <c r="J12" s="825"/>
      <c r="K12" s="387" t="str">
        <f>IF('Master sheet'!$D$11="Hindi","लिखित","Written")</f>
        <v>लिखित</v>
      </c>
      <c r="L12" s="387" t="str">
        <f>IF('Master sheet'!$D$11="Hindi","मौखिक","Oral")</f>
        <v>मौखिक</v>
      </c>
      <c r="M12" s="826" t="str">
        <f>IF('Master sheet'!$D$11="Hindi","कुल विषय योग ","Subject Total")</f>
        <v xml:space="preserve">कुल विषय योग </v>
      </c>
      <c r="N12" s="827"/>
      <c r="O12" s="818"/>
      <c r="P12" s="808"/>
    </row>
    <row r="13" spans="1:35" ht="21" customHeight="1">
      <c r="B13" s="588"/>
      <c r="C13" s="830">
        <v>30</v>
      </c>
      <c r="D13" s="831"/>
      <c r="E13" s="830">
        <v>70</v>
      </c>
      <c r="F13" s="831"/>
      <c r="G13" s="830">
        <v>30</v>
      </c>
      <c r="H13" s="831"/>
      <c r="I13" s="830">
        <v>70</v>
      </c>
      <c r="J13" s="831"/>
      <c r="K13" s="414">
        <v>60</v>
      </c>
      <c r="L13" s="414">
        <v>140</v>
      </c>
      <c r="M13" s="830">
        <v>200</v>
      </c>
      <c r="N13" s="831"/>
      <c r="O13" s="819"/>
      <c r="P13" s="809"/>
    </row>
    <row r="14" spans="1:35" ht="21" customHeight="1">
      <c r="B14" s="321" t="str">
        <f>IF('Master sheet'!D$11="Hindi","हिंदी","Hindi")</f>
        <v>हिंदी</v>
      </c>
      <c r="C14" s="663">
        <f>IFERROR(IF(AND(N8=""),"",VLOOKUP(N8,Marks,15,0)),"")</f>
        <v>25</v>
      </c>
      <c r="D14" s="665"/>
      <c r="E14" s="663">
        <f>IFERROR(IF(AND(N8=""),"",VLOOKUP(N8,Marks,16,0)),"")</f>
        <v>62</v>
      </c>
      <c r="F14" s="665"/>
      <c r="G14" s="663">
        <f>IFERROR(IF(AND(N8=""),"",VLOOKUP(N8,Marks,19,0)),"")</f>
        <v>29</v>
      </c>
      <c r="H14" s="665"/>
      <c r="I14" s="663">
        <f>IFERROR(IF(AND(N8=""),"",VLOOKUP(N8,Marks,20,0)),"")</f>
        <v>25</v>
      </c>
      <c r="J14" s="665"/>
      <c r="K14" s="381">
        <f>IFERROR(IF(AND(N8=""),"",SUM(C14,G14)),"")</f>
        <v>54</v>
      </c>
      <c r="L14" s="381">
        <f>IFERROR(IF(AND(N8=""),"",SUM(E14,I14)),"")</f>
        <v>87</v>
      </c>
      <c r="M14" s="828">
        <f>IFERROR(IF(AND(N8=""),"",SUM(K14,L14)),"")</f>
        <v>141</v>
      </c>
      <c r="N14" s="829"/>
      <c r="O14" s="84" t="str">
        <f>IFERROR(IF(AND(N8=""),"",VLOOKUP(N8,Marks,28,0)),"")</f>
        <v>B</v>
      </c>
      <c r="P14" s="225" t="str">
        <f>IFERROR(IF(AND(N8=""),"",VLOOKUP(N8,Marks,26,0)),"")</f>
        <v>P</v>
      </c>
    </row>
    <row r="15" spans="1:35" ht="21" customHeight="1">
      <c r="B15" s="321" t="str">
        <f>IF('Master sheet'!$D$11="Hindi","गणित","Maths")</f>
        <v>गणित</v>
      </c>
      <c r="C15" s="663">
        <f>IFERROR(IF(AND(N8=""),"",VLOOKUP(N8,Marks,51,0)),"")</f>
        <v>22</v>
      </c>
      <c r="D15" s="665"/>
      <c r="E15" s="663">
        <f>IFERROR(IF(AND(N8=""),"",VLOOKUP(N8,Marks,52,0)),"")</f>
        <v>64</v>
      </c>
      <c r="F15" s="665"/>
      <c r="G15" s="663">
        <f>IFERROR(IF(AND(N8=""),"",VLOOKUP(N8,Marks,55,0)),"")</f>
        <v>21</v>
      </c>
      <c r="H15" s="665"/>
      <c r="I15" s="663">
        <f>IFERROR(IF(AND(N8=""),"",VLOOKUP(N8,Marks,56,0)),"")</f>
        <v>56</v>
      </c>
      <c r="J15" s="665"/>
      <c r="K15" s="404">
        <f>IFERROR(IF(AND(N8=""),"",SUM(C15,G15)),"")</f>
        <v>43</v>
      </c>
      <c r="L15" s="404">
        <f>IFERROR(IF(AND(N8=""),"",SUM(E15,I15)),"")</f>
        <v>120</v>
      </c>
      <c r="M15" s="828">
        <f>IFERROR(IF(AND(N8=""),"",SUM(K15,L15)),"")</f>
        <v>163</v>
      </c>
      <c r="N15" s="829"/>
      <c r="O15" s="84" t="str">
        <f>IFERROR(IF(AND(N8=""),"",VLOOKUP(N8,Marks,64,0)),"")</f>
        <v>B</v>
      </c>
      <c r="P15" s="225" t="str">
        <f>IFERROR(IF(AND(N8=""),"",VLOOKUP(N8,Marks,62,0)),"")</f>
        <v>P</v>
      </c>
      <c r="T15" s="341" t="s">
        <v>251</v>
      </c>
    </row>
    <row r="16" spans="1:35" ht="21" customHeight="1">
      <c r="B16" s="416"/>
      <c r="C16" s="830">
        <v>15</v>
      </c>
      <c r="D16" s="831"/>
      <c r="E16" s="830">
        <v>35</v>
      </c>
      <c r="F16" s="831"/>
      <c r="G16" s="830">
        <v>15</v>
      </c>
      <c r="H16" s="831"/>
      <c r="I16" s="830">
        <v>35</v>
      </c>
      <c r="J16" s="831"/>
      <c r="K16" s="414">
        <v>30</v>
      </c>
      <c r="L16" s="414">
        <v>70</v>
      </c>
      <c r="M16" s="830">
        <v>100</v>
      </c>
      <c r="N16" s="831"/>
      <c r="O16" s="834"/>
      <c r="P16" s="835"/>
      <c r="T16" s="341"/>
    </row>
    <row r="17" spans="2:16" ht="21" customHeight="1">
      <c r="B17" s="321" t="str">
        <f>IF('Master sheet'!$D$11="Hindi","अंग्रेजी","English")</f>
        <v>अंग्रेजी</v>
      </c>
      <c r="C17" s="663">
        <f>IFERROR(IF(AND(N8=""),"",VLOOKUP(N8,Marks,33,0)),"")</f>
        <v>15</v>
      </c>
      <c r="D17" s="665"/>
      <c r="E17" s="663">
        <f>IFERROR(IF(AND(N8=""),"",VLOOKUP(N8,Marks,34,0)),"")</f>
        <v>30</v>
      </c>
      <c r="F17" s="665"/>
      <c r="G17" s="663">
        <f>IFERROR(IF(AND(N8=""),"",VLOOKUP(N8,Marks,37,0)),"")</f>
        <v>10</v>
      </c>
      <c r="H17" s="665"/>
      <c r="I17" s="663">
        <f>IFERROR(IF(AND(N8=""),"",VLOOKUP(N8,Marks,38,0)),"")</f>
        <v>30</v>
      </c>
      <c r="J17" s="665"/>
      <c r="K17" s="404">
        <f>IFERROR(IF(AND(N8=""),"",SUM(C17,G17)),"")</f>
        <v>25</v>
      </c>
      <c r="L17" s="404">
        <f>IFERROR(IF(AND(N8=""),"",SUM(E17,I17)),"")</f>
        <v>60</v>
      </c>
      <c r="M17" s="828">
        <f>IFERROR(IF(AND(N8=""),"",SUM(K17,L17)),"")</f>
        <v>85</v>
      </c>
      <c r="N17" s="829"/>
      <c r="O17" s="84" t="str">
        <f>IFERROR(IF(AND(N8=""),"",VLOOKUP(N8,Marks,46,0)),"")</f>
        <v>B</v>
      </c>
      <c r="P17" s="225" t="str">
        <f>IFERROR(IF(AND(N8=""),"",VLOOKUP(N8,Marks,44,0)),"")</f>
        <v>P</v>
      </c>
    </row>
    <row r="18" spans="2:16" ht="23.25" customHeight="1">
      <c r="B18" s="322" t="str">
        <f>IF('Master sheet'!$D$11="Hindi","कुल योग","Total")</f>
        <v>कुल योग</v>
      </c>
      <c r="C18" s="848">
        <f>IF(AND(N8=""),"",IF(AND(C14="",C15="",C17=""),"",SUM(C14,C15,C17)))</f>
        <v>62</v>
      </c>
      <c r="D18" s="849"/>
      <c r="E18" s="848">
        <f>IF(AND(N8=""),"",IF(AND(E14="",E15="",E17=""),"",SUM(E14,E15,E17)))</f>
        <v>156</v>
      </c>
      <c r="F18" s="849"/>
      <c r="G18" s="848">
        <f>IF(AND(N8=""),"",IF(AND(G14="",G15="",G17=""),"",SUM(G14,G15,G17)))</f>
        <v>60</v>
      </c>
      <c r="H18" s="849"/>
      <c r="I18" s="848">
        <f>IF(AND(N8=""),"",IF(AND(I14="",I15="",I17=""),"",SUM(I14,I15,I17)))</f>
        <v>111</v>
      </c>
      <c r="J18" s="849"/>
      <c r="K18" s="386">
        <f>IF(AND(N8=""),"",IF(AND(K14="",K15="",K17=""),"",SUM(K14,K15,K17)))</f>
        <v>122</v>
      </c>
      <c r="L18" s="386">
        <f>IF(AND(N8=""),"",IF(AND(L14="",L15="",L17=""),"",SUM(L14,L15,L17)))</f>
        <v>267</v>
      </c>
      <c r="M18" s="828">
        <f>IF(AND(N8=""),"",IF(AND(M14="",M15="",M17=""),"",SUM(M14,M15,M17)))</f>
        <v>389</v>
      </c>
      <c r="N18" s="829"/>
      <c r="O18" s="415" t="str">
        <f>IFERROR(IF(AND(N8=""),"",VLOOKUP(N8,Marks,119,0)),"")</f>
        <v>B</v>
      </c>
      <c r="P18" s="228"/>
    </row>
    <row r="19" spans="2:16" ht="23.25" customHeight="1">
      <c r="B19" s="417"/>
      <c r="C19" s="830">
        <v>50</v>
      </c>
      <c r="D19" s="836"/>
      <c r="E19" s="836"/>
      <c r="F19" s="831"/>
      <c r="G19" s="830">
        <v>50</v>
      </c>
      <c r="H19" s="836"/>
      <c r="I19" s="836"/>
      <c r="J19" s="831"/>
      <c r="K19" s="830">
        <v>100</v>
      </c>
      <c r="L19" s="836"/>
      <c r="M19" s="836"/>
      <c r="N19" s="831"/>
      <c r="O19" s="837"/>
      <c r="P19" s="838"/>
    </row>
    <row r="20" spans="2:16" ht="21" customHeight="1">
      <c r="B20" s="326" t="str">
        <f>IF('Master sheet'!$D$11="Hindi","पर्यावरण अध्ययन","EVS")</f>
        <v>पर्यावरण अध्ययन</v>
      </c>
      <c r="C20" s="663">
        <f>IFERROR(IF(AND(N8=""),"",VLOOKUP(N8,Marks,69,0)),"")</f>
        <v>45</v>
      </c>
      <c r="D20" s="664"/>
      <c r="E20" s="664"/>
      <c r="F20" s="665"/>
      <c r="G20" s="663">
        <f>IFERROR(IF(AND(N8=""),"",VLOOKUP(N8,Marks,73,0)),"")</f>
        <v>45</v>
      </c>
      <c r="H20" s="664"/>
      <c r="I20" s="664"/>
      <c r="J20" s="665"/>
      <c r="K20" s="848">
        <f>IFERROR(IF(AND(N8=""),"",SUM(C20,G20)),"")</f>
        <v>90</v>
      </c>
      <c r="L20" s="861"/>
      <c r="M20" s="861"/>
      <c r="N20" s="849"/>
      <c r="O20" s="84" t="str">
        <f>IFERROR(IF(AND(N8=""),"",VLOOKUP(N8,Marks,82,0)),"")</f>
        <v>A</v>
      </c>
      <c r="P20" s="225" t="str">
        <f>IFERROR(IF(AND(N8=""),"",VLOOKUP(N8,Marks,80,0)),"")</f>
        <v>P</v>
      </c>
    </row>
    <row r="21" spans="2:16" ht="12" customHeight="1">
      <c r="B21" s="810"/>
      <c r="C21" s="810"/>
      <c r="D21" s="810"/>
      <c r="E21" s="810"/>
      <c r="F21" s="810"/>
      <c r="G21" s="810"/>
      <c r="H21" s="810"/>
      <c r="I21" s="810"/>
      <c r="J21" s="810"/>
      <c r="K21" s="810"/>
      <c r="L21" s="810"/>
      <c r="M21" s="810"/>
      <c r="N21" s="810"/>
      <c r="O21" s="810"/>
      <c r="P21" s="810"/>
    </row>
    <row r="22" spans="2:16" ht="21" customHeight="1">
      <c r="B22" s="860" t="str">
        <f>IF('Master sheet'!$D$11="Hindi","अतिरिक्त विषय ","Extra Subject")</f>
        <v xml:space="preserve">अतिरिक्त विषय </v>
      </c>
      <c r="C22" s="860"/>
      <c r="D22" s="860"/>
      <c r="E22" s="860"/>
      <c r="F22" s="860"/>
      <c r="G22" s="860"/>
      <c r="H22" s="860"/>
      <c r="I22" s="860"/>
      <c r="J22" s="860"/>
      <c r="K22" s="860"/>
      <c r="L22" s="860"/>
      <c r="M22" s="860"/>
      <c r="N22" s="860"/>
      <c r="O22" s="860"/>
      <c r="P22" s="860"/>
    </row>
    <row r="23" spans="2:16" ht="21" customHeight="1">
      <c r="B23" s="378" t="str">
        <f>IF('Master sheet'!$D$11="Hindi","विषय","Subject")</f>
        <v>विषय</v>
      </c>
      <c r="C23" s="843" t="str">
        <f>IF('Master sheet'!$D$11="Hindi","पूर्णांक","M.M.")</f>
        <v>पूर्णांक</v>
      </c>
      <c r="D23" s="844"/>
      <c r="E23" s="843" t="str">
        <f>IF('Master sheet'!$D$11="Hindi","प्राप्तांक","Ob.M.")</f>
        <v>प्राप्तांक</v>
      </c>
      <c r="F23" s="844"/>
      <c r="G23" s="843" t="str">
        <f>IF('Master sheet'!$D$11="Hindi","ग्रेड","Grade")</f>
        <v>ग्रेड</v>
      </c>
      <c r="H23" s="844"/>
      <c r="I23" s="843" t="str">
        <f>IF('Master sheet'!$D$11="Hindi","विषय","Subject")</f>
        <v>विषय</v>
      </c>
      <c r="J23" s="844"/>
      <c r="K23" s="843" t="str">
        <f>IF('Master sheet'!$D$11="Hindi","पूर्णांक","M.M.")</f>
        <v>पूर्णांक</v>
      </c>
      <c r="L23" s="844"/>
      <c r="M23" s="843" t="str">
        <f>IF('Master sheet'!$D$11="Hindi","प्राप्तांक","Ob.M.")</f>
        <v>प्राप्तांक</v>
      </c>
      <c r="N23" s="844"/>
      <c r="O23" s="843" t="str">
        <f>IF('Master sheet'!$D$11="Hindi","ग्रेड","Grade")</f>
        <v>ग्रेड</v>
      </c>
      <c r="P23" s="844"/>
    </row>
    <row r="24" spans="2:16" ht="21" customHeight="1">
      <c r="B24" s="322" t="str">
        <f>IF(AND(N8=""),"",'Result Sheet'!$DA$4)</f>
        <v/>
      </c>
      <c r="C24" s="845">
        <f>IF(AND(N8=""),"",'Result Sheet'!$DC$7)</f>
        <v>100</v>
      </c>
      <c r="D24" s="845"/>
      <c r="E24" s="846">
        <f>IFERROR(IF(AND(N8=""),"",VLOOKUP(N8,Marks,106,0)),"")</f>
        <v>91</v>
      </c>
      <c r="F24" s="846"/>
      <c r="G24" s="847" t="str">
        <f>IFERROR(IF(AND(N8=""),"",VLOOKUP(N8,Marks,107,0)),"")</f>
        <v>A</v>
      </c>
      <c r="H24" s="847"/>
      <c r="I24" s="845" t="str">
        <f>IF(AND(N8=""),"",'Result Sheet'!$DE$4)</f>
        <v/>
      </c>
      <c r="J24" s="845"/>
      <c r="K24" s="845">
        <f>IF(AND(N8=""),"",'Result Sheet'!$DG$7)</f>
        <v>100</v>
      </c>
      <c r="L24" s="845"/>
      <c r="M24" s="846">
        <f>IFERROR(IF(AND(N8=""),"",VLOOKUP(N8,Marks,110,0)),"")</f>
        <v>95</v>
      </c>
      <c r="N24" s="846"/>
      <c r="O24" s="847" t="str">
        <f>IFERROR(IF(AND(N8=""),"",VLOOKUP(N8,Marks,111,0)),"")</f>
        <v>A</v>
      </c>
      <c r="P24" s="847"/>
    </row>
    <row r="25" spans="2:16" ht="21" customHeight="1">
      <c r="B25" s="811" t="str">
        <f>IF('Master sheet'!$D$11="Hindi","विषय","Subject")</f>
        <v>विषय</v>
      </c>
      <c r="C25" s="811"/>
      <c r="D25" s="832" t="str">
        <f>IF('Master sheet'!$D$11="Hindi","प्राप्तांक","Marks ")</f>
        <v>प्राप्तांक</v>
      </c>
      <c r="E25" s="833"/>
      <c r="F25" s="324" t="str">
        <f>IF('Master sheet'!$D$11="Hindi","ग्रेड","Grade")</f>
        <v>ग्रेड</v>
      </c>
      <c r="G25" s="811" t="str">
        <f>IF('Master sheet'!$D$11="Hindi","विषय","Subject")</f>
        <v>विषय</v>
      </c>
      <c r="H25" s="811"/>
      <c r="I25" s="832" t="str">
        <f>IF('Master sheet'!$D$11="Hindi","प्राप्तांक","Marks")</f>
        <v>प्राप्तांक</v>
      </c>
      <c r="J25" s="833"/>
      <c r="K25" s="324" t="str">
        <f>IF('Master sheet'!$D$11="Hindi","ग्रेड","Grade")</f>
        <v>ग्रेड</v>
      </c>
      <c r="L25" s="811" t="str">
        <f>IF('Master sheet'!$D$11="Hindi","विषय","Subject")</f>
        <v>विषय</v>
      </c>
      <c r="M25" s="811"/>
      <c r="N25" s="832" t="str">
        <f>IF('Master sheet'!$D$11="Hindi","प्राप्तांक","Marks")</f>
        <v>प्राप्तांक</v>
      </c>
      <c r="O25" s="833"/>
      <c r="P25" s="385" t="str">
        <f>IF('Master sheet'!$D$11="Hindi","ग्रेड","Grade")</f>
        <v>ग्रेड</v>
      </c>
    </row>
    <row r="26" spans="2:16" ht="21" customHeight="1">
      <c r="B26" s="839" t="str">
        <f>IF('Master sheet'!$D$11="Hindi","कार्यानुभव","WORK EXP.")</f>
        <v>कार्यानुभव</v>
      </c>
      <c r="C26" s="840"/>
      <c r="D26" s="840"/>
      <c r="E26" s="75">
        <f>IFERROR(IF(AND(N8=""),"",VLOOKUP(N8,Marks,85,0)),"")</f>
        <v>45</v>
      </c>
      <c r="F26" s="84" t="str">
        <f>IFERROR(IF(AND(N8=""),"",VLOOKUP(N8,Marks,89,0)),"")</f>
        <v>A</v>
      </c>
      <c r="G26" s="839" t="str">
        <f>IF('Master sheet'!$D$11="Hindi","कला शिक्षा","ART EDU.")</f>
        <v>कला शिक्षा</v>
      </c>
      <c r="H26" s="840"/>
      <c r="I26" s="840"/>
      <c r="J26" s="75">
        <f>IFERROR(IF(AND(N8=""),"",VLOOKUP(N8,Marks,92,0)),"")</f>
        <v>31</v>
      </c>
      <c r="K26" s="84" t="str">
        <f>IFERROR(IF(AND(N8=""),"",VLOOKUP(N8,Marks,96,0)),"")</f>
        <v>B</v>
      </c>
      <c r="L26" s="841" t="str">
        <f>IF('Master sheet'!$D$11="Hindi","स्वा. एवं शा. शिक्षा","HE.&amp;PH. EDU.")</f>
        <v>स्वा. एवं शा. शिक्षा</v>
      </c>
      <c r="M26" s="842"/>
      <c r="N26" s="842"/>
      <c r="O26" s="75">
        <f>IFERROR(IF(AND(N8=""),"",VLOOKUP(N8,Marks,99,0)),"")</f>
        <v>76</v>
      </c>
      <c r="P26" s="84" t="str">
        <f>IFERROR(IF(AND(N8=""),"",VLOOKUP(N8,Marks,103,0)),"")</f>
        <v>A</v>
      </c>
    </row>
    <row r="27" spans="2:16" ht="11.25" customHeight="1">
      <c r="B27" s="327"/>
      <c r="C27" s="327"/>
      <c r="D27" s="327"/>
      <c r="E27" s="333"/>
      <c r="F27" s="334"/>
      <c r="G27" s="327"/>
      <c r="H27" s="327"/>
      <c r="I27" s="327"/>
      <c r="J27" s="333"/>
      <c r="K27" s="334"/>
      <c r="L27" s="328"/>
      <c r="M27" s="328"/>
      <c r="N27" s="328"/>
      <c r="O27" s="333"/>
      <c r="P27" s="334"/>
    </row>
    <row r="28" spans="2:16" ht="21" customHeight="1">
      <c r="B28" s="800" t="str">
        <f>IF('Master sheet'!$D$11="Hindi","कुल कार्य दिवस :-","Total Meeting :-")</f>
        <v>कुल कार्य दिवस :-</v>
      </c>
      <c r="C28" s="800"/>
      <c r="D28" s="800"/>
      <c r="E28" s="801">
        <f>IFERROR(IF(AND(N8=""),"",VLOOKUP(N8,Marks,117,0)),"")</f>
        <v>220</v>
      </c>
      <c r="F28" s="801"/>
      <c r="G28" s="801"/>
      <c r="H28" s="801"/>
      <c r="I28" s="800" t="str">
        <f>IF('Master sheet'!$D$11="Hindi","कुल उपस्थिति :-","Total Attendance :-")</f>
        <v>कुल उपस्थिति :-</v>
      </c>
      <c r="J28" s="800"/>
      <c r="K28" s="800"/>
      <c r="L28" s="800"/>
      <c r="M28" s="802">
        <f>IFERROR(IF(AND(N8=""),"",VLOOKUP(N8,Marks,118,0)),"")</f>
        <v>170</v>
      </c>
      <c r="N28" s="802"/>
      <c r="O28" s="802"/>
      <c r="P28" s="802"/>
    </row>
    <row r="29" spans="2:16" ht="21" customHeight="1">
      <c r="B29" s="800" t="str">
        <f>IF('Master sheet'!$D$11="Hindi","परिणाम :-","Result :-")</f>
        <v>परिणाम :-</v>
      </c>
      <c r="C29" s="800"/>
      <c r="D29" s="800"/>
      <c r="E29" s="803" t="str">
        <f>IFERROR(IF(AND(N8=""),"",VLOOKUP(N8,Marks,116,0)),"")</f>
        <v>कक्षोंन्नति</v>
      </c>
      <c r="F29" s="803"/>
      <c r="G29" s="803"/>
      <c r="H29" s="803"/>
      <c r="I29" s="800" t="str">
        <f>IF('Master sheet'!$D$11="Hindi","परिणाम प्रतिशत में :-","Result in Percentage :-")</f>
        <v>परिणाम प्रतिशत में :-</v>
      </c>
      <c r="J29" s="800"/>
      <c r="K29" s="800"/>
      <c r="L29" s="800"/>
      <c r="M29" s="804">
        <f>IFERROR(IF(AND(N8=""),"",VLOOKUP(N8,Marks,113,0)),"")</f>
        <v>77.8</v>
      </c>
      <c r="N29" s="804"/>
      <c r="O29" s="804"/>
      <c r="P29" s="804"/>
    </row>
    <row r="30" spans="2:16" ht="21" customHeight="1">
      <c r="B30" s="800" t="str">
        <f>IF('Master sheet'!$D$11="Hindi","श्रेणी / ग्रेड :-","Division / Grade :-")</f>
        <v>श्रेणी / ग्रेड :-</v>
      </c>
      <c r="C30" s="800"/>
      <c r="D30" s="800"/>
      <c r="E30" s="226" t="str">
        <f>IFERROR(IF(AND(N8=""),"",VLOOKUP(N8,Marks,114,0)),"")</f>
        <v>I</v>
      </c>
      <c r="F30" s="227" t="s">
        <v>132</v>
      </c>
      <c r="G30" s="805" t="str">
        <f>IFERROR(IF(AND(N8=""),"",VLOOKUP(N8,Marks,119,0)),"")</f>
        <v>B</v>
      </c>
      <c r="H30" s="805"/>
      <c r="I30" s="800" t="str">
        <f>IF('Master sheet'!$D$11="Hindi","कक्षा में स्थान :-","Position in the Class :-")</f>
        <v>कक्षा में स्थान :-</v>
      </c>
      <c r="J30" s="800"/>
      <c r="K30" s="800"/>
      <c r="L30" s="800"/>
      <c r="M30" s="806">
        <f>IFERROR(IF(AND(N8=""),"",VLOOKUP(N8,Marks,115,0)),"")</f>
        <v>19.000000000000298</v>
      </c>
      <c r="N30" s="806"/>
      <c r="O30" s="806"/>
      <c r="P30" s="806"/>
    </row>
    <row r="31" spans="2:16" ht="21" customHeight="1">
      <c r="B31" s="786" t="str">
        <f>IF('Master sheet'!$D$11="Hindi","परीक्षा परिणाम घोषणा दिनांक :-","Result Declaration Date :-")</f>
        <v>परीक्षा परिणाम घोषणा दिनांक :-</v>
      </c>
      <c r="C31" s="786"/>
      <c r="D31" s="786"/>
      <c r="E31" s="787">
        <f>IFERROR(IF(AND(N8=""),"",'Master sheet'!$D$10),"")</f>
        <v>45048</v>
      </c>
      <c r="F31" s="787"/>
      <c r="G31" s="787"/>
      <c r="H31" s="382"/>
      <c r="I31" s="76"/>
      <c r="J31" s="76"/>
      <c r="K31" s="47"/>
      <c r="L31" s="76"/>
      <c r="M31" s="76"/>
      <c r="N31" s="76"/>
      <c r="O31" s="76"/>
      <c r="P31" s="76"/>
    </row>
    <row r="32" spans="2:16" ht="54" customHeight="1">
      <c r="B32" s="788" t="str">
        <f>IF(AND(N8=""),"",IF(AND(C5=1),CONCATENATE("( ",UPPER('Master sheet'!$H$10)," )"),IF(AND(C5=2),CONCATENATE("( ",UPPER('Master sheet'!$H$18)," )"),"")))</f>
        <v>( PRADIP SINGH RAJAWAT )</v>
      </c>
      <c r="C32" s="788"/>
      <c r="D32" s="788"/>
      <c r="E32" s="788"/>
      <c r="F32" s="789" t="str">
        <f>IF(AND(N8=""),"",CONCATENATE("(",'Master sheet'!$D$14," )"))</f>
        <v>(Suresh Kumar )</v>
      </c>
      <c r="G32" s="789"/>
      <c r="H32" s="789"/>
      <c r="I32" s="789"/>
      <c r="J32" s="789"/>
      <c r="K32" s="789" t="str">
        <f>IF(AND(N8=""),"",CONCATENATE("(",'Master sheet'!$D$12," )"))</f>
        <v>(USHA PALIYA )</v>
      </c>
      <c r="L32" s="789"/>
      <c r="M32" s="789"/>
      <c r="N32" s="789"/>
      <c r="O32" s="789"/>
      <c r="P32" s="789"/>
    </row>
    <row r="33" spans="1:35" ht="24.75" customHeight="1">
      <c r="B33" s="790" t="str">
        <f>IF('Master sheet'!$D$11="Hindi","हस्ताक्षर कक्षाध्यापक","Signature of the class teacher")</f>
        <v>हस्ताक्षर कक्षाध्यापक</v>
      </c>
      <c r="C33" s="790"/>
      <c r="D33" s="790"/>
      <c r="E33" s="790"/>
      <c r="F33" s="790" t="str">
        <f>IF('Master sheet'!$D$11="Hindi","हस्ताक्षर परीक्षा प्रभारी","Signature of the exam. Incharge")</f>
        <v>हस्ताक्षर परीक्षा प्रभारी</v>
      </c>
      <c r="G33" s="790"/>
      <c r="H33" s="790"/>
      <c r="I33" s="790"/>
      <c r="J33" s="790"/>
      <c r="K33" s="790" t="str">
        <f>IF('Master sheet'!$D$11="Hindi","हस्ताक्षर संस्था प्रधान","Head of Institute's Signature")</f>
        <v>हस्ताक्षर संस्था प्रधान</v>
      </c>
      <c r="L33" s="790"/>
      <c r="M33" s="790"/>
      <c r="N33" s="790"/>
      <c r="O33" s="790"/>
      <c r="P33" s="790"/>
    </row>
    <row r="34" spans="1:35">
      <c r="S34" s="47"/>
      <c r="T34" s="47"/>
      <c r="U34" s="47"/>
      <c r="V34" s="47"/>
      <c r="W34" s="47"/>
      <c r="X34" s="47"/>
    </row>
    <row r="35" spans="1:35" ht="22.5" customHeight="1">
      <c r="A35" s="104">
        <f>IF(N42="","",1)</f>
        <v>1</v>
      </c>
      <c r="B35" s="850" t="str">
        <f>IF('Master sheet'!$D$11="Hindi","वार्षिक रिपोर्ट कार्ड ","Report Card")</f>
        <v xml:space="preserve">वार्षिक रिपोर्ट कार्ड </v>
      </c>
      <c r="C35" s="850"/>
      <c r="D35" s="850"/>
      <c r="E35" s="850"/>
      <c r="F35" s="850"/>
      <c r="G35" s="850"/>
      <c r="H35" s="850"/>
      <c r="I35" s="850"/>
      <c r="J35" s="850"/>
      <c r="K35" s="850"/>
      <c r="L35" s="850"/>
      <c r="M35" s="850"/>
      <c r="N35" s="850"/>
      <c r="O35" s="850"/>
      <c r="P35" s="850"/>
      <c r="S35" s="330"/>
      <c r="T35" s="330"/>
      <c r="U35" s="330"/>
      <c r="V35" s="330"/>
      <c r="W35" s="330"/>
      <c r="X35" s="47"/>
    </row>
    <row r="36" spans="1:35" ht="21.75" customHeight="1">
      <c r="A36" s="104">
        <f>IF(N42="","",A35+1)</f>
        <v>2</v>
      </c>
      <c r="B36" s="851" t="str">
        <f>IF('Master sheet'!$D$11="Hindi","शिक्षा विभाग, राजस्थान सरकार","Education Department, Rajasthan Government")</f>
        <v>शिक्षा विभाग, राजस्थान सरकार</v>
      </c>
      <c r="C36" s="851"/>
      <c r="D36" s="851"/>
      <c r="E36" s="851"/>
      <c r="F36" s="851"/>
      <c r="G36" s="851"/>
      <c r="H36" s="851"/>
      <c r="I36" s="851"/>
      <c r="J36" s="851"/>
      <c r="K36" s="851"/>
      <c r="L36" s="851"/>
      <c r="M36" s="851"/>
      <c r="N36" s="851"/>
      <c r="O36" s="851"/>
      <c r="P36" s="851"/>
      <c r="S36" s="330"/>
      <c r="T36" s="330"/>
      <c r="U36" s="331"/>
      <c r="V36" s="330"/>
      <c r="W36" s="330"/>
      <c r="X36" s="47"/>
    </row>
    <row r="37" spans="1:35" s="106" customFormat="1" ht="24" customHeight="1">
      <c r="A37" s="104">
        <f>IF(N42="","",A36+1)</f>
        <v>3</v>
      </c>
      <c r="B37" s="852" t="str">
        <f>IF('Master sheet'!$D$11="Hindi","विद्यालय का नाम :-","School Name :- ")</f>
        <v>विद्यालय का नाम :-</v>
      </c>
      <c r="C37" s="852"/>
      <c r="D37" s="852"/>
      <c r="E37" s="853" t="str">
        <f>IF(AND(N42=""),"",IF('Master sheet'!$D$11="Hindi",'Master sheet'!$D$8,'Master sheet'!$D$7))</f>
        <v xml:space="preserve">महात्मा गाँधी राजकीय विद्यालय (अंग्रेजी माध्यम) बर, पाली </v>
      </c>
      <c r="F37" s="853"/>
      <c r="G37" s="853"/>
      <c r="H37" s="853"/>
      <c r="I37" s="853"/>
      <c r="J37" s="853"/>
      <c r="K37" s="853"/>
      <c r="L37" s="853"/>
      <c r="M37" s="853"/>
      <c r="N37" s="853"/>
      <c r="O37" s="853"/>
      <c r="P37" s="853"/>
      <c r="S37" s="332"/>
      <c r="T37" s="342"/>
      <c r="U37" s="331"/>
      <c r="V37" s="342"/>
      <c r="W37" s="332"/>
      <c r="X37" s="343"/>
    </row>
    <row r="38" spans="1:35" ht="18.95" customHeight="1">
      <c r="A38" s="104">
        <f>IF(N42="","",A37+1)</f>
        <v>4</v>
      </c>
      <c r="B38" s="337"/>
      <c r="C38" s="337"/>
      <c r="D38" s="337"/>
      <c r="E38" s="854" t="str">
        <f>IF(AND(N42=""),"",IF('Master sheet'!$D$11="Hindi",CONCATENATE("(विद्यालय मान्यता क्रमांक व वर्ष : ","  ",'Master sheet'!$D$6),CONCATENATE("(School Recognition Number &amp; Years : ","  ",'Master sheet'!$D$6)))</f>
        <v>(विद्यालय मान्यता क्रमांक व वर्ष :   शिक्षा/पाली/1995/2001</v>
      </c>
      <c r="F38" s="854"/>
      <c r="G38" s="854"/>
      <c r="H38" s="854"/>
      <c r="I38" s="854"/>
      <c r="J38" s="854"/>
      <c r="K38" s="854"/>
      <c r="L38" s="854"/>
      <c r="M38" s="854"/>
      <c r="N38" s="854"/>
      <c r="O38" s="854"/>
      <c r="P38" s="854"/>
      <c r="S38" s="330"/>
      <c r="T38" s="330"/>
      <c r="U38" s="330"/>
      <c r="V38" s="330"/>
      <c r="W38" s="330"/>
      <c r="X38" s="47"/>
    </row>
    <row r="39" spans="1:35" ht="18.95" customHeight="1">
      <c r="A39" s="104">
        <f>IF(N42="","",A38+1)</f>
        <v>5</v>
      </c>
      <c r="B39" s="335" t="str">
        <f>IF('Master sheet'!$D$11="Hindi","कक्षा  :-","CLASS :- ")</f>
        <v>कक्षा  :-</v>
      </c>
      <c r="C39" s="855">
        <f>IFERROR(IF(AND(N42=""),"",VLOOKUP(N42,Marks,2,0)),"")</f>
        <v>1</v>
      </c>
      <c r="D39" s="855"/>
      <c r="E39" s="856" t="str">
        <f>IF('Master sheet'!$D$11="Hindi","सेक्शन :-","Section :- ")</f>
        <v>सेक्शन :-</v>
      </c>
      <c r="F39" s="856"/>
      <c r="G39" s="856"/>
      <c r="H39" s="855" t="str">
        <f>IFERROR(IF(AND(N42=""),"",VLOOKUP(N42,Marks,3,0)),"")</f>
        <v>A</v>
      </c>
      <c r="I39" s="855"/>
      <c r="J39" s="857" t="str">
        <f>IF('Master sheet'!$D$11="Hindi","सत्र :- ","Session :- ")</f>
        <v xml:space="preserve">सत्र :- </v>
      </c>
      <c r="K39" s="857"/>
      <c r="L39" s="857"/>
      <c r="M39" s="857"/>
      <c r="N39" s="858" t="str">
        <f>IF(AND(N42=""),"",'Marks Entry 1st'!$I$2)</f>
        <v xml:space="preserve"> 2022-2023</v>
      </c>
      <c r="O39" s="858"/>
      <c r="P39" s="858"/>
      <c r="S39" s="330"/>
      <c r="T39" s="330"/>
      <c r="U39" s="330"/>
      <c r="V39" s="330"/>
      <c r="W39" s="330"/>
      <c r="X39" s="47"/>
      <c r="AH39" s="340">
        <f>N41</f>
        <v>42005</v>
      </c>
    </row>
    <row r="40" spans="1:35" ht="18.95" customHeight="1">
      <c r="A40" s="104">
        <f>IF(N42="","",A39+1)</f>
        <v>6</v>
      </c>
      <c r="B40" s="812" t="str">
        <f>IF('Master sheet'!$D$11="Hindi","विद्यार्थी का नाम :-","Student's Name :-")</f>
        <v>विद्यार्थी का नाम :-</v>
      </c>
      <c r="C40" s="812"/>
      <c r="D40" s="812"/>
      <c r="E40" s="813" t="str">
        <f>IFERROR(IF(AND(N42=""),"",VLOOKUP(N42,Marks,6,0)),"")</f>
        <v>ANUJ GIRI</v>
      </c>
      <c r="F40" s="813"/>
      <c r="G40" s="813"/>
      <c r="H40" s="813"/>
      <c r="I40" s="813"/>
      <c r="J40" s="814" t="str">
        <f>IF('Master sheet'!$D$11="Hindi","प्रवेशांक :","SR. NO. :")</f>
        <v>प्रवेशांक :</v>
      </c>
      <c r="K40" s="814"/>
      <c r="L40" s="814"/>
      <c r="M40" s="814"/>
      <c r="N40" s="859">
        <f>IFERROR(IF(AND(N42=""),"",VLOOKUP(N42,Marks,5,0)),"")</f>
        <v>944</v>
      </c>
      <c r="O40" s="859"/>
      <c r="P40" s="859"/>
      <c r="S40" s="330"/>
      <c r="T40" s="330"/>
      <c r="U40" s="330"/>
      <c r="V40" s="330"/>
      <c r="W40" s="330"/>
      <c r="X40" s="47"/>
      <c r="AG40" s="46">
        <f>YEAR(AH39)</f>
        <v>2015</v>
      </c>
      <c r="AH40" s="46">
        <f>MONTH(AH39)</f>
        <v>1</v>
      </c>
      <c r="AI40" s="46">
        <f>DAY(AH39)</f>
        <v>1</v>
      </c>
    </row>
    <row r="41" spans="1:35" ht="18.95" customHeight="1">
      <c r="A41" s="104">
        <f>IF(N42="","",A40+1)</f>
        <v>7</v>
      </c>
      <c r="B41" s="812" t="str">
        <f>IF('Master sheet'!$D$11="Hindi","पिता का नाम :-","Father's Name :-")</f>
        <v>पिता का नाम :-</v>
      </c>
      <c r="C41" s="812"/>
      <c r="D41" s="812"/>
      <c r="E41" s="813" t="str">
        <f>IFERROR(IF(AND(N42=""),"",VLOOKUP(N42,Marks,7,0)),"")</f>
        <v>BHAGWAT GIRI</v>
      </c>
      <c r="F41" s="813"/>
      <c r="G41" s="813"/>
      <c r="H41" s="813"/>
      <c r="I41" s="813"/>
      <c r="J41" s="814" t="str">
        <f>IF('Master sheet'!$D$11="Hindi","जन्म तिथि :","Date of Birth :")</f>
        <v>जन्म तिथि :</v>
      </c>
      <c r="K41" s="814"/>
      <c r="L41" s="814"/>
      <c r="M41" s="814"/>
      <c r="N41" s="815">
        <f>IFERROR(IF(AND(N42=""),"",VLOOKUP(N42,Marks,4,0)),"")</f>
        <v>42005</v>
      </c>
      <c r="O41" s="815"/>
      <c r="P41" s="815"/>
      <c r="S41" s="47"/>
      <c r="T41" s="47"/>
      <c r="U41" s="47"/>
      <c r="V41" s="47"/>
      <c r="W41" s="47"/>
      <c r="X41" s="47"/>
      <c r="AG41" s="46" t="str">
        <f>IF(AG40=2000,"दो हजार",IF(AG40=2001,"दो हजार एक",IF(AG40=2002,"दो हजार दो",IF(AG40=2003,"दो हजार तीन",IF(AG40=2004,"दो हजार चार",IF(AG40=2005,"दो हजार पांच",IF(AG40=2006,"दो हजार छः",IF(AG40=2007,"दो हजार सात",IF(AG40=2008,"दो हजार आठ",IF(AG40=2009,"दो हजार नौ",IF(AG40=2010,"दो हजार दस",IF(AG40=2011,"दो हजार इग्यारह",IF(AG40=2012,"दो हजार बारह",IF(AG40=2013,"दो हजार तेरह",IF(AG40=2014,"दो हजार चौदह",IF(AG40=2015,"दो हजार पंद्रह",IF(AG40=2016,"दो हजार सोलह",IF(AG40=2017,"दो हजार सत्रह",IF(AG40=2018,"दो हजार अठारह",IF(AG40=2019,"दो हजार उन्नीस",IF(AG40=2020,"दो हजार बीस",IF(AG40=2021,"दो हजार इक्कीस",IF(AG40=2022,"दो हजार बाइस","")))))))))))))))))))))))</f>
        <v>दो हजार पंद्रह</v>
      </c>
      <c r="AH41" s="46" t="str">
        <f>IF(AH40=1,"जनवरी",IF(AH40=2,"फरवरी",IF(AH40=3,"मार्च",IF(AH40=4,"अप्रैल",IF(AH40=5,"मई",IF(AH40=6,"जून",IF(AH40=7,"जुलाई",IF(AH40=8,"अगस्त",IF(AH40=9,"सितम्बर",IF(AH40=10,"अक्टूबर",IF(AH40=11,"नवम्बर",IF(AH40=12,"दिसम्बर",""))))))))))))</f>
        <v>जनवरी</v>
      </c>
      <c r="AI41" s="46" t="str">
        <f>IF(AI40=1,"एक",IF(AI40=2,"दो",IF(AI40=3,"तीन",IF(AI40=4,"चार",IF(AI40=5,"पांच",IF(AI40=6,"छः",IF(AI40=7,"सात",IF(AI40=8,"आठ",IF(AI40=9,"नौ",IF(AI40=10,"दस",IF(AI40=11,"इग्यारह",IF(AI40=12,"बारह",IF(AI40=13,"तेरह",IF(AI40=14,"चौदह",IF(AI40=15,"पंद्रह",IF(AI40=16,"सोलह",IF(AI40=17,"सत्रह",IF(AI40=18,"अठारह",IF(AI40=19,"उन्नीस",IF(AI40=20,"बीस",IF(AI40=21,"इक्कीस",IF(AI40=22,"बाइस",IF(AI40=23,"तेईस",IF(AI40=24,"चौबीस",IF(AI40=25,"पचीस",IF(AI40=26,"छबीस",IF(AI40=27,"सताईस",IF(AI40=28,"अठाइस",IF(AI40=29,"उन्नतीस",IF(AI40=30,"तीस",IF(AI40=31,"इकतीस","")))))))))))))))))))))))))))))))</f>
        <v>एक</v>
      </c>
    </row>
    <row r="42" spans="1:35" ht="18.95" customHeight="1">
      <c r="A42" s="104">
        <f>IF(N42="","",A41+1)</f>
        <v>8</v>
      </c>
      <c r="B42" s="812" t="str">
        <f>IF('Master sheet'!$D$11="Hindi","माता का नाम :-","Mother's Name :-")</f>
        <v>माता का नाम :-</v>
      </c>
      <c r="C42" s="812"/>
      <c r="D42" s="812"/>
      <c r="E42" s="813" t="str">
        <f>IFERROR(IF(AND(N42=""),"",VLOOKUP(N42,Marks,8,0)),"")</f>
        <v>KANTA DEVI</v>
      </c>
      <c r="F42" s="813"/>
      <c r="G42" s="813"/>
      <c r="H42" s="813"/>
      <c r="I42" s="813"/>
      <c r="J42" s="814" t="str">
        <f>IF('Master sheet'!$D$11="Hindi","रोल नंबर :-","Roll No. :")</f>
        <v>रोल नंबर :-</v>
      </c>
      <c r="K42" s="814"/>
      <c r="L42" s="814"/>
      <c r="M42" s="814"/>
      <c r="N42" s="816">
        <f>IF(N8="","",IF(AND(N8+1&gt;$Y$6),"",N8+1))</f>
        <v>102</v>
      </c>
      <c r="O42" s="816"/>
      <c r="P42" s="816"/>
      <c r="AH42" s="46" t="str">
        <f>CONCATENATE(AI41," ",AH41," ",AG41)</f>
        <v>एक जनवरी दो हजार पंद्रह</v>
      </c>
    </row>
    <row r="43" spans="1:35" ht="18.95" customHeight="1">
      <c r="A43" s="104">
        <f>IF(N42="","",A42+1)</f>
        <v>9</v>
      </c>
      <c r="B43" s="812" t="str">
        <f>IF('Master sheet'!$D$11="Hindi","जन्मतिथि शब्दों में :-","Date of Birth in Words :-")</f>
        <v>जन्मतिथि शब्दों में :-</v>
      </c>
      <c r="C43" s="812"/>
      <c r="D43" s="812"/>
      <c r="E43" s="813" t="str">
        <f>IFERROR(IF('Master sheet'!$D$11="Hindi",AH42,AH44),"")</f>
        <v>एक जनवरी दो हजार पंद्रह</v>
      </c>
      <c r="F43" s="813"/>
      <c r="G43" s="813"/>
      <c r="H43" s="813"/>
      <c r="I43" s="813"/>
      <c r="J43" s="813"/>
      <c r="K43" s="813"/>
      <c r="L43" s="813"/>
      <c r="M43" s="813"/>
      <c r="N43" s="813"/>
      <c r="O43" s="813"/>
      <c r="P43" s="336"/>
      <c r="AG43" s="46" t="str">
        <f>IF(AG40=1961,"NINETEEN SIXTY ONE",IF(AG40=1962,"NINETEEN SIXTY TWO",IF(AG40=1963,"NINETEEN SIXTY THREE",IF(AG40=1964,"NINETEEN SIXTY FOUR",IF(AG40=1965,"NINETEEN SIXTY FIVE",IF(AG40=1966,"NINETEEN SIXTY SIX",IF(AG40=1967,"NINETEEN SIXTY SEVEN",IF(AG40=1968,"NINETEEN SIXTY EIGHT",IF(AG40=1969,"NINETEEN SIXTY NINE",IF(AG40=1970,"NINETEEN SEVENTY",IF(AG40=1971,"NINETEEN SEVENTY ONE",IF(AG40=1972,"NINETEEN SEVENTY TWO",IF(AG40=1973,"NINETEEN SEVENTY THREE",IF(AG40=1974,"NINETEEN SEVENTY FOUR",IF(AG40=1975,"NINETEEN SEVENTY FIVE",IF(AG40=1976,"NINETEEN SEVENTY SIX",IF(AG40=1977,"NINETEEN SEVENTY SEVEN",IF(AG40=1978,"NINETEEN SEVENTY EIGHT",IF(AG40=1979,"NINETEEN SEVENTY NINE",IF(AG40=1980,"NINETEEN EIGHTY",IF(AG40=1981,"NINETEEN EIGHTY ONE",IF(AG40=1982,"NINETEEN EIGHTY TWO",IF(AG40=1983,"NINETEEN EIGHTY THREE",IF(AG40=1984,"NINETEEN EIGHTY FOUR",IF(AG40=1985,"NINETEEN EIGHTY FIVE",IF(AG40=1986,"NINETEEN EIGHTY SIX",IF(AG40=1987,"NINETEEN EIGHTY SEVEN",IF(AG40=1988,"NINETEEN EIGHTY EIGHT",IF(AG40=1989,"NINETEEN EIGHTY NINE",IF(AG40=1990,"NINETEEN NINETY",IF(AG40=1991,"NINETEEN NINETY ONE",IF(AG40=1992,"NINETEEN NINETY TWO",IF(AG40=1993,"NINETEEN NINETY THREE",IF(AG40=1994,"NINETEEN NINETY FOUR",IF(AG40=1995,"NINETEEN NINETY FIVE",IF(AG40=1996,"NINETEEN NINETY SIX",IF(AG40=1997,"NINETEEN NINETY SEVEN",IF(AG40=1998,"NINETEEN NINETY EIGHT",IF(AG40=1999,"NINETEEN NINETY NINE",IF(AG40=2000,"TWO THOUSAND",IF(AG40=2001,"TWO THOUSAND ONE",IF(AG40=2002,"TWO THOUSAND TWO",IF(AG40=2003,"TWO THOUSAND THREE",IF(AG40=2004,"TWO THOUSAND FOUR",IF(AG40=2005,"TWO THOUSAND FIVE",IF(AG40=2006,"TWO THOUSAND SIX",IF(AG40=2007,"TWO THOUSAND SEVEN",IF(AG40=2008,"TWO THOUSAND EIGHT",IF(AG40=2009,"TWO THOUSAND NINE",IF(AG40=2010,"TWO THOUSAND TEN",IF(AG40=2011,"TWO THOUSAND ELEVEN",IF(AG40=2012,"TWO THOUSAND TWELVE",IF(AG40=2013,"TWO THOUSAND THIRTEEN",IF(AG40=2014,"TWO THOUSAND FOURTEEN",IF(AG40=2015,"TWO THOUSAND FIFTEEN",IF(AG40=2016,"TWO THOUSAND SIXTEEN",IF(AG40=2017,"TWO THOUSAND SEVENTEEN",IF(AG40=2018,"TWO THOUSAND EIGHTEEN",IF(AG40=2019,"TWO THOUSAND NINETEEN",IF(AG40=2020,"TWO THOUSAND TWENTY",IF(AG40=2021,"TWO THOUSAND TWENTY ONE",IF(AG40=2022,"TWO THOUSAND TWENTY TWO",IF(AG40=2023,"TWO THOUSAND TWENTY THREE",IF(AG40=2024,"TWO THOUSAND TWENTY FOUR",IF(AG40=2025,"TWO THOUSAND TWENTY FIVE","")))))))))))))))))))))))))))))))))))))))))))))))))))))))))))))))))</f>
        <v>TWO THOUSAND FIFTEEN</v>
      </c>
      <c r="AH43" s="46" t="str">
        <f>IF(AH40=1,"JANUARY",IF(AH40=2,"FEBUARY", IF(AH40=3,"MARCH",IF(AH40=4,"APRIL",IF(AH40=5,"MAY",IF(AH40=6,"JUNE",IF(AH40=7,"JULY",IF(AH40=8,"AUGUST",IF(AH40=9,"SEPTEMBER",IF(AH40=10,"OCTOBER",IF(AH40=11,"NOVEMBER",IF(AH40=12,"DECEMBER",""))))))))))))</f>
        <v>JANUARY</v>
      </c>
      <c r="AI43" s="46" t="str">
        <f>IF(AI40=1,"1ST",IF(AI40=2,"2ND", IF(AI40=3,"3RD",IF(AI40=4,"FOURTH",IF(AI40=5,"FIFTH",IF(AI40=6,"SIXTH",IF(AI40=7,"7TH",IF(AI40=8,"8TH",IF(AI40=9,"9TH",IF(AI40=10,"10TH",IF(AI40=11,"11TH",IF(AI40=12,"12TH",IF(AI40=13,"13TH",IF(AI40=14,"14TH",IF(AI40=15,"FIFTEEN",IF(AI40=16,"SIXTEEN",IF(AI40=17,"SEVENTEEN",IF(AI40=18,"EIGHTEEN",IF(AI40=19,"NINETEEN",IF(AI40=20,"TWENTY",IF(AI40=21,"TWENTY FIRST",IF(AI40=22,"TWENTY SECOND",IF(AI40=23,"TWENTY THIRD",IF(AI40=24,"TWENTY FOURTH",IF(AI40=25,"TWENTY FIFTH",IF(AI40=26,"TWENTY SIX",IF(AI40=27,"TWENTY SEVEN",IF(AI40=28,"TWENTY EIGHT",IF(AI40=29,"TWENTY NINE",IF(AI40=30,"THIRTY",IF(AI40=31,"THIRTY FIRST","")))))))))))))))))))))))))))))))</f>
        <v>1ST</v>
      </c>
    </row>
    <row r="44" spans="1:35" ht="10.5" customHeight="1">
      <c r="A44" s="104">
        <f>IF(N42="","",A43+1)</f>
        <v>10</v>
      </c>
      <c r="B44" s="77"/>
      <c r="C44" s="77"/>
      <c r="D44" s="77"/>
      <c r="E44" s="78"/>
      <c r="F44" s="78"/>
      <c r="G44" s="78"/>
      <c r="H44" s="77"/>
      <c r="I44" s="77"/>
      <c r="J44" s="79"/>
      <c r="K44" s="79"/>
      <c r="L44" s="79"/>
      <c r="M44" s="47"/>
      <c r="N44" s="47"/>
      <c r="O44" s="47"/>
      <c r="P44" s="47"/>
      <c r="AH44" s="46" t="str">
        <f>CONCATENATE(AH43," ",AI43,", ",AG43)</f>
        <v>JANUARY 1ST, TWO THOUSAND FIFTEEN</v>
      </c>
    </row>
    <row r="45" spans="1:35" ht="25.5" customHeight="1">
      <c r="A45" s="104">
        <f>IF(N42="","",A44+1)</f>
        <v>11</v>
      </c>
      <c r="B45" s="588" t="str">
        <f>IF('Master sheet'!$D$11="Hindi","विषय","Subject")</f>
        <v>विषय</v>
      </c>
      <c r="C45" s="604" t="str">
        <f>IF('Master sheet'!$D$11="Hindi","अर्द्धवार्षिक","Half Yearly")</f>
        <v>अर्द्धवार्षिक</v>
      </c>
      <c r="D45" s="605"/>
      <c r="E45" s="605"/>
      <c r="F45" s="605"/>
      <c r="G45" s="820" t="str">
        <f>IF('Master sheet'!$D$11="Hindi","वार्षिक","Yearly")</f>
        <v>वार्षिक</v>
      </c>
      <c r="H45" s="821"/>
      <c r="I45" s="821"/>
      <c r="J45" s="822"/>
      <c r="K45" s="604" t="str">
        <f>IF('Master sheet'!$D$11="Hindi","सर्व योग","Grand Total")</f>
        <v>सर्व योग</v>
      </c>
      <c r="L45" s="605"/>
      <c r="M45" s="605"/>
      <c r="N45" s="606"/>
      <c r="O45" s="817" t="str">
        <f>IF('Master sheet'!$D$11="Hindi","ग्रेड","Grade")</f>
        <v>ग्रेड</v>
      </c>
      <c r="P45" s="807" t="str">
        <f>IF('Master sheet'!$D$11="Hindi","परिणाम","Results")</f>
        <v>परिणाम</v>
      </c>
    </row>
    <row r="46" spans="1:35" ht="102.75" customHeight="1">
      <c r="A46" s="104">
        <f>IF(N42="","",A45+1)</f>
        <v>12</v>
      </c>
      <c r="B46" s="588"/>
      <c r="C46" s="823" t="str">
        <f>IF('Master sheet'!$D$11="Hindi","लिखित","Written")</f>
        <v>लिखित</v>
      </c>
      <c r="D46" s="824"/>
      <c r="E46" s="823" t="str">
        <f>IF('Master sheet'!$D$11="Hindi","मौखिक","Oral")</f>
        <v>मौखिक</v>
      </c>
      <c r="F46" s="824"/>
      <c r="G46" s="823" t="str">
        <f>IF('Master sheet'!$D$11="Hindi","लिखित","Written")</f>
        <v>लिखित</v>
      </c>
      <c r="H46" s="824"/>
      <c r="I46" s="825" t="str">
        <f>IF('Master sheet'!$D$11="Hindi","मौखिक","Oral")</f>
        <v>मौखिक</v>
      </c>
      <c r="J46" s="825"/>
      <c r="K46" s="387" t="str">
        <f>IF('Master sheet'!$D$11="Hindi","लिखित","Written")</f>
        <v>लिखित</v>
      </c>
      <c r="L46" s="387" t="str">
        <f>IF('Master sheet'!$D$11="Hindi","मौखिक","Oral")</f>
        <v>मौखिक</v>
      </c>
      <c r="M46" s="826" t="str">
        <f>IF('Master sheet'!$D$11="Hindi","कुल विषय योग ","Subject Total")</f>
        <v xml:space="preserve">कुल विषय योग </v>
      </c>
      <c r="N46" s="827"/>
      <c r="O46" s="818"/>
      <c r="P46" s="808"/>
    </row>
    <row r="47" spans="1:35" ht="21" customHeight="1">
      <c r="A47" s="104">
        <f>IF(N42="","",A46+1)</f>
        <v>13</v>
      </c>
      <c r="B47" s="588"/>
      <c r="C47" s="830">
        <v>30</v>
      </c>
      <c r="D47" s="831"/>
      <c r="E47" s="830">
        <v>70</v>
      </c>
      <c r="F47" s="831"/>
      <c r="G47" s="830">
        <v>30</v>
      </c>
      <c r="H47" s="831"/>
      <c r="I47" s="830">
        <v>70</v>
      </c>
      <c r="J47" s="831"/>
      <c r="K47" s="414">
        <v>60</v>
      </c>
      <c r="L47" s="414">
        <v>140</v>
      </c>
      <c r="M47" s="830">
        <v>200</v>
      </c>
      <c r="N47" s="831"/>
      <c r="O47" s="819"/>
      <c r="P47" s="809"/>
    </row>
    <row r="48" spans="1:35" ht="21" customHeight="1">
      <c r="A48" s="104">
        <f>IF(N42="","",A47+1)</f>
        <v>14</v>
      </c>
      <c r="B48" s="321" t="str">
        <f>IF('Master sheet'!D$11="Hindi","हिंदी","Hindi")</f>
        <v>हिंदी</v>
      </c>
      <c r="C48" s="663">
        <f>IFERROR(IF(AND(N42=""),"",VLOOKUP(N42,Marks,15,0)),"")</f>
        <v>20</v>
      </c>
      <c r="D48" s="665"/>
      <c r="E48" s="663">
        <f>IFERROR(IF(AND(N42=""),"",VLOOKUP(N42,Marks,16,0)),"")</f>
        <v>63</v>
      </c>
      <c r="F48" s="665"/>
      <c r="G48" s="663">
        <f>IFERROR(IF(AND(N42=""),"",VLOOKUP(N42,Marks,19,0)),"")</f>
        <v>21</v>
      </c>
      <c r="H48" s="665"/>
      <c r="I48" s="663">
        <f>IFERROR(IF(AND(N42=""),"",VLOOKUP(N42,Marks,20,0)),"")</f>
        <v>20</v>
      </c>
      <c r="J48" s="665"/>
      <c r="K48" s="404">
        <f>IFERROR(IF(AND(N42=""),"",SUM(C48,G48)),"")</f>
        <v>41</v>
      </c>
      <c r="L48" s="404">
        <f>IFERROR(IF(AND(N42=""),"",SUM(E48,I48)),"")</f>
        <v>83</v>
      </c>
      <c r="M48" s="828">
        <f>IFERROR(IF(AND(N42=""),"",SUM(K48,L48)),"")</f>
        <v>124</v>
      </c>
      <c r="N48" s="829"/>
      <c r="O48" s="84" t="str">
        <f>IFERROR(IF(AND(N42=""),"",VLOOKUP(N42,Marks,28,0)),"")</f>
        <v>C</v>
      </c>
      <c r="P48" s="225" t="str">
        <f>IFERROR(IF(AND(N42=""),"",VLOOKUP(N42,Marks,26,0)),"")</f>
        <v>P</v>
      </c>
    </row>
    <row r="49" spans="1:20" ht="21" customHeight="1">
      <c r="A49" s="104">
        <f>IF(N42="","",A48+1)</f>
        <v>15</v>
      </c>
      <c r="B49" s="321" t="str">
        <f>IF('Master sheet'!$D$11="Hindi","गणित","Maths")</f>
        <v>गणित</v>
      </c>
      <c r="C49" s="663">
        <f>IFERROR(IF(AND(N42=""),"",VLOOKUP(N42,Marks,51,0)),"")</f>
        <v>23</v>
      </c>
      <c r="D49" s="665"/>
      <c r="E49" s="663">
        <f>IFERROR(IF(AND(N42=""),"",VLOOKUP(N42,Marks,52,0)),"")</f>
        <v>65</v>
      </c>
      <c r="F49" s="665"/>
      <c r="G49" s="663">
        <f>IFERROR(IF(AND(N42=""),"",VLOOKUP(N42,Marks,55,0)),"")</f>
        <v>22</v>
      </c>
      <c r="H49" s="665"/>
      <c r="I49" s="663">
        <f>IFERROR(IF(AND(N42=""),"",VLOOKUP(N42,Marks,56,0)),"")</f>
        <v>60</v>
      </c>
      <c r="J49" s="665"/>
      <c r="K49" s="404">
        <f>IFERROR(IF(AND(N42=""),"",SUM(C49,G49)),"")</f>
        <v>45</v>
      </c>
      <c r="L49" s="404">
        <f>IFERROR(IF(AND(N42=""),"",SUM(E49,I49)),"")</f>
        <v>125</v>
      </c>
      <c r="M49" s="828">
        <f>IFERROR(IF(AND(N42=""),"",SUM(K49,L49)),"")</f>
        <v>170</v>
      </c>
      <c r="N49" s="829"/>
      <c r="O49" s="84" t="str">
        <f>IFERROR(IF(AND(N42=""),"",VLOOKUP(N42,Marks,64,0)),"")</f>
        <v>B</v>
      </c>
      <c r="P49" s="225" t="str">
        <f>IFERROR(IF(AND(N42=""),"",VLOOKUP(N42,Marks,62,0)),"")</f>
        <v>P</v>
      </c>
      <c r="T49" s="341"/>
    </row>
    <row r="50" spans="1:20" ht="21" customHeight="1">
      <c r="A50" s="104">
        <f>IF(N42="","",A49+1)</f>
        <v>16</v>
      </c>
      <c r="B50" s="416"/>
      <c r="C50" s="830">
        <v>15</v>
      </c>
      <c r="D50" s="831"/>
      <c r="E50" s="830">
        <v>35</v>
      </c>
      <c r="F50" s="831"/>
      <c r="G50" s="830">
        <v>15</v>
      </c>
      <c r="H50" s="831"/>
      <c r="I50" s="830">
        <v>35</v>
      </c>
      <c r="J50" s="831"/>
      <c r="K50" s="414">
        <v>30</v>
      </c>
      <c r="L50" s="414">
        <v>70</v>
      </c>
      <c r="M50" s="830">
        <v>100</v>
      </c>
      <c r="N50" s="831"/>
      <c r="O50" s="834"/>
      <c r="P50" s="835"/>
      <c r="T50" s="341"/>
    </row>
    <row r="51" spans="1:20" ht="21" customHeight="1">
      <c r="A51" s="104">
        <f>IF(N42="","",A50+1)</f>
        <v>17</v>
      </c>
      <c r="B51" s="321" t="str">
        <f>IF('Master sheet'!$D$11="Hindi","अंग्रेजी","English")</f>
        <v>अंग्रेजी</v>
      </c>
      <c r="C51" s="663">
        <f>IFERROR(IF(AND(N42=""),"",VLOOKUP(N42,Marks,33,0)),"")</f>
        <v>12</v>
      </c>
      <c r="D51" s="665"/>
      <c r="E51" s="663">
        <f>IFERROR(IF(AND(N42=""),"",VLOOKUP(N42,Marks,34,0)),"")</f>
        <v>31</v>
      </c>
      <c r="F51" s="665"/>
      <c r="G51" s="663">
        <f>IFERROR(IF(AND(N42=""),"",VLOOKUP(N42,Marks,37,0)),"")</f>
        <v>10</v>
      </c>
      <c r="H51" s="665"/>
      <c r="I51" s="663">
        <f>IFERROR(IF(AND(N42=""),"",VLOOKUP(N42,Marks,38,0)),"")</f>
        <v>31</v>
      </c>
      <c r="J51" s="665"/>
      <c r="K51" s="404">
        <f>IFERROR(IF(AND(N42=""),"",SUM(C51,G51)),"")</f>
        <v>22</v>
      </c>
      <c r="L51" s="404">
        <f>IFERROR(IF(AND(N42=""),"",SUM(E51,I51)),"")</f>
        <v>62</v>
      </c>
      <c r="M51" s="828">
        <f>IFERROR(IF(AND(N42=""),"",SUM(K51,L51)),"")</f>
        <v>84</v>
      </c>
      <c r="N51" s="829"/>
      <c r="O51" s="84" t="str">
        <f>IFERROR(IF(AND(N42=""),"",VLOOKUP(N42,Marks,46,0)),"")</f>
        <v>B</v>
      </c>
      <c r="P51" s="225" t="str">
        <f>IFERROR(IF(AND(N42=""),"",VLOOKUP(N42,Marks,44,0)),"")</f>
        <v>P</v>
      </c>
    </row>
    <row r="52" spans="1:20" ht="23.25" customHeight="1">
      <c r="A52" s="104">
        <f>IF(N42="","",A51+1)</f>
        <v>18</v>
      </c>
      <c r="B52" s="322" t="str">
        <f>IF('Master sheet'!$D$11="Hindi","कुल योग","Total")</f>
        <v>कुल योग</v>
      </c>
      <c r="C52" s="848">
        <f>IF(AND(N42=""),"",IF(AND(C48="",C49="",C51=""),"",SUM(C48,C49,C51)))</f>
        <v>55</v>
      </c>
      <c r="D52" s="849"/>
      <c r="E52" s="848">
        <f>IF(AND(N42=""),"",IF(AND(E48="",E49="",E51=""),"",SUM(E48,E49,E51)))</f>
        <v>159</v>
      </c>
      <c r="F52" s="849"/>
      <c r="G52" s="848">
        <f>IF(AND(N42=""),"",IF(AND(G48="",G49="",G51=""),"",SUM(G48,G49,G51)))</f>
        <v>53</v>
      </c>
      <c r="H52" s="849"/>
      <c r="I52" s="848">
        <f>IF(AND(N42=""),"",IF(AND(I48="",I49="",I51=""),"",SUM(I48,I49,I51)))</f>
        <v>111</v>
      </c>
      <c r="J52" s="849"/>
      <c r="K52" s="405">
        <f>IF(AND(N42=""),"",IF(AND(K48="",K49="",K51=""),"",SUM(K48,K49,K51)))</f>
        <v>108</v>
      </c>
      <c r="L52" s="405">
        <f>IF(AND(N42=""),"",IF(AND(L48="",L49="",L51=""),"",SUM(L48,L49,L51)))</f>
        <v>270</v>
      </c>
      <c r="M52" s="828">
        <f>IF(AND(N42=""),"",IF(AND(M48="",M49="",M51=""),"",SUM(M48,M49,M51)))</f>
        <v>378</v>
      </c>
      <c r="N52" s="829"/>
      <c r="O52" s="415" t="str">
        <f>IFERROR(IF(AND(N42=""),"",VLOOKUP(N42,Marks,119,0)),"")</f>
        <v>B</v>
      </c>
      <c r="P52" s="228"/>
    </row>
    <row r="53" spans="1:20" ht="23.25" customHeight="1">
      <c r="A53" s="104">
        <f>IF(N42="","",A52+1)</f>
        <v>19</v>
      </c>
      <c r="B53" s="417"/>
      <c r="C53" s="830">
        <v>50</v>
      </c>
      <c r="D53" s="836"/>
      <c r="E53" s="836"/>
      <c r="F53" s="831"/>
      <c r="G53" s="830">
        <v>50</v>
      </c>
      <c r="H53" s="836"/>
      <c r="I53" s="836"/>
      <c r="J53" s="831"/>
      <c r="K53" s="830">
        <v>100</v>
      </c>
      <c r="L53" s="836"/>
      <c r="M53" s="836"/>
      <c r="N53" s="831"/>
      <c r="O53" s="837"/>
      <c r="P53" s="838"/>
    </row>
    <row r="54" spans="1:20" ht="21" customHeight="1">
      <c r="A54" s="104">
        <f>IF(N42="","",A53+1)</f>
        <v>20</v>
      </c>
      <c r="B54" s="326" t="str">
        <f>IF('Master sheet'!$D$11="Hindi","पर्यावरण अध्ययन","EVS")</f>
        <v>पर्यावरण अध्ययन</v>
      </c>
      <c r="C54" s="663">
        <f>IFERROR(IF(AND(N42=""),"",VLOOKUP(N42,Marks,69,0)),"")</f>
        <v>45</v>
      </c>
      <c r="D54" s="664"/>
      <c r="E54" s="664"/>
      <c r="F54" s="665"/>
      <c r="G54" s="663">
        <f>IFERROR(IF(AND(N42=""),"",VLOOKUP(N42,Marks,73,0)),"")</f>
        <v>14</v>
      </c>
      <c r="H54" s="664"/>
      <c r="I54" s="664"/>
      <c r="J54" s="665"/>
      <c r="K54" s="848">
        <f>IFERROR(IF(AND(N42=""),"",SUM(C54,G54)),"")</f>
        <v>59</v>
      </c>
      <c r="L54" s="861"/>
      <c r="M54" s="861"/>
      <c r="N54" s="849"/>
      <c r="O54" s="84" t="str">
        <f>IFERROR(IF(AND(N42=""),"",VLOOKUP(N42,Marks,82,0)),"")</f>
        <v>C</v>
      </c>
      <c r="P54" s="225" t="str">
        <f>IFERROR(IF(AND(N42=""),"",VLOOKUP(N42,Marks,80,0)),"")</f>
        <v>P</v>
      </c>
    </row>
    <row r="55" spans="1:20" ht="12" customHeight="1">
      <c r="A55" s="104">
        <f>IF(N42="","",A54+1)</f>
        <v>21</v>
      </c>
      <c r="B55" s="810"/>
      <c r="C55" s="810"/>
      <c r="D55" s="810"/>
      <c r="E55" s="810"/>
      <c r="F55" s="810"/>
      <c r="G55" s="810"/>
      <c r="H55" s="810"/>
      <c r="I55" s="810"/>
      <c r="J55" s="810"/>
      <c r="K55" s="810"/>
      <c r="L55" s="810"/>
      <c r="M55" s="810"/>
      <c r="N55" s="810"/>
      <c r="O55" s="810"/>
      <c r="P55" s="810"/>
    </row>
    <row r="56" spans="1:20" ht="21" customHeight="1">
      <c r="A56" s="104">
        <f>IF(N42="","",A55+1)</f>
        <v>22</v>
      </c>
      <c r="B56" s="860" t="str">
        <f>IF('Master sheet'!$D$11="Hindi","अतिरिक्त विषय ","Extra Subject")</f>
        <v xml:space="preserve">अतिरिक्त विषय </v>
      </c>
      <c r="C56" s="860"/>
      <c r="D56" s="860"/>
      <c r="E56" s="860"/>
      <c r="F56" s="860"/>
      <c r="G56" s="860"/>
      <c r="H56" s="860"/>
      <c r="I56" s="860"/>
      <c r="J56" s="860"/>
      <c r="K56" s="860"/>
      <c r="L56" s="860"/>
      <c r="M56" s="860"/>
      <c r="N56" s="860"/>
      <c r="O56" s="860"/>
      <c r="P56" s="860"/>
    </row>
    <row r="57" spans="1:20" ht="21" customHeight="1">
      <c r="A57" s="104">
        <f>IF(N42="","",A56+1)</f>
        <v>23</v>
      </c>
      <c r="B57" s="378" t="str">
        <f>IF('Master sheet'!$D$11="Hindi","विषय","Subject")</f>
        <v>विषय</v>
      </c>
      <c r="C57" s="843" t="str">
        <f>IF('Master sheet'!$D$11="Hindi","पूर्णांक","M.M.")</f>
        <v>पूर्णांक</v>
      </c>
      <c r="D57" s="844"/>
      <c r="E57" s="843" t="str">
        <f>IF('Master sheet'!$D$11="Hindi","प्राप्तांक","Ob.M.")</f>
        <v>प्राप्तांक</v>
      </c>
      <c r="F57" s="844"/>
      <c r="G57" s="843" t="str">
        <f>IF('Master sheet'!$D$11="Hindi","ग्रेड","Grade")</f>
        <v>ग्रेड</v>
      </c>
      <c r="H57" s="844"/>
      <c r="I57" s="843" t="str">
        <f>IF('Master sheet'!$D$11="Hindi","विषय","Subject")</f>
        <v>विषय</v>
      </c>
      <c r="J57" s="844"/>
      <c r="K57" s="843" t="str">
        <f>IF('Master sheet'!$D$11="Hindi","पूर्णांक","M.M.")</f>
        <v>पूर्णांक</v>
      </c>
      <c r="L57" s="844"/>
      <c r="M57" s="843" t="str">
        <f>IF('Master sheet'!$D$11="Hindi","प्राप्तांक","Ob.M.")</f>
        <v>प्राप्तांक</v>
      </c>
      <c r="N57" s="844"/>
      <c r="O57" s="843" t="str">
        <f>IF('Master sheet'!$D$11="Hindi","ग्रेड","Grade")</f>
        <v>ग्रेड</v>
      </c>
      <c r="P57" s="844"/>
    </row>
    <row r="58" spans="1:20" ht="21" customHeight="1">
      <c r="A58" s="104">
        <f>IF(N42="","",A57+1)</f>
        <v>24</v>
      </c>
      <c r="B58" s="322" t="str">
        <f>IF(AND(N42=""),"",'Result Sheet'!$DA$4)</f>
        <v/>
      </c>
      <c r="C58" s="845">
        <f>IF(AND(N42=""),"",'Result Sheet'!$DC$7)</f>
        <v>100</v>
      </c>
      <c r="D58" s="845"/>
      <c r="E58" s="846">
        <f>IFERROR(IF(AND(N42=""),"",VLOOKUP(N42,Marks,106,0)),"")</f>
        <v>78</v>
      </c>
      <c r="F58" s="846"/>
      <c r="G58" s="847" t="str">
        <f>IFERROR(IF(AND(N42=""),"",VLOOKUP(N42,Marks,107,0)),"")</f>
        <v>B</v>
      </c>
      <c r="H58" s="847"/>
      <c r="I58" s="845" t="str">
        <f>IF(AND(N42=""),"",'Result Sheet'!$DE$4)</f>
        <v/>
      </c>
      <c r="J58" s="845"/>
      <c r="K58" s="845">
        <f>IF(AND(N42=""),"",'Result Sheet'!$DG$7)</f>
        <v>100</v>
      </c>
      <c r="L58" s="845"/>
      <c r="M58" s="846">
        <f>IFERROR(IF(AND(N42=""),"",VLOOKUP(N42,Marks,110,0)),"")</f>
        <v>83</v>
      </c>
      <c r="N58" s="846"/>
      <c r="O58" s="847" t="str">
        <f>IFERROR(IF(AND(N42=""),"",VLOOKUP(N42,Marks,111,0)),"")</f>
        <v>B</v>
      </c>
      <c r="P58" s="847"/>
    </row>
    <row r="59" spans="1:20" ht="21" customHeight="1">
      <c r="A59" s="104">
        <f>IF(N42="","",A58+1)</f>
        <v>25</v>
      </c>
      <c r="B59" s="811" t="str">
        <f>IF('Master sheet'!$D$11="Hindi","विषय","Subject")</f>
        <v>विषय</v>
      </c>
      <c r="C59" s="811"/>
      <c r="D59" s="832" t="str">
        <f>IF('Master sheet'!$D$11="Hindi","प्राप्तांक","Marks ")</f>
        <v>प्राप्तांक</v>
      </c>
      <c r="E59" s="833"/>
      <c r="F59" s="324" t="str">
        <f>IF('Master sheet'!$D$11="Hindi","ग्रेड","Grade")</f>
        <v>ग्रेड</v>
      </c>
      <c r="G59" s="811" t="str">
        <f>IF('Master sheet'!$D$11="Hindi","विषय","Subject")</f>
        <v>विषय</v>
      </c>
      <c r="H59" s="811"/>
      <c r="I59" s="832" t="str">
        <f>IF('Master sheet'!$D$11="Hindi","प्राप्तांक","Marks")</f>
        <v>प्राप्तांक</v>
      </c>
      <c r="J59" s="833"/>
      <c r="K59" s="324" t="str">
        <f>IF('Master sheet'!$D$11="Hindi","ग्रेड","Grade")</f>
        <v>ग्रेड</v>
      </c>
      <c r="L59" s="811" t="str">
        <f>IF('Master sheet'!$D$11="Hindi","विषय","Subject")</f>
        <v>विषय</v>
      </c>
      <c r="M59" s="811"/>
      <c r="N59" s="832" t="str">
        <f>IF('Master sheet'!$D$11="Hindi","प्राप्तांक","Marks")</f>
        <v>प्राप्तांक</v>
      </c>
      <c r="O59" s="833"/>
      <c r="P59" s="385" t="str">
        <f>IF('Master sheet'!$D$11="Hindi","ग्रेड","Grade")</f>
        <v>ग्रेड</v>
      </c>
    </row>
    <row r="60" spans="1:20" ht="21" customHeight="1">
      <c r="A60" s="104">
        <f>IF(N42="","",A59+1)</f>
        <v>26</v>
      </c>
      <c r="B60" s="839" t="str">
        <f>IF('Master sheet'!$D$11="Hindi","कार्यानुभव","WORK EXP.")</f>
        <v>कार्यानुभव</v>
      </c>
      <c r="C60" s="840"/>
      <c r="D60" s="840"/>
      <c r="E60" s="75">
        <f>IFERROR(IF(AND(N42=""),"",VLOOKUP(N42,Marks,85,0)),"")</f>
        <v>44</v>
      </c>
      <c r="F60" s="84" t="str">
        <f>IFERROR(IF(AND(N42=""),"",VLOOKUP(N42,Marks,89,0)),"")</f>
        <v>A</v>
      </c>
      <c r="G60" s="839" t="str">
        <f>IF('Master sheet'!$D$11="Hindi","कला शिक्षा","ART EDU.")</f>
        <v>कला शिक्षा</v>
      </c>
      <c r="H60" s="840"/>
      <c r="I60" s="840"/>
      <c r="J60" s="75">
        <f>IFERROR(IF(AND(N42=""),"",VLOOKUP(N42,Marks,92,0)),"")</f>
        <v>32</v>
      </c>
      <c r="K60" s="84" t="str">
        <f>IFERROR(IF(AND(N42=""),"",VLOOKUP(N42,Marks,96,0)),"")</f>
        <v>B</v>
      </c>
      <c r="L60" s="841" t="str">
        <f>IF('Master sheet'!$D$11="Hindi","स्वा. एवं शा. शिक्षा","HE.&amp;PH. EDU.")</f>
        <v>स्वा. एवं शा. शिक्षा</v>
      </c>
      <c r="M60" s="842"/>
      <c r="N60" s="842"/>
      <c r="O60" s="75">
        <f>IFERROR(IF(AND(N42=""),"",VLOOKUP(N42,Marks,99,0)),"")</f>
        <v>67</v>
      </c>
      <c r="P60" s="84" t="str">
        <f>IFERROR(IF(AND(N42=""),"",VLOOKUP(N42,Marks,103,0)),"")</f>
        <v>B</v>
      </c>
    </row>
    <row r="61" spans="1:20" ht="9" customHeight="1">
      <c r="A61" s="104">
        <f>IF(N42="","",A60+1)</f>
        <v>27</v>
      </c>
      <c r="B61" s="327"/>
      <c r="C61" s="327"/>
      <c r="D61" s="327"/>
      <c r="E61" s="333"/>
      <c r="F61" s="334"/>
      <c r="G61" s="327"/>
      <c r="H61" s="327"/>
      <c r="I61" s="327"/>
      <c r="J61" s="333"/>
      <c r="K61" s="334"/>
      <c r="L61" s="328"/>
      <c r="M61" s="328"/>
      <c r="N61" s="328"/>
      <c r="O61" s="333"/>
      <c r="P61" s="334"/>
    </row>
    <row r="62" spans="1:20" ht="21" customHeight="1">
      <c r="A62" s="104">
        <f>IF(N42="","",A61+1)</f>
        <v>28</v>
      </c>
      <c r="B62" s="800" t="str">
        <f>IF('Master sheet'!$D$11="Hindi","कुल कार्य दिवस :-","Total Meeting :-")</f>
        <v>कुल कार्य दिवस :-</v>
      </c>
      <c r="C62" s="800"/>
      <c r="D62" s="800"/>
      <c r="E62" s="801">
        <f>IFERROR(IF(AND(N42=""),"",VLOOKUP(N42,Marks,117,0)),"")</f>
        <v>220</v>
      </c>
      <c r="F62" s="801"/>
      <c r="G62" s="801"/>
      <c r="H62" s="801"/>
      <c r="I62" s="800" t="str">
        <f>IF('Master sheet'!$D$11="Hindi","कुल उपस्थिति :-","Total Attendance :-")</f>
        <v>कुल उपस्थिति :-</v>
      </c>
      <c r="J62" s="800"/>
      <c r="K62" s="800"/>
      <c r="L62" s="800"/>
      <c r="M62" s="802">
        <f>IFERROR(IF(AND(N42=""),"",VLOOKUP(N42,Marks,118,0)),"")</f>
        <v>168</v>
      </c>
      <c r="N62" s="802"/>
      <c r="O62" s="802"/>
      <c r="P62" s="802"/>
    </row>
    <row r="63" spans="1:20" ht="21" customHeight="1">
      <c r="A63" s="104">
        <f>IF(N42="","",A62+1)</f>
        <v>29</v>
      </c>
      <c r="B63" s="800" t="str">
        <f>IF('Master sheet'!$D$11="Hindi","परिणाम :-","Result :-")</f>
        <v>परिणाम :-</v>
      </c>
      <c r="C63" s="800"/>
      <c r="D63" s="800"/>
      <c r="E63" s="803" t="str">
        <f>IFERROR(IF(AND(N42=""),"",VLOOKUP(N42,Marks,116,0)),"")</f>
        <v>कक्षोंन्नति</v>
      </c>
      <c r="F63" s="803"/>
      <c r="G63" s="803"/>
      <c r="H63" s="803"/>
      <c r="I63" s="800" t="str">
        <f>IF('Master sheet'!$D$11="Hindi","परिणाम प्रतिशत में :-","Result in Percentage :-")</f>
        <v>परिणाम प्रतिशत में :-</v>
      </c>
      <c r="J63" s="800"/>
      <c r="K63" s="800"/>
      <c r="L63" s="800"/>
      <c r="M63" s="804">
        <f>IFERROR(IF(AND(N42=""),"",VLOOKUP(N42,Marks,113,0)),"")</f>
        <v>75.599999999999994</v>
      </c>
      <c r="N63" s="804"/>
      <c r="O63" s="804"/>
      <c r="P63" s="804"/>
    </row>
    <row r="64" spans="1:20" ht="21" customHeight="1">
      <c r="A64" s="104">
        <f>IF(N42="","",A63+1)</f>
        <v>30</v>
      </c>
      <c r="B64" s="800" t="str">
        <f>IF('Master sheet'!$D$11="Hindi","श्रेणी / ग्रेड :-","Division / Grade :-")</f>
        <v>श्रेणी / ग्रेड :-</v>
      </c>
      <c r="C64" s="800"/>
      <c r="D64" s="800"/>
      <c r="E64" s="226" t="str">
        <f>IFERROR(IF(AND(N42=""),"",VLOOKUP(N42,Marks,114,0)),"")</f>
        <v>I</v>
      </c>
      <c r="F64" s="227" t="s">
        <v>132</v>
      </c>
      <c r="G64" s="805" t="str">
        <f>IFERROR(IF(AND(N42=""),"",VLOOKUP(N42,Marks,119,0)),"")</f>
        <v>B</v>
      </c>
      <c r="H64" s="805"/>
      <c r="I64" s="800" t="str">
        <f>IF('Master sheet'!$D$11="Hindi","कक्षा में स्थान :-","Position in the Class :-")</f>
        <v>कक्षा में स्थान :-</v>
      </c>
      <c r="J64" s="800"/>
      <c r="K64" s="800"/>
      <c r="L64" s="800"/>
      <c r="M64" s="806">
        <f>IFERROR(IF(AND(N42=""),"",VLOOKUP(N42,Marks,115,0)),"")</f>
        <v>21.000000000000298</v>
      </c>
      <c r="N64" s="806"/>
      <c r="O64" s="806"/>
      <c r="P64" s="806"/>
    </row>
    <row r="65" spans="1:35" ht="21" customHeight="1">
      <c r="A65" s="104">
        <f>IF(N42="","",A64+1)</f>
        <v>31</v>
      </c>
      <c r="B65" s="786" t="str">
        <f>IF('Master sheet'!$D$11="Hindi","परीक्षा परिणाम घोषणा दिनांक :-","Result Declaration Date :-")</f>
        <v>परीक्षा परिणाम घोषणा दिनांक :-</v>
      </c>
      <c r="C65" s="786"/>
      <c r="D65" s="786"/>
      <c r="E65" s="787">
        <f>IFERROR(IF(AND(N42=""),"",'Master sheet'!$D$10),"")</f>
        <v>45048</v>
      </c>
      <c r="F65" s="787"/>
      <c r="G65" s="787"/>
      <c r="H65" s="382"/>
      <c r="I65" s="76"/>
      <c r="J65" s="76"/>
      <c r="K65" s="47"/>
      <c r="L65" s="76"/>
      <c r="M65" s="76"/>
      <c r="N65" s="76"/>
      <c r="O65" s="76"/>
      <c r="P65" s="76"/>
    </row>
    <row r="66" spans="1:35" ht="54" customHeight="1">
      <c r="A66" s="104">
        <f>IF(N42="","",A65+1)</f>
        <v>32</v>
      </c>
      <c r="B66" s="788" t="str">
        <f>IF(AND(N42=""),"",IF(AND(C39=1),CONCATENATE("( ",UPPER('Master sheet'!$H$10)," )"),IF(AND(C39=2),CONCATENATE("( ",UPPER('Master sheet'!$H$18)," )"),"")))</f>
        <v>( PRADIP SINGH RAJAWAT )</v>
      </c>
      <c r="C66" s="788"/>
      <c r="D66" s="788"/>
      <c r="E66" s="788"/>
      <c r="F66" s="789" t="str">
        <f>IF(AND(N42=""),"",CONCATENATE("(",'Master sheet'!$D$14," )"))</f>
        <v>(Suresh Kumar )</v>
      </c>
      <c r="G66" s="789"/>
      <c r="H66" s="789"/>
      <c r="I66" s="789"/>
      <c r="J66" s="789"/>
      <c r="K66" s="789" t="str">
        <f>IF(AND(N42=""),"",CONCATENATE("(",'Master sheet'!$D$12," )"))</f>
        <v>(USHA PALIYA )</v>
      </c>
      <c r="L66" s="789"/>
      <c r="M66" s="789"/>
      <c r="N66" s="789"/>
      <c r="O66" s="789"/>
      <c r="P66" s="789"/>
    </row>
    <row r="67" spans="1:35" ht="24.75" customHeight="1">
      <c r="A67" s="104">
        <f>IF(N42="","",A66+1)</f>
        <v>33</v>
      </c>
      <c r="B67" s="790" t="str">
        <f>IF('Master sheet'!$D$11="Hindi","हस्ताक्षर कक्षाध्यापक","Signature of the class teacher")</f>
        <v>हस्ताक्षर कक्षाध्यापक</v>
      </c>
      <c r="C67" s="790"/>
      <c r="D67" s="790"/>
      <c r="E67" s="790"/>
      <c r="F67" s="790" t="str">
        <f>IF('Master sheet'!$D$11="Hindi","हस्ताक्षर परीक्षा प्रभारी","Signature of the exam. Incharge")</f>
        <v>हस्ताक्षर परीक्षा प्रभारी</v>
      </c>
      <c r="G67" s="790"/>
      <c r="H67" s="790"/>
      <c r="I67" s="790"/>
      <c r="J67" s="790"/>
      <c r="K67" s="790" t="str">
        <f>IF('Master sheet'!$D$11="Hindi","हस्ताक्षर संस्था प्रधान","Head of Institute's Signature")</f>
        <v>हस्ताक्षर संस्था प्रधान</v>
      </c>
      <c r="L67" s="790"/>
      <c r="M67" s="790"/>
      <c r="N67" s="790"/>
      <c r="O67" s="790"/>
      <c r="P67" s="790"/>
    </row>
    <row r="69" spans="1:35" ht="23.25" customHeight="1">
      <c r="A69" s="104">
        <f>IF(N76="","",1)</f>
        <v>1</v>
      </c>
      <c r="B69" s="850" t="str">
        <f>IF('Master sheet'!$D$11="Hindi","वार्षिक रिपोर्ट कार्ड ","Report Card")</f>
        <v xml:space="preserve">वार्षिक रिपोर्ट कार्ड </v>
      </c>
      <c r="C69" s="850"/>
      <c r="D69" s="850"/>
      <c r="E69" s="850"/>
      <c r="F69" s="850"/>
      <c r="G69" s="850"/>
      <c r="H69" s="850"/>
      <c r="I69" s="850"/>
      <c r="J69" s="850"/>
      <c r="K69" s="850"/>
      <c r="L69" s="850"/>
      <c r="M69" s="850"/>
      <c r="N69" s="850"/>
      <c r="O69" s="850"/>
      <c r="P69" s="850"/>
      <c r="S69" s="330"/>
      <c r="T69" s="330"/>
      <c r="U69" s="330"/>
      <c r="V69" s="330"/>
      <c r="W69" s="330"/>
      <c r="X69" s="47"/>
    </row>
    <row r="70" spans="1:35" ht="18.95" customHeight="1">
      <c r="A70" s="104">
        <f>IF(N76="","",A69+1)</f>
        <v>2</v>
      </c>
      <c r="B70" s="851" t="str">
        <f>IF('Master sheet'!$D$11="Hindi","शिक्षा विभाग, राजस्थान सरकार","Education Department, Rajasthan Government")</f>
        <v>शिक्षा विभाग, राजस्थान सरकार</v>
      </c>
      <c r="C70" s="851"/>
      <c r="D70" s="851"/>
      <c r="E70" s="851"/>
      <c r="F70" s="851"/>
      <c r="G70" s="851"/>
      <c r="H70" s="851"/>
      <c r="I70" s="851"/>
      <c r="J70" s="851"/>
      <c r="K70" s="851"/>
      <c r="L70" s="851"/>
      <c r="M70" s="851"/>
      <c r="N70" s="851"/>
      <c r="O70" s="851"/>
      <c r="P70" s="851"/>
      <c r="S70" s="330"/>
      <c r="T70" s="330"/>
      <c r="U70" s="331"/>
      <c r="V70" s="330"/>
      <c r="W70" s="330"/>
      <c r="X70" s="47"/>
    </row>
    <row r="71" spans="1:35" s="106" customFormat="1" ht="24" customHeight="1">
      <c r="A71" s="104">
        <f>IF(N76="","",A70+1)</f>
        <v>3</v>
      </c>
      <c r="B71" s="852" t="str">
        <f>IF('Master sheet'!$D$11="Hindi","विद्यालय का नाम :-","School Name :- ")</f>
        <v>विद्यालय का नाम :-</v>
      </c>
      <c r="C71" s="852"/>
      <c r="D71" s="852"/>
      <c r="E71" s="853" t="str">
        <f>IF(AND(N76=""),"",IF('Master sheet'!$D$11="Hindi",'Master sheet'!$D$8,'Master sheet'!$D$7))</f>
        <v xml:space="preserve">महात्मा गाँधी राजकीय विद्यालय (अंग्रेजी माध्यम) बर, पाली </v>
      </c>
      <c r="F71" s="853"/>
      <c r="G71" s="853"/>
      <c r="H71" s="853"/>
      <c r="I71" s="853"/>
      <c r="J71" s="853"/>
      <c r="K71" s="853"/>
      <c r="L71" s="853"/>
      <c r="M71" s="853"/>
      <c r="N71" s="853"/>
      <c r="O71" s="853"/>
      <c r="P71" s="853"/>
      <c r="S71" s="332"/>
      <c r="T71" s="342"/>
      <c r="U71" s="331"/>
      <c r="V71" s="342"/>
      <c r="W71" s="332"/>
      <c r="X71" s="343"/>
    </row>
    <row r="72" spans="1:35" ht="18.95" customHeight="1">
      <c r="A72" s="104">
        <f>IF(N76="","",A71+1)</f>
        <v>4</v>
      </c>
      <c r="B72" s="337"/>
      <c r="C72" s="337"/>
      <c r="D72" s="337"/>
      <c r="E72" s="854" t="str">
        <f>IF(AND(N76=""),"",IF('Master sheet'!$D$11="Hindi",CONCATENATE("(विद्यालय मान्यता क्रमांक व वर्ष : ","  ",'Master sheet'!$D$6),CONCATENATE("(School Recognition Number &amp; Years : ","  ",'Master sheet'!$D$6)))</f>
        <v>(विद्यालय मान्यता क्रमांक व वर्ष :   शिक्षा/पाली/1995/2001</v>
      </c>
      <c r="F72" s="854"/>
      <c r="G72" s="854"/>
      <c r="H72" s="854"/>
      <c r="I72" s="854"/>
      <c r="J72" s="854"/>
      <c r="K72" s="854"/>
      <c r="L72" s="854"/>
      <c r="M72" s="854"/>
      <c r="N72" s="854"/>
      <c r="O72" s="854"/>
      <c r="P72" s="854"/>
      <c r="S72" s="330"/>
      <c r="T72" s="330"/>
      <c r="U72" s="330"/>
      <c r="V72" s="330"/>
      <c r="W72" s="330"/>
      <c r="X72" s="47"/>
    </row>
    <row r="73" spans="1:35" ht="18.95" customHeight="1">
      <c r="A73" s="104">
        <f>IF(N76="","",A72+1)</f>
        <v>5</v>
      </c>
      <c r="B73" s="335" t="str">
        <f>IF('Master sheet'!$D$11="Hindi","कक्षा  :-","CLASS :- ")</f>
        <v>कक्षा  :-</v>
      </c>
      <c r="C73" s="855">
        <f>IFERROR(IF(AND(N76=""),"",VLOOKUP(N76,Marks,2,0)),"")</f>
        <v>1</v>
      </c>
      <c r="D73" s="855"/>
      <c r="E73" s="856" t="str">
        <f>IF('Master sheet'!$D$11="Hindi","सेक्शन :-","Section :- ")</f>
        <v>सेक्शन :-</v>
      </c>
      <c r="F73" s="856"/>
      <c r="G73" s="856"/>
      <c r="H73" s="855" t="str">
        <f>IFERROR(IF(AND(N76=""),"",VLOOKUP(N76,Marks,3,0)),"")</f>
        <v>A</v>
      </c>
      <c r="I73" s="855"/>
      <c r="J73" s="857" t="str">
        <f>IF('Master sheet'!$D$11="Hindi","सत्र :- ","Session :- ")</f>
        <v xml:space="preserve">सत्र :- </v>
      </c>
      <c r="K73" s="857"/>
      <c r="L73" s="857"/>
      <c r="M73" s="857"/>
      <c r="N73" s="858" t="str">
        <f>IF(AND(N76=""),"",'Marks Entry 1st'!$I$2)</f>
        <v xml:space="preserve"> 2022-2023</v>
      </c>
      <c r="O73" s="858"/>
      <c r="P73" s="858"/>
      <c r="S73" s="330"/>
      <c r="T73" s="330"/>
      <c r="U73" s="330"/>
      <c r="V73" s="330"/>
      <c r="W73" s="330"/>
      <c r="X73" s="47"/>
      <c r="AH73" s="340">
        <f>N75</f>
        <v>42348</v>
      </c>
    </row>
    <row r="74" spans="1:35" ht="18.95" customHeight="1">
      <c r="A74" s="104">
        <f>IF(N76="","",A73+1)</f>
        <v>6</v>
      </c>
      <c r="B74" s="812" t="str">
        <f>IF('Master sheet'!$D$11="Hindi","विद्यार्थी का नाम :-","Student's Name :-")</f>
        <v>विद्यार्थी का नाम :-</v>
      </c>
      <c r="C74" s="812"/>
      <c r="D74" s="812"/>
      <c r="E74" s="813" t="str">
        <f>IFERROR(IF(AND(N76=""),"",VLOOKUP(N76,Marks,6,0)),"")</f>
        <v>ARMAN HUSSAIN</v>
      </c>
      <c r="F74" s="813"/>
      <c r="G74" s="813"/>
      <c r="H74" s="813"/>
      <c r="I74" s="813"/>
      <c r="J74" s="814" t="str">
        <f>IF('Master sheet'!$D$11="Hindi","प्रवेशांक :","SR. NO. :")</f>
        <v>प्रवेशांक :</v>
      </c>
      <c r="K74" s="814"/>
      <c r="L74" s="814"/>
      <c r="M74" s="814"/>
      <c r="N74" s="859">
        <f>IFERROR(IF(AND(N76=""),"",VLOOKUP(N76,Marks,5,0)),"")</f>
        <v>934</v>
      </c>
      <c r="O74" s="859"/>
      <c r="P74" s="859"/>
      <c r="S74" s="330"/>
      <c r="T74" s="330"/>
      <c r="U74" s="330"/>
      <c r="V74" s="330"/>
      <c r="W74" s="330"/>
      <c r="X74" s="47"/>
      <c r="AG74" s="46">
        <f>YEAR(AH73)</f>
        <v>2015</v>
      </c>
      <c r="AH74" s="46">
        <f>MONTH(AH73)</f>
        <v>12</v>
      </c>
      <c r="AI74" s="46">
        <f>DAY(AH73)</f>
        <v>10</v>
      </c>
    </row>
    <row r="75" spans="1:35" ht="18.95" customHeight="1">
      <c r="A75" s="104">
        <f>IF(N76="","",A74+1)</f>
        <v>7</v>
      </c>
      <c r="B75" s="812" t="str">
        <f>IF('Master sheet'!$D$11="Hindi","पिता का नाम :-","Father's Name :-")</f>
        <v>पिता का नाम :-</v>
      </c>
      <c r="C75" s="812"/>
      <c r="D75" s="812"/>
      <c r="E75" s="813" t="str">
        <f>IFERROR(IF(AND(N76=""),"",VLOOKUP(N76,Marks,7,0)),"")</f>
        <v>AARIF HUSSAIN</v>
      </c>
      <c r="F75" s="813"/>
      <c r="G75" s="813"/>
      <c r="H75" s="813"/>
      <c r="I75" s="813"/>
      <c r="J75" s="814" t="str">
        <f>IF('Master sheet'!$D$11="Hindi","जन्म तिथि :","Date of Birth :")</f>
        <v>जन्म तिथि :</v>
      </c>
      <c r="K75" s="814"/>
      <c r="L75" s="814"/>
      <c r="M75" s="814"/>
      <c r="N75" s="815">
        <f>IFERROR(IF(AND(N76=""),"",VLOOKUP(N76,Marks,4,0)),"")</f>
        <v>42348</v>
      </c>
      <c r="O75" s="815"/>
      <c r="P75" s="815"/>
      <c r="S75" s="47"/>
      <c r="T75" s="47"/>
      <c r="U75" s="47"/>
      <c r="V75" s="47"/>
      <c r="W75" s="47"/>
      <c r="X75" s="47"/>
      <c r="AG75" s="46" t="str">
        <f>IF(AG74=2000,"दो हजार",IF(AG74=2001,"दो हजार एक",IF(AG74=2002,"दो हजार दो",IF(AG74=2003,"दो हजार तीन",IF(AG74=2004,"दो हजार चार",IF(AG74=2005,"दो हजार पांच",IF(AG74=2006,"दो हजार छः",IF(AG74=2007,"दो हजार सात",IF(AG74=2008,"दो हजार आठ",IF(AG74=2009,"दो हजार नौ",IF(AG74=2010,"दो हजार दस",IF(AG74=2011,"दो हजार इग्यारह",IF(AG74=2012,"दो हजार बारह",IF(AG74=2013,"दो हजार तेरह",IF(AG74=2014,"दो हजार चौदह",IF(AG74=2015,"दो हजार पंद्रह",IF(AG74=2016,"दो हजार सोलह",IF(AG74=2017,"दो हजार सत्रह",IF(AG74=2018,"दो हजार अठारह",IF(AG74=2019,"दो हजार उन्नीस",IF(AG74=2020,"दो हजार बीस",IF(AG74=2021,"दो हजार इक्कीस",IF(AG74=2022,"दो हजार बाइस","")))))))))))))))))))))))</f>
        <v>दो हजार पंद्रह</v>
      </c>
      <c r="AH75" s="46" t="str">
        <f>IF(AH74=1,"जनवरी",IF(AH74=2,"फरवरी",IF(AH74=3,"मार्च",IF(AH74=4,"अप्रैल",IF(AH74=5,"मई",IF(AH74=6,"जून",IF(AH74=7,"जुलाई",IF(AH74=8,"अगस्त",IF(AH74=9,"सितम्बर",IF(AH74=10,"अक्टूबर",IF(AH74=11,"नवम्बर",IF(AH74=12,"दिसम्बर",""))))))))))))</f>
        <v>दिसम्बर</v>
      </c>
      <c r="AI75" s="46" t="str">
        <f>IF(AI74=1,"एक",IF(AI74=2,"दो",IF(AI74=3,"तीन",IF(AI74=4,"चार",IF(AI74=5,"पांच",IF(AI74=6,"छः",IF(AI74=7,"सात",IF(AI74=8,"आठ",IF(AI74=9,"नौ",IF(AI74=10,"दस",IF(AI74=11,"इग्यारह",IF(AI74=12,"बारह",IF(AI74=13,"तेरह",IF(AI74=14,"चौदह",IF(AI74=15,"पंद्रह",IF(AI74=16,"सोलह",IF(AI74=17,"सत्रह",IF(AI74=18,"अठारह",IF(AI74=19,"उन्नीस",IF(AI74=20,"बीस",IF(AI74=21,"इक्कीस",IF(AI74=22,"बाइस",IF(AI74=23,"तेईस",IF(AI74=24,"चौबीस",IF(AI74=25,"पचीस",IF(AI74=26,"छबीस",IF(AI74=27,"सताईस",IF(AI74=28,"अठाइस",IF(AI74=29,"उन्नतीस",IF(AI74=30,"तीस",IF(AI74=31,"इकतीस","")))))))))))))))))))))))))))))))</f>
        <v>दस</v>
      </c>
    </row>
    <row r="76" spans="1:35" ht="18.95" customHeight="1">
      <c r="A76" s="104">
        <f>IF(N76="","",A75+1)</f>
        <v>8</v>
      </c>
      <c r="B76" s="812" t="str">
        <f>IF('Master sheet'!$D$11="Hindi","माता का नाम :-","Mother's Name :-")</f>
        <v>माता का नाम :-</v>
      </c>
      <c r="C76" s="812"/>
      <c r="D76" s="812"/>
      <c r="E76" s="813" t="str">
        <f>IFERROR(IF(AND(N76=""),"",VLOOKUP(N76,Marks,8,0)),"")</f>
        <v>SALMA BANO</v>
      </c>
      <c r="F76" s="813"/>
      <c r="G76" s="813"/>
      <c r="H76" s="813"/>
      <c r="I76" s="813"/>
      <c r="J76" s="814" t="str">
        <f>IF('Master sheet'!$D$11="Hindi","रोल नंबर :-","Roll No. :")</f>
        <v>रोल नंबर :-</v>
      </c>
      <c r="K76" s="814"/>
      <c r="L76" s="814"/>
      <c r="M76" s="814"/>
      <c r="N76" s="816">
        <f>IF(N42="","",IF(AND(N42+1&gt;$Y$6),"",N42+1))</f>
        <v>103</v>
      </c>
      <c r="O76" s="816"/>
      <c r="P76" s="816"/>
      <c r="AH76" s="46" t="str">
        <f>CONCATENATE(AI75," ",AH75," ",AG75)</f>
        <v>दस दिसम्बर दो हजार पंद्रह</v>
      </c>
    </row>
    <row r="77" spans="1:35" ht="18.95" customHeight="1">
      <c r="A77" s="104">
        <f>IF(N76="","",A76+1)</f>
        <v>9</v>
      </c>
      <c r="B77" s="812" t="str">
        <f>IF('Master sheet'!$D$11="Hindi","जन्मतिथि शब्दों में :-","Date of Birth in Words :-")</f>
        <v>जन्मतिथि शब्दों में :-</v>
      </c>
      <c r="C77" s="812"/>
      <c r="D77" s="812"/>
      <c r="E77" s="813" t="str">
        <f>IFERROR(IF('Master sheet'!$D$11="Hindi",AH76,AH78),"")</f>
        <v>दस दिसम्बर दो हजार पंद्रह</v>
      </c>
      <c r="F77" s="813"/>
      <c r="G77" s="813"/>
      <c r="H77" s="813"/>
      <c r="I77" s="813"/>
      <c r="J77" s="813"/>
      <c r="K77" s="813"/>
      <c r="L77" s="813"/>
      <c r="M77" s="813"/>
      <c r="N77" s="813"/>
      <c r="O77" s="813"/>
      <c r="P77" s="336"/>
      <c r="AG77" s="46" t="str">
        <f>IF(AG74=1961,"NINETEEN SIXTY ONE",IF(AG74=1962,"NINETEEN SIXTY TWO",IF(AG74=1963,"NINETEEN SIXTY THREE",IF(AG74=1964,"NINETEEN SIXTY FOUR",IF(AG74=1965,"NINETEEN SIXTY FIVE",IF(AG74=1966,"NINETEEN SIXTY SIX",IF(AG74=1967,"NINETEEN SIXTY SEVEN",IF(AG74=1968,"NINETEEN SIXTY EIGHT",IF(AG74=1969,"NINETEEN SIXTY NINE",IF(AG74=1970,"NINETEEN SEVENTY",IF(AG74=1971,"NINETEEN SEVENTY ONE",IF(AG74=1972,"NINETEEN SEVENTY TWO",IF(AG74=1973,"NINETEEN SEVENTY THREE",IF(AG74=1974,"NINETEEN SEVENTY FOUR",IF(AG74=1975,"NINETEEN SEVENTY FIVE",IF(AG74=1976,"NINETEEN SEVENTY SIX",IF(AG74=1977,"NINETEEN SEVENTY SEVEN",IF(AG74=1978,"NINETEEN SEVENTY EIGHT",IF(AG74=1979,"NINETEEN SEVENTY NINE",IF(AG74=1980,"NINETEEN EIGHTY",IF(AG74=1981,"NINETEEN EIGHTY ONE",IF(AG74=1982,"NINETEEN EIGHTY TWO",IF(AG74=1983,"NINETEEN EIGHTY THREE",IF(AG74=1984,"NINETEEN EIGHTY FOUR",IF(AG74=1985,"NINETEEN EIGHTY FIVE",IF(AG74=1986,"NINETEEN EIGHTY SIX",IF(AG74=1987,"NINETEEN EIGHTY SEVEN",IF(AG74=1988,"NINETEEN EIGHTY EIGHT",IF(AG74=1989,"NINETEEN EIGHTY NINE",IF(AG74=1990,"NINETEEN NINETY",IF(AG74=1991,"NINETEEN NINETY ONE",IF(AG74=1992,"NINETEEN NINETY TWO",IF(AG74=1993,"NINETEEN NINETY THREE",IF(AG74=1994,"NINETEEN NINETY FOUR",IF(AG74=1995,"NINETEEN NINETY FIVE",IF(AG74=1996,"NINETEEN NINETY SIX",IF(AG74=1997,"NINETEEN NINETY SEVEN",IF(AG74=1998,"NINETEEN NINETY EIGHT",IF(AG74=1999,"NINETEEN NINETY NINE",IF(AG74=2000,"TWO THOUSAND",IF(AG74=2001,"TWO THOUSAND ONE",IF(AG74=2002,"TWO THOUSAND TWO",IF(AG74=2003,"TWO THOUSAND THREE",IF(AG74=2004,"TWO THOUSAND FOUR",IF(AG74=2005,"TWO THOUSAND FIVE",IF(AG74=2006,"TWO THOUSAND SIX",IF(AG74=2007,"TWO THOUSAND SEVEN",IF(AG74=2008,"TWO THOUSAND EIGHT",IF(AG74=2009,"TWO THOUSAND NINE",IF(AG74=2010,"TWO THOUSAND TEN",IF(AG74=2011,"TWO THOUSAND ELEVEN",IF(AG74=2012,"TWO THOUSAND TWELVE",IF(AG74=2013,"TWO THOUSAND THIRTEEN",IF(AG74=2014,"TWO THOUSAND FOURTEEN",IF(AG74=2015,"TWO THOUSAND FIFTEEN",IF(AG74=2016,"TWO THOUSAND SIXTEEN",IF(AG74=2017,"TWO THOUSAND SEVENTEEN",IF(AG74=2018,"TWO THOUSAND EIGHTEEN",IF(AG74=2019,"TWO THOUSAND NINETEEN",IF(AG74=2020,"TWO THOUSAND TWENTY",IF(AG74=2021,"TWO THOUSAND TWENTY ONE",IF(AG74=2022,"TWO THOUSAND TWENTY TWO",IF(AG74=2023,"TWO THOUSAND TWENTY THREE",IF(AG74=2024,"TWO THOUSAND TWENTY FOUR",IF(AG74=2025,"TWO THOUSAND TWENTY FIVE","")))))))))))))))))))))))))))))))))))))))))))))))))))))))))))))))))</f>
        <v>TWO THOUSAND FIFTEEN</v>
      </c>
      <c r="AH77" s="46" t="str">
        <f>IF(AH74=1,"JANUARY",IF(AH74=2,"FEBUARY", IF(AH74=3,"MARCH",IF(AH74=4,"APRIL",IF(AH74=5,"MAY",IF(AH74=6,"JUNE",IF(AH74=7,"JULY",IF(AH74=8,"AUGUST",IF(AH74=9,"SEPTEMBER",IF(AH74=10,"OCTOBER",IF(AH74=11,"NOVEMBER",IF(AH74=12,"DECEMBER",""))))))))))))</f>
        <v>DECEMBER</v>
      </c>
      <c r="AI77" s="46" t="str">
        <f>IF(AI74=1,"1ST",IF(AI74=2,"2ND", IF(AI74=3,"3RD",IF(AI74=4,"FOURTH",IF(AI74=5,"FIFTH",IF(AI74=6,"SIXTH",IF(AI74=7,"7TH",IF(AI74=8,"8TH",IF(AI74=9,"9TH",IF(AI74=10,"10TH",IF(AI74=11,"11TH",IF(AI74=12,"12TH",IF(AI74=13,"13TH",IF(AI74=14,"14TH",IF(AI74=15,"FIFTEEN",IF(AI74=16,"SIXTEEN",IF(AI74=17,"SEVENTEEN",IF(AI74=18,"EIGHTEEN",IF(AI74=19,"NINETEEN",IF(AI74=20,"TWENTY",IF(AI74=21,"TWENTY FIRST",IF(AI74=22,"TWENTY SECOND",IF(AI74=23,"TWENTY THIRD",IF(AI74=24,"TWENTY FOURTH",IF(AI74=25,"TWENTY FIFTH",IF(AI74=26,"TWENTY SIX",IF(AI74=27,"TWENTY SEVEN",IF(AI74=28,"TWENTY EIGHT",IF(AI74=29,"TWENTY NINE",IF(AI74=30,"THIRTY",IF(AI74=31,"THIRTY FIRST","")))))))))))))))))))))))))))))))</f>
        <v>10TH</v>
      </c>
    </row>
    <row r="78" spans="1:35" ht="12" customHeight="1">
      <c r="A78" s="104">
        <f>IF(N76="","",A77+1)</f>
        <v>10</v>
      </c>
      <c r="B78" s="77"/>
      <c r="C78" s="77"/>
      <c r="D78" s="77"/>
      <c r="E78" s="78"/>
      <c r="F78" s="78"/>
      <c r="G78" s="78"/>
      <c r="H78" s="77"/>
      <c r="I78" s="77"/>
      <c r="J78" s="79"/>
      <c r="K78" s="79"/>
      <c r="L78" s="79"/>
      <c r="M78" s="47"/>
      <c r="N78" s="47"/>
      <c r="O78" s="47"/>
      <c r="P78" s="47"/>
      <c r="AH78" s="46" t="str">
        <f>CONCATENATE(AH77," ",AI77,", ",AG77)</f>
        <v>DECEMBER 10TH, TWO THOUSAND FIFTEEN</v>
      </c>
    </row>
    <row r="79" spans="1:35" ht="25.5" customHeight="1">
      <c r="A79" s="104">
        <f>IF(N76="","",A78+1)</f>
        <v>11</v>
      </c>
      <c r="B79" s="588" t="str">
        <f>IF('Master sheet'!$D$11="Hindi","विषय","Subject")</f>
        <v>विषय</v>
      </c>
      <c r="C79" s="604" t="str">
        <f>IF('Master sheet'!$D$11="Hindi","अर्द्धवार्षिक","Half Yearly")</f>
        <v>अर्द्धवार्षिक</v>
      </c>
      <c r="D79" s="605"/>
      <c r="E79" s="605"/>
      <c r="F79" s="605"/>
      <c r="G79" s="820" t="str">
        <f>IF('Master sheet'!$D$11="Hindi","वार्षिक","Yearly")</f>
        <v>वार्षिक</v>
      </c>
      <c r="H79" s="821"/>
      <c r="I79" s="821"/>
      <c r="J79" s="822"/>
      <c r="K79" s="604" t="str">
        <f>IF('Master sheet'!$D$11="Hindi","सर्व योग","Grand Total")</f>
        <v>सर्व योग</v>
      </c>
      <c r="L79" s="605"/>
      <c r="M79" s="605"/>
      <c r="N79" s="606"/>
      <c r="O79" s="817" t="str">
        <f>IF('Master sheet'!$D$11="Hindi","ग्रेड","Grade")</f>
        <v>ग्रेड</v>
      </c>
      <c r="P79" s="807" t="str">
        <f>IF('Master sheet'!$D$11="Hindi","परिणाम","Results")</f>
        <v>परिणाम</v>
      </c>
    </row>
    <row r="80" spans="1:35" ht="102.75" customHeight="1">
      <c r="A80" s="104">
        <f>IF(N76="","",A79+1)</f>
        <v>12</v>
      </c>
      <c r="B80" s="588"/>
      <c r="C80" s="823" t="str">
        <f>IF('Master sheet'!$D$11="Hindi","लिखित","Written")</f>
        <v>लिखित</v>
      </c>
      <c r="D80" s="824"/>
      <c r="E80" s="823" t="str">
        <f>IF('Master sheet'!$D$11="Hindi","मौखिक","Oral")</f>
        <v>मौखिक</v>
      </c>
      <c r="F80" s="824"/>
      <c r="G80" s="823" t="str">
        <f>IF('Master sheet'!$D$11="Hindi","लिखित","Written")</f>
        <v>लिखित</v>
      </c>
      <c r="H80" s="824"/>
      <c r="I80" s="825" t="str">
        <f>IF('Master sheet'!$D$11="Hindi","मौखिक","Oral")</f>
        <v>मौखिक</v>
      </c>
      <c r="J80" s="825"/>
      <c r="K80" s="387" t="str">
        <f>IF('Master sheet'!$D$11="Hindi","लिखित","Written")</f>
        <v>लिखित</v>
      </c>
      <c r="L80" s="387" t="str">
        <f>IF('Master sheet'!$D$11="Hindi","मौखिक","Oral")</f>
        <v>मौखिक</v>
      </c>
      <c r="M80" s="826" t="str">
        <f>IF('Master sheet'!$D$11="Hindi","कुल विषय योग ","Subject Total")</f>
        <v xml:space="preserve">कुल विषय योग </v>
      </c>
      <c r="N80" s="827"/>
      <c r="O80" s="818"/>
      <c r="P80" s="808"/>
    </row>
    <row r="81" spans="1:20" ht="21" customHeight="1">
      <c r="A81" s="104">
        <f>IF(N76="","",A80+1)</f>
        <v>13</v>
      </c>
      <c r="B81" s="588"/>
      <c r="C81" s="830">
        <v>30</v>
      </c>
      <c r="D81" s="831"/>
      <c r="E81" s="830">
        <v>70</v>
      </c>
      <c r="F81" s="831"/>
      <c r="G81" s="830">
        <v>30</v>
      </c>
      <c r="H81" s="831"/>
      <c r="I81" s="830">
        <v>70</v>
      </c>
      <c r="J81" s="831"/>
      <c r="K81" s="414">
        <v>60</v>
      </c>
      <c r="L81" s="414">
        <v>140</v>
      </c>
      <c r="M81" s="830">
        <v>200</v>
      </c>
      <c r="N81" s="831"/>
      <c r="O81" s="819"/>
      <c r="P81" s="809"/>
    </row>
    <row r="82" spans="1:20" ht="21" customHeight="1">
      <c r="A82" s="104">
        <f>IF(N76="","",A81+1)</f>
        <v>14</v>
      </c>
      <c r="B82" s="321" t="str">
        <f>IF('Master sheet'!D$11="Hindi","हिंदी","Hindi")</f>
        <v>हिंदी</v>
      </c>
      <c r="C82" s="663">
        <f>IFERROR(IF(AND(N76=""),"",VLOOKUP(N76,Marks,15,0)),"")</f>
        <v>21</v>
      </c>
      <c r="D82" s="665"/>
      <c r="E82" s="663">
        <f>IFERROR(IF(AND(N76=""),"",VLOOKUP(N76,Marks,16,0)),"")</f>
        <v>69</v>
      </c>
      <c r="F82" s="665"/>
      <c r="G82" s="663">
        <f>IFERROR(IF(AND(N76=""),"",VLOOKUP(N76,Marks,19,0)),"")</f>
        <v>27</v>
      </c>
      <c r="H82" s="665"/>
      <c r="I82" s="663">
        <f>IFERROR(IF(AND(N76=""),"",VLOOKUP(N76,Marks,20,0)),"")</f>
        <v>21</v>
      </c>
      <c r="J82" s="665"/>
      <c r="K82" s="404">
        <f>IFERROR(IF(AND(N76=""),"",SUM(C82,G82)),"")</f>
        <v>48</v>
      </c>
      <c r="L82" s="404">
        <f>IFERROR(IF(AND(N76=""),"",SUM(E82,I82)),"")</f>
        <v>90</v>
      </c>
      <c r="M82" s="828">
        <f>IFERROR(IF(AND(N76=""),"",SUM(K82,L82)),"")</f>
        <v>138</v>
      </c>
      <c r="N82" s="829"/>
      <c r="O82" s="84" t="str">
        <f>IFERROR(IF(AND(N76=""),"",VLOOKUP(N76,Marks,28,0)),"")</f>
        <v>C</v>
      </c>
      <c r="P82" s="225" t="str">
        <f>IFERROR(IF(AND(N76=""),"",VLOOKUP(N76,Marks,26,0)),"")</f>
        <v>P</v>
      </c>
    </row>
    <row r="83" spans="1:20" ht="21" customHeight="1">
      <c r="A83" s="104">
        <f>IF(N76="","",A82+1)</f>
        <v>15</v>
      </c>
      <c r="B83" s="321" t="str">
        <f>IF('Master sheet'!$D$11="Hindi","गणित","Maths")</f>
        <v>गणित</v>
      </c>
      <c r="C83" s="663">
        <f>IFERROR(IF(AND(N76=""),"",VLOOKUP(N76,Marks,51,0)),"")</f>
        <v>24</v>
      </c>
      <c r="D83" s="665"/>
      <c r="E83" s="663">
        <f>IFERROR(IF(AND(N76=""),"",VLOOKUP(N76,Marks,52,0)),"")</f>
        <v>62</v>
      </c>
      <c r="F83" s="665"/>
      <c r="G83" s="663">
        <f>IFERROR(IF(AND(N76=""),"",VLOOKUP(N76,Marks,55,0)),"")</f>
        <v>23</v>
      </c>
      <c r="H83" s="665"/>
      <c r="I83" s="663">
        <f>IFERROR(IF(AND(N76=""),"",VLOOKUP(N76,Marks,56,0)),"")</f>
        <v>62</v>
      </c>
      <c r="J83" s="665"/>
      <c r="K83" s="404">
        <f>IFERROR(IF(AND(N76=""),"",SUM(C83,G83)),"")</f>
        <v>47</v>
      </c>
      <c r="L83" s="404">
        <f>IFERROR(IF(AND(N76=""),"",SUM(E83,I83)),"")</f>
        <v>124</v>
      </c>
      <c r="M83" s="828">
        <f>IFERROR(IF(AND(N76=""),"",SUM(K83,L83)),"")</f>
        <v>171</v>
      </c>
      <c r="N83" s="829"/>
      <c r="O83" s="84" t="str">
        <f>IFERROR(IF(AND(N76=""),"",VLOOKUP(N76,Marks,64,0)),"")</f>
        <v>A</v>
      </c>
      <c r="P83" s="225" t="str">
        <f>IFERROR(IF(AND(N76=""),"",VLOOKUP(N76,Marks,62,0)),"")</f>
        <v>P</v>
      </c>
      <c r="T83" s="341"/>
    </row>
    <row r="84" spans="1:20" ht="21" customHeight="1">
      <c r="A84" s="104">
        <f>IF(N76="","",A83+1)</f>
        <v>16</v>
      </c>
      <c r="B84" s="416"/>
      <c r="C84" s="830">
        <v>15</v>
      </c>
      <c r="D84" s="831"/>
      <c r="E84" s="830">
        <v>35</v>
      </c>
      <c r="F84" s="831"/>
      <c r="G84" s="830">
        <v>15</v>
      </c>
      <c r="H84" s="831"/>
      <c r="I84" s="830">
        <v>35</v>
      </c>
      <c r="J84" s="831"/>
      <c r="K84" s="414">
        <v>30</v>
      </c>
      <c r="L84" s="414">
        <v>70</v>
      </c>
      <c r="M84" s="830">
        <v>100</v>
      </c>
      <c r="N84" s="831"/>
      <c r="O84" s="834"/>
      <c r="P84" s="835"/>
      <c r="T84" s="341"/>
    </row>
    <row r="85" spans="1:20" ht="21" customHeight="1">
      <c r="A85" s="104">
        <f>IF(N76="","",A84+1)</f>
        <v>17</v>
      </c>
      <c r="B85" s="321" t="str">
        <f>IF('Master sheet'!$D$11="Hindi","अंग्रेजी","English")</f>
        <v>अंग्रेजी</v>
      </c>
      <c r="C85" s="663">
        <f>IFERROR(IF(AND(N76=""),"",VLOOKUP(N76,Marks,33,0)),"")</f>
        <v>13</v>
      </c>
      <c r="D85" s="665"/>
      <c r="E85" s="663">
        <f>IFERROR(IF(AND(N76=""),"",VLOOKUP(N76,Marks,34,0)),"")</f>
        <v>30</v>
      </c>
      <c r="F85" s="665"/>
      <c r="G85" s="663">
        <f>IFERROR(IF(AND(N76=""),"",VLOOKUP(N76,Marks,37,0)),"")</f>
        <v>11</v>
      </c>
      <c r="H85" s="665"/>
      <c r="I85" s="663">
        <f>IFERROR(IF(AND(N76=""),"",VLOOKUP(N76,Marks,38,0)),"")</f>
        <v>32</v>
      </c>
      <c r="J85" s="665"/>
      <c r="K85" s="404">
        <f>IFERROR(IF(AND(N76=""),"",SUM(C85,G85)),"")</f>
        <v>24</v>
      </c>
      <c r="L85" s="404">
        <f>IFERROR(IF(AND(N76=""),"",SUM(E85,I85)),"")</f>
        <v>62</v>
      </c>
      <c r="M85" s="828">
        <f>IFERROR(IF(AND(N76=""),"",SUM(K85,L85)),"")</f>
        <v>86</v>
      </c>
      <c r="N85" s="829"/>
      <c r="O85" s="84" t="str">
        <f>IFERROR(IF(AND(N76=""),"",VLOOKUP(N76,Marks,46,0)),"")</f>
        <v>A</v>
      </c>
      <c r="P85" s="225" t="str">
        <f>IFERROR(IF(AND(N76=""),"",VLOOKUP(N76,Marks,44,0)),"")</f>
        <v>P</v>
      </c>
    </row>
    <row r="86" spans="1:20" ht="23.25" customHeight="1">
      <c r="A86" s="104">
        <f>IF(N76="","",A85+1)</f>
        <v>18</v>
      </c>
      <c r="B86" s="322" t="str">
        <f>IF('Master sheet'!$D$11="Hindi","कुल योग","Total")</f>
        <v>कुल योग</v>
      </c>
      <c r="C86" s="848">
        <f>IF(AND(N76=""),"",IF(AND(C82="",C83="",C85=""),"",SUM(C82,C83,C85)))</f>
        <v>58</v>
      </c>
      <c r="D86" s="849"/>
      <c r="E86" s="848">
        <f>IF(AND(N76=""),"",IF(AND(E82="",E83="",E85=""),"",SUM(E82,E83,E85)))</f>
        <v>161</v>
      </c>
      <c r="F86" s="849"/>
      <c r="G86" s="848">
        <f>IF(AND(N76=""),"",IF(AND(G82="",G83="",G85=""),"",SUM(G82,G83,G85)))</f>
        <v>61</v>
      </c>
      <c r="H86" s="849"/>
      <c r="I86" s="848">
        <f>IF(AND(N76=""),"",IF(AND(I82="",I83="",I85=""),"",SUM(I82,I83,I85)))</f>
        <v>115</v>
      </c>
      <c r="J86" s="849"/>
      <c r="K86" s="405">
        <f>IF(AND(N76=""),"",IF(AND(K82="",K83="",K85=""),"",SUM(K82,K83,K85)))</f>
        <v>119</v>
      </c>
      <c r="L86" s="405">
        <f>IF(AND(N76=""),"",IF(AND(L82="",L83="",L85=""),"",SUM(L82,L83,L85)))</f>
        <v>276</v>
      </c>
      <c r="M86" s="828">
        <f>IF(AND(N76=""),"",IF(AND(M82="",M83="",M85=""),"",SUM(M82,M83,M85)))</f>
        <v>395</v>
      </c>
      <c r="N86" s="829"/>
      <c r="O86" s="415" t="str">
        <f>IFERROR(IF(AND(N76=""),"",VLOOKUP(N76,Marks,119,0)),"")</f>
        <v>B</v>
      </c>
      <c r="P86" s="228"/>
    </row>
    <row r="87" spans="1:20" ht="23.25" customHeight="1">
      <c r="A87" s="104">
        <f>IF(N76="","",A86+1)</f>
        <v>19</v>
      </c>
      <c r="B87" s="417"/>
      <c r="C87" s="830">
        <v>50</v>
      </c>
      <c r="D87" s="836"/>
      <c r="E87" s="836"/>
      <c r="F87" s="831"/>
      <c r="G87" s="830">
        <v>50</v>
      </c>
      <c r="H87" s="836"/>
      <c r="I87" s="836"/>
      <c r="J87" s="831"/>
      <c r="K87" s="830">
        <v>100</v>
      </c>
      <c r="L87" s="836"/>
      <c r="M87" s="836"/>
      <c r="N87" s="831"/>
      <c r="O87" s="837"/>
      <c r="P87" s="838"/>
    </row>
    <row r="88" spans="1:20" ht="21" customHeight="1">
      <c r="A88" s="104">
        <f>IF(N76="","",A87+1)</f>
        <v>20</v>
      </c>
      <c r="B88" s="326" t="str">
        <f>IF('Master sheet'!$D$11="Hindi","पर्यावरण अध्ययन","EVS")</f>
        <v>पर्यावरण अध्ययन</v>
      </c>
      <c r="C88" s="663">
        <f>IFERROR(IF(AND(N76=""),"",VLOOKUP(N76,Marks,69,0)),"")</f>
        <v>45</v>
      </c>
      <c r="D88" s="664"/>
      <c r="E88" s="664"/>
      <c r="F88" s="665"/>
      <c r="G88" s="663">
        <f>IFERROR(IF(AND(N76=""),"",VLOOKUP(N76,Marks,73,0)),"")</f>
        <v>45</v>
      </c>
      <c r="H88" s="664"/>
      <c r="I88" s="664"/>
      <c r="J88" s="665"/>
      <c r="K88" s="848">
        <f>IFERROR(IF(AND(N76=""),"",SUM(C88,G88)),"")</f>
        <v>90</v>
      </c>
      <c r="L88" s="861"/>
      <c r="M88" s="861"/>
      <c r="N88" s="849"/>
      <c r="O88" s="84" t="str">
        <f>IFERROR(IF(AND(N76=""),"",VLOOKUP(N76,Marks,82,0)),"")</f>
        <v>A</v>
      </c>
      <c r="P88" s="225" t="str">
        <f>IFERROR(IF(AND(N76=""),"",VLOOKUP(N76,Marks,80,0)),"")</f>
        <v>P</v>
      </c>
    </row>
    <row r="89" spans="1:20" ht="12" customHeight="1">
      <c r="A89" s="104">
        <f>IF(N76="","",A88+1)</f>
        <v>21</v>
      </c>
      <c r="B89" s="810"/>
      <c r="C89" s="810"/>
      <c r="D89" s="810"/>
      <c r="E89" s="810"/>
      <c r="F89" s="810"/>
      <c r="G89" s="810"/>
      <c r="H89" s="810"/>
      <c r="I89" s="810"/>
      <c r="J89" s="810"/>
      <c r="K89" s="810"/>
      <c r="L89" s="810"/>
      <c r="M89" s="810"/>
      <c r="N89" s="810"/>
      <c r="O89" s="810"/>
      <c r="P89" s="810"/>
    </row>
    <row r="90" spans="1:20" ht="21" customHeight="1">
      <c r="A90" s="104">
        <f>IF(N76="","",A89+1)</f>
        <v>22</v>
      </c>
      <c r="B90" s="860" t="str">
        <f>IF('Master sheet'!$D$11="Hindi","अतिरिक्त विषय ","Extra Subject")</f>
        <v xml:space="preserve">अतिरिक्त विषय </v>
      </c>
      <c r="C90" s="860"/>
      <c r="D90" s="860"/>
      <c r="E90" s="860"/>
      <c r="F90" s="860"/>
      <c r="G90" s="860"/>
      <c r="H90" s="860"/>
      <c r="I90" s="860"/>
      <c r="J90" s="860"/>
      <c r="K90" s="860"/>
      <c r="L90" s="860"/>
      <c r="M90" s="860"/>
      <c r="N90" s="860"/>
      <c r="O90" s="860"/>
      <c r="P90" s="860"/>
    </row>
    <row r="91" spans="1:20" ht="21" customHeight="1">
      <c r="A91" s="104">
        <f>IF(N76="","",A90+1)</f>
        <v>23</v>
      </c>
      <c r="B91" s="378" t="str">
        <f>IF('Master sheet'!$D$11="Hindi","विषय","Subject")</f>
        <v>विषय</v>
      </c>
      <c r="C91" s="843" t="str">
        <f>IF('Master sheet'!$D$11="Hindi","पूर्णांक","M.M.")</f>
        <v>पूर्णांक</v>
      </c>
      <c r="D91" s="844"/>
      <c r="E91" s="843" t="str">
        <f>IF('Master sheet'!$D$11="Hindi","प्राप्तांक","Ob.M.")</f>
        <v>प्राप्तांक</v>
      </c>
      <c r="F91" s="844"/>
      <c r="G91" s="843" t="str">
        <f>IF('Master sheet'!$D$11="Hindi","ग्रेड","Grade")</f>
        <v>ग्रेड</v>
      </c>
      <c r="H91" s="844"/>
      <c r="I91" s="843" t="str">
        <f>IF('Master sheet'!$D$11="Hindi","विषय","Subject")</f>
        <v>विषय</v>
      </c>
      <c r="J91" s="844"/>
      <c r="K91" s="843" t="str">
        <f>IF('Master sheet'!$D$11="Hindi","पूर्णांक","M.M.")</f>
        <v>पूर्णांक</v>
      </c>
      <c r="L91" s="844"/>
      <c r="M91" s="843" t="str">
        <f>IF('Master sheet'!$D$11="Hindi","प्राप्तांक","Ob.M.")</f>
        <v>प्राप्तांक</v>
      </c>
      <c r="N91" s="844"/>
      <c r="O91" s="843" t="str">
        <f>IF('Master sheet'!$D$11="Hindi","ग्रेड","Grade")</f>
        <v>ग्रेड</v>
      </c>
      <c r="P91" s="844"/>
    </row>
    <row r="92" spans="1:20" ht="21" customHeight="1">
      <c r="A92" s="104">
        <f>IF(N76="","",A91+1)</f>
        <v>24</v>
      </c>
      <c r="B92" s="322" t="str">
        <f>IF(AND(N76=""),"",'Result Sheet'!$DA$4)</f>
        <v/>
      </c>
      <c r="C92" s="845">
        <f>IF(AND(N76=""),"",'Result Sheet'!$DC$7)</f>
        <v>100</v>
      </c>
      <c r="D92" s="845"/>
      <c r="E92" s="846">
        <f>IFERROR(IF(AND(N76=""),"",VLOOKUP(N76,Marks,106,0)),"")</f>
        <v>78</v>
      </c>
      <c r="F92" s="846"/>
      <c r="G92" s="847" t="str">
        <f>IFERROR(IF(AND(N76=""),"",VLOOKUP(N76,Marks,107,0)),"")</f>
        <v>B</v>
      </c>
      <c r="H92" s="847"/>
      <c r="I92" s="845" t="str">
        <f>IF(AND(N76=""),"",'Result Sheet'!$DE$4)</f>
        <v/>
      </c>
      <c r="J92" s="845"/>
      <c r="K92" s="845">
        <f>IF(AND(N76=""),"",'Result Sheet'!$DG$7)</f>
        <v>100</v>
      </c>
      <c r="L92" s="845"/>
      <c r="M92" s="846">
        <f>IFERROR(IF(AND(N76=""),"",VLOOKUP(N76,Marks,110,0)),"")</f>
        <v>83</v>
      </c>
      <c r="N92" s="846"/>
      <c r="O92" s="847" t="str">
        <f>IFERROR(IF(AND(N76=""),"",VLOOKUP(N76,Marks,111,0)),"")</f>
        <v>B</v>
      </c>
      <c r="P92" s="847"/>
    </row>
    <row r="93" spans="1:20" ht="21" customHeight="1">
      <c r="A93" s="104">
        <f>IF(N76="","",A92+1)</f>
        <v>25</v>
      </c>
      <c r="B93" s="811" t="str">
        <f>IF('Master sheet'!$D$11="Hindi","विषय","Subject")</f>
        <v>विषय</v>
      </c>
      <c r="C93" s="811"/>
      <c r="D93" s="832" t="str">
        <f>IF('Master sheet'!$D$11="Hindi","प्राप्तांक","Marks ")</f>
        <v>प्राप्तांक</v>
      </c>
      <c r="E93" s="833"/>
      <c r="F93" s="324" t="str">
        <f>IF('Master sheet'!$D$11="Hindi","ग्रेड","Grade")</f>
        <v>ग्रेड</v>
      </c>
      <c r="G93" s="811" t="str">
        <f>IF('Master sheet'!$D$11="Hindi","विषय","Subject")</f>
        <v>विषय</v>
      </c>
      <c r="H93" s="811"/>
      <c r="I93" s="832" t="str">
        <f>IF('Master sheet'!$D$11="Hindi","प्राप्तांक","Marks")</f>
        <v>प्राप्तांक</v>
      </c>
      <c r="J93" s="833"/>
      <c r="K93" s="324" t="str">
        <f>IF('Master sheet'!$D$11="Hindi","ग्रेड","Grade")</f>
        <v>ग्रेड</v>
      </c>
      <c r="L93" s="811" t="str">
        <f>IF('Master sheet'!$D$11="Hindi","विषय","Subject")</f>
        <v>विषय</v>
      </c>
      <c r="M93" s="811"/>
      <c r="N93" s="832" t="str">
        <f>IF('Master sheet'!$D$11="Hindi","प्राप्तांक","Marks")</f>
        <v>प्राप्तांक</v>
      </c>
      <c r="O93" s="833"/>
      <c r="P93" s="385" t="str">
        <f>IF('Master sheet'!$D$11="Hindi","ग्रेड","Grade")</f>
        <v>ग्रेड</v>
      </c>
    </row>
    <row r="94" spans="1:20" ht="21" customHeight="1">
      <c r="A94" s="104">
        <f>IF(N76="","",A93+1)</f>
        <v>26</v>
      </c>
      <c r="B94" s="839" t="str">
        <f>IF('Master sheet'!$D$11="Hindi","कार्यानुभव","WORK EXP.")</f>
        <v>कार्यानुभव</v>
      </c>
      <c r="C94" s="840"/>
      <c r="D94" s="840"/>
      <c r="E94" s="75">
        <f>IFERROR(IF(AND(N76=""),"",VLOOKUP(N76,Marks,85,0)),"")</f>
        <v>18</v>
      </c>
      <c r="F94" s="84" t="str">
        <f>IFERROR(IF(AND(N76=""),"",VLOOKUP(N76,Marks,89,0)),"")</f>
        <v/>
      </c>
      <c r="G94" s="839" t="str">
        <f>IF('Master sheet'!$D$11="Hindi","कला शिक्षा","ART EDU.")</f>
        <v>कला शिक्षा</v>
      </c>
      <c r="H94" s="840"/>
      <c r="I94" s="840"/>
      <c r="J94" s="75">
        <f>IFERROR(IF(AND(N76=""),"",VLOOKUP(N76,Marks,92,0)),"")</f>
        <v>32</v>
      </c>
      <c r="K94" s="84" t="str">
        <f>IFERROR(IF(AND(N76=""),"",VLOOKUP(N76,Marks,96,0)),"")</f>
        <v>B</v>
      </c>
      <c r="L94" s="841" t="str">
        <f>IF('Master sheet'!$D$11="Hindi","स्वा. एवं शा. शिक्षा","HE.&amp;PH. EDU.")</f>
        <v>स्वा. एवं शा. शिक्षा</v>
      </c>
      <c r="M94" s="842"/>
      <c r="N94" s="842"/>
      <c r="O94" s="75">
        <f>IFERROR(IF(AND(N76=""),"",VLOOKUP(N76,Marks,99,0)),"")</f>
        <v>81</v>
      </c>
      <c r="P94" s="84" t="str">
        <f>IFERROR(IF(AND(N76=""),"",VLOOKUP(N76,Marks,103,0)),"")</f>
        <v>A</v>
      </c>
    </row>
    <row r="95" spans="1:20" ht="9" customHeight="1">
      <c r="A95" s="104">
        <f>IF(N76="","",A94+1)</f>
        <v>27</v>
      </c>
      <c r="B95" s="327"/>
      <c r="C95" s="327"/>
      <c r="D95" s="327"/>
      <c r="E95" s="383"/>
      <c r="F95" s="384"/>
      <c r="G95" s="327"/>
      <c r="H95" s="327"/>
      <c r="I95" s="327"/>
      <c r="J95" s="383"/>
      <c r="K95" s="384"/>
      <c r="L95" s="328"/>
      <c r="M95" s="328"/>
      <c r="N95" s="328"/>
      <c r="O95" s="383"/>
      <c r="P95" s="384"/>
    </row>
    <row r="96" spans="1:20" ht="21" customHeight="1">
      <c r="A96" s="104">
        <f>IF(N76="","",A95+1)</f>
        <v>28</v>
      </c>
      <c r="B96" s="800" t="str">
        <f>IF('Master sheet'!$D$11="Hindi","कुल कार्य दिवस :-","Total Meeting :-")</f>
        <v>कुल कार्य दिवस :-</v>
      </c>
      <c r="C96" s="800"/>
      <c r="D96" s="800"/>
      <c r="E96" s="801">
        <f>IFERROR(IF(AND(N76=""),"",VLOOKUP(N76,Marks,117,0)),"")</f>
        <v>220</v>
      </c>
      <c r="F96" s="801"/>
      <c r="G96" s="801"/>
      <c r="H96" s="801"/>
      <c r="I96" s="800" t="str">
        <f>IF('Master sheet'!$D$11="Hindi","कुल उपस्थिति :-","Total Attendance :-")</f>
        <v>कुल उपस्थिति :-</v>
      </c>
      <c r="J96" s="800"/>
      <c r="K96" s="800"/>
      <c r="L96" s="800"/>
      <c r="M96" s="802">
        <f>IFERROR(IF(AND(N76=""),"",VLOOKUP(N76,Marks,118,0)),"")</f>
        <v>160</v>
      </c>
      <c r="N96" s="802"/>
      <c r="O96" s="802"/>
      <c r="P96" s="802"/>
    </row>
    <row r="97" spans="1:35" ht="21" customHeight="1">
      <c r="A97" s="104">
        <f>IF(N76="","",A96+1)</f>
        <v>29</v>
      </c>
      <c r="B97" s="800" t="str">
        <f>IF('Master sheet'!$D$11="Hindi","परिणाम :-","Result :-")</f>
        <v>परिणाम :-</v>
      </c>
      <c r="C97" s="800"/>
      <c r="D97" s="800"/>
      <c r="E97" s="803" t="str">
        <f>IFERROR(IF(AND(N76=""),"",VLOOKUP(N76,Marks,116,0)),"")</f>
        <v>कक्षोंन्नति</v>
      </c>
      <c r="F97" s="803"/>
      <c r="G97" s="803"/>
      <c r="H97" s="803"/>
      <c r="I97" s="800" t="str">
        <f>IF('Master sheet'!$D$11="Hindi","परिणाम प्रतिशत में :-","Result in Percentage :-")</f>
        <v>परिणाम प्रतिशत में :-</v>
      </c>
      <c r="J97" s="800"/>
      <c r="K97" s="800"/>
      <c r="L97" s="800"/>
      <c r="M97" s="804">
        <f>IFERROR(IF(AND(N76=""),"",VLOOKUP(N76,Marks,113,0)),"")</f>
        <v>79</v>
      </c>
      <c r="N97" s="804"/>
      <c r="O97" s="804"/>
      <c r="P97" s="804"/>
    </row>
    <row r="98" spans="1:35" ht="21" customHeight="1">
      <c r="A98" s="104">
        <f>IF(N76="","",A97+1)</f>
        <v>30</v>
      </c>
      <c r="B98" s="800" t="str">
        <f>IF('Master sheet'!$D$11="Hindi","श्रेणी / ग्रेड :-","Division / Grade :-")</f>
        <v>श्रेणी / ग्रेड :-</v>
      </c>
      <c r="C98" s="800"/>
      <c r="D98" s="800"/>
      <c r="E98" s="226" t="str">
        <f>IFERROR(IF(AND(N76=""),"",VLOOKUP(N76,Marks,114,0)),"")</f>
        <v>I</v>
      </c>
      <c r="F98" s="227" t="s">
        <v>132</v>
      </c>
      <c r="G98" s="805" t="str">
        <f>IFERROR(IF(AND(N76=""),"",VLOOKUP(N76,Marks,119,0)),"")</f>
        <v>B</v>
      </c>
      <c r="H98" s="805"/>
      <c r="I98" s="800" t="str">
        <f>IF('Master sheet'!$D$11="Hindi","कक्षा में स्थान :-","Position in the Class :-")</f>
        <v>कक्षा में स्थान :-</v>
      </c>
      <c r="J98" s="800"/>
      <c r="K98" s="800"/>
      <c r="L98" s="800"/>
      <c r="M98" s="806">
        <f>IFERROR(IF(AND(N76=""),"",VLOOKUP(N76,Marks,115,0)),"")</f>
        <v>17.000000000000298</v>
      </c>
      <c r="N98" s="806"/>
      <c r="O98" s="806"/>
      <c r="P98" s="806"/>
    </row>
    <row r="99" spans="1:35" ht="21" customHeight="1">
      <c r="A99" s="104">
        <f>IF(N76="","",A98+1)</f>
        <v>31</v>
      </c>
      <c r="B99" s="786" t="str">
        <f>IF('Master sheet'!$D$11="Hindi","परीक्षा परिणाम घोषणा दिनांक :-","Result Declaration Date :-")</f>
        <v>परीक्षा परिणाम घोषणा दिनांक :-</v>
      </c>
      <c r="C99" s="786"/>
      <c r="D99" s="786"/>
      <c r="E99" s="787">
        <f>IFERROR(IF(AND(N76=""),"",'Master sheet'!$D$10),"")</f>
        <v>45048</v>
      </c>
      <c r="F99" s="787"/>
      <c r="G99" s="787"/>
      <c r="H99" s="382"/>
      <c r="I99" s="76"/>
      <c r="J99" s="76"/>
      <c r="K99" s="47"/>
      <c r="L99" s="76"/>
      <c r="M99" s="76"/>
      <c r="N99" s="76"/>
      <c r="O99" s="76"/>
      <c r="P99" s="76"/>
    </row>
    <row r="100" spans="1:35" ht="54" customHeight="1">
      <c r="A100" s="104">
        <f>IF(N76="","",A99+1)</f>
        <v>32</v>
      </c>
      <c r="B100" s="788" t="str">
        <f>IF(AND(N76=""),"",IF(AND(C73=1),CONCATENATE("( ",UPPER('Master sheet'!$H$10)," )"),IF(AND(C73=2),CONCATENATE("( ",UPPER('Master sheet'!$H$18)," )"),"")))</f>
        <v>( PRADIP SINGH RAJAWAT )</v>
      </c>
      <c r="C100" s="788"/>
      <c r="D100" s="788"/>
      <c r="E100" s="788"/>
      <c r="F100" s="789" t="str">
        <f>IF(AND(N76=""),"",CONCATENATE("(",'Master sheet'!$D$14," )"))</f>
        <v>(Suresh Kumar )</v>
      </c>
      <c r="G100" s="789"/>
      <c r="H100" s="789"/>
      <c r="I100" s="789"/>
      <c r="J100" s="789"/>
      <c r="K100" s="789" t="str">
        <f>IF(AND(N76=""),"",CONCATENATE("(",'Master sheet'!$D$12," )"))</f>
        <v>(USHA PALIYA )</v>
      </c>
      <c r="L100" s="789"/>
      <c r="M100" s="789"/>
      <c r="N100" s="789"/>
      <c r="O100" s="789"/>
      <c r="P100" s="789"/>
    </row>
    <row r="101" spans="1:35" ht="24.75" customHeight="1">
      <c r="A101" s="104">
        <f>IF(N76="","",A100+1)</f>
        <v>33</v>
      </c>
      <c r="B101" s="790" t="str">
        <f>IF('Master sheet'!$D$11="Hindi","हस्ताक्षर कक्षाध्यापक","Signature of the class teacher")</f>
        <v>हस्ताक्षर कक्षाध्यापक</v>
      </c>
      <c r="C101" s="790"/>
      <c r="D101" s="790"/>
      <c r="E101" s="790"/>
      <c r="F101" s="790" t="str">
        <f>IF('Master sheet'!$D$11="Hindi","हस्ताक्षर परीक्षा प्रभारी","Signature of the exam. Incharge")</f>
        <v>हस्ताक्षर परीक्षा प्रभारी</v>
      </c>
      <c r="G101" s="790"/>
      <c r="H101" s="790"/>
      <c r="I101" s="790"/>
      <c r="J101" s="790"/>
      <c r="K101" s="790" t="str">
        <f>IF('Master sheet'!$D$11="Hindi","हस्ताक्षर संस्था प्रधान","Head of Institute's Signature")</f>
        <v>हस्ताक्षर संस्था प्रधान</v>
      </c>
      <c r="L101" s="790"/>
      <c r="M101" s="790"/>
      <c r="N101" s="790"/>
      <c r="O101" s="790"/>
      <c r="P101" s="790"/>
    </row>
    <row r="103" spans="1:35" ht="21" customHeight="1">
      <c r="A103" s="104">
        <f>IF(N110="","",1)</f>
        <v>1</v>
      </c>
      <c r="B103" s="850" t="str">
        <f>IF('Master sheet'!$D$11="Hindi","वार्षिक रिपोर्ट कार्ड ","Report Card")</f>
        <v xml:space="preserve">वार्षिक रिपोर्ट कार्ड </v>
      </c>
      <c r="C103" s="850"/>
      <c r="D103" s="850"/>
      <c r="E103" s="850"/>
      <c r="F103" s="850"/>
      <c r="G103" s="850"/>
      <c r="H103" s="850"/>
      <c r="I103" s="850"/>
      <c r="J103" s="850"/>
      <c r="K103" s="850"/>
      <c r="L103" s="850"/>
      <c r="M103" s="850"/>
      <c r="N103" s="850"/>
      <c r="O103" s="850"/>
      <c r="P103" s="850"/>
      <c r="S103" s="330"/>
      <c r="T103" s="330"/>
      <c r="U103" s="330"/>
      <c r="V103" s="330"/>
      <c r="W103" s="330"/>
      <c r="X103" s="47"/>
    </row>
    <row r="104" spans="1:35" ht="18.95" customHeight="1">
      <c r="A104" s="104">
        <f>IF(N110="","",A103+1)</f>
        <v>2</v>
      </c>
      <c r="B104" s="851" t="str">
        <f>IF('Master sheet'!$D$11="Hindi","शिक्षा विभाग, राजस्थान सरकार","Education Department, Rajasthan Government")</f>
        <v>शिक्षा विभाग, राजस्थान सरकार</v>
      </c>
      <c r="C104" s="851"/>
      <c r="D104" s="851"/>
      <c r="E104" s="851"/>
      <c r="F104" s="851"/>
      <c r="G104" s="851"/>
      <c r="H104" s="851"/>
      <c r="I104" s="851"/>
      <c r="J104" s="851"/>
      <c r="K104" s="851"/>
      <c r="L104" s="851"/>
      <c r="M104" s="851"/>
      <c r="N104" s="851"/>
      <c r="O104" s="851"/>
      <c r="P104" s="851"/>
      <c r="S104" s="330"/>
      <c r="T104" s="330"/>
      <c r="U104" s="331"/>
      <c r="V104" s="330"/>
      <c r="W104" s="330"/>
      <c r="X104" s="47"/>
    </row>
    <row r="105" spans="1:35" s="106" customFormat="1" ht="24" customHeight="1">
      <c r="A105" s="104">
        <f>IF(N110="","",A104+1)</f>
        <v>3</v>
      </c>
      <c r="B105" s="852" t="str">
        <f>IF('Master sheet'!$D$11="Hindi","विद्यालय का नाम :-","School Name :- ")</f>
        <v>विद्यालय का नाम :-</v>
      </c>
      <c r="C105" s="852"/>
      <c r="D105" s="852"/>
      <c r="E105" s="853" t="str">
        <f>IF(AND(N110=""),"",IF('Master sheet'!$D$11="Hindi",'Master sheet'!$D$8,'Master sheet'!$D$7))</f>
        <v xml:space="preserve">महात्मा गाँधी राजकीय विद्यालय (अंग्रेजी माध्यम) बर, पाली </v>
      </c>
      <c r="F105" s="853"/>
      <c r="G105" s="853"/>
      <c r="H105" s="853"/>
      <c r="I105" s="853"/>
      <c r="J105" s="853"/>
      <c r="K105" s="853"/>
      <c r="L105" s="853"/>
      <c r="M105" s="853"/>
      <c r="N105" s="853"/>
      <c r="O105" s="853"/>
      <c r="P105" s="853"/>
      <c r="S105" s="332"/>
      <c r="T105" s="342"/>
      <c r="U105" s="331"/>
      <c r="V105" s="342"/>
      <c r="W105" s="332"/>
      <c r="X105" s="343"/>
    </row>
    <row r="106" spans="1:35" ht="18.95" customHeight="1">
      <c r="A106" s="104">
        <f>IF(N110="","",A105+1)</f>
        <v>4</v>
      </c>
      <c r="B106" s="337"/>
      <c r="C106" s="337"/>
      <c r="D106" s="337"/>
      <c r="E106" s="854" t="str">
        <f>IF(AND(N110=""),"",IF('Master sheet'!$D$11="Hindi",CONCATENATE("(विद्यालय मान्यता क्रमांक व वर्ष : ","  ",'Master sheet'!$D$6),CONCATENATE("(School Recognition Number &amp; Years : ","  ",'Master sheet'!$D$6)))</f>
        <v>(विद्यालय मान्यता क्रमांक व वर्ष :   शिक्षा/पाली/1995/2001</v>
      </c>
      <c r="F106" s="854"/>
      <c r="G106" s="854"/>
      <c r="H106" s="854"/>
      <c r="I106" s="854"/>
      <c r="J106" s="854"/>
      <c r="K106" s="854"/>
      <c r="L106" s="854"/>
      <c r="M106" s="854"/>
      <c r="N106" s="854"/>
      <c r="O106" s="854"/>
      <c r="P106" s="854"/>
      <c r="S106" s="330"/>
      <c r="T106" s="330"/>
      <c r="U106" s="330"/>
      <c r="V106" s="330"/>
      <c r="W106" s="330"/>
      <c r="X106" s="47"/>
    </row>
    <row r="107" spans="1:35" ht="18.95" customHeight="1">
      <c r="A107" s="104">
        <f>IF(N110="","",A106+1)</f>
        <v>5</v>
      </c>
      <c r="B107" s="335" t="str">
        <f>IF('Master sheet'!$D$11="Hindi","कक्षा  :-","CLASS :- ")</f>
        <v>कक्षा  :-</v>
      </c>
      <c r="C107" s="855">
        <f>IFERROR(IF(AND(N110=""),"",VLOOKUP(N110,Marks,2,0)),"")</f>
        <v>1</v>
      </c>
      <c r="D107" s="855"/>
      <c r="E107" s="856" t="str">
        <f>IF('Master sheet'!$D$11="Hindi","सेक्शन :-","Section :- ")</f>
        <v>सेक्शन :-</v>
      </c>
      <c r="F107" s="856"/>
      <c r="G107" s="856"/>
      <c r="H107" s="855" t="str">
        <f>IFERROR(IF(AND(N110=""),"",VLOOKUP(N110,Marks,3,0)),"")</f>
        <v>A</v>
      </c>
      <c r="I107" s="855"/>
      <c r="J107" s="857" t="str">
        <f>IF('Master sheet'!$D$11="Hindi","सत्र :- ","Session :- ")</f>
        <v xml:space="preserve">सत्र :- </v>
      </c>
      <c r="K107" s="857"/>
      <c r="L107" s="857"/>
      <c r="M107" s="857"/>
      <c r="N107" s="858" t="str">
        <f>IF(AND(N110=""),"",'Marks Entry 1st'!$I$2)</f>
        <v xml:space="preserve"> 2022-2023</v>
      </c>
      <c r="O107" s="858"/>
      <c r="P107" s="858"/>
      <c r="S107" s="330"/>
      <c r="T107" s="330"/>
      <c r="U107" s="330"/>
      <c r="V107" s="330"/>
      <c r="W107" s="330"/>
      <c r="X107" s="47"/>
      <c r="AH107" s="340">
        <f>N109</f>
        <v>42491</v>
      </c>
    </row>
    <row r="108" spans="1:35" ht="18.95" customHeight="1">
      <c r="A108" s="104">
        <f>IF(N110="","",A107+1)</f>
        <v>6</v>
      </c>
      <c r="B108" s="812" t="str">
        <f>IF('Master sheet'!$D$11="Hindi","विद्यार्थी का नाम :-","Student's Name :-")</f>
        <v>विद्यार्थी का नाम :-</v>
      </c>
      <c r="C108" s="812"/>
      <c r="D108" s="812"/>
      <c r="E108" s="813" t="str">
        <f>IFERROR(IF(AND(N110=""),"",VLOOKUP(N110,Marks,6,0)),"")</f>
        <v>ARMAN SHAH</v>
      </c>
      <c r="F108" s="813"/>
      <c r="G108" s="813"/>
      <c r="H108" s="813"/>
      <c r="I108" s="813"/>
      <c r="J108" s="814" t="str">
        <f>IF('Master sheet'!$D$11="Hindi","प्रवेशांक :","SR. NO. :")</f>
        <v>प्रवेशांक :</v>
      </c>
      <c r="K108" s="814"/>
      <c r="L108" s="814"/>
      <c r="M108" s="814"/>
      <c r="N108" s="859">
        <f>IFERROR(IF(AND(N110=""),"",VLOOKUP(N110,Marks,5,0)),"")</f>
        <v>926</v>
      </c>
      <c r="O108" s="859"/>
      <c r="P108" s="859"/>
      <c r="S108" s="330"/>
      <c r="T108" s="330"/>
      <c r="U108" s="330"/>
      <c r="V108" s="330"/>
      <c r="W108" s="330"/>
      <c r="X108" s="47"/>
      <c r="AG108" s="46">
        <f>YEAR(AH107)</f>
        <v>2016</v>
      </c>
      <c r="AH108" s="46">
        <f>MONTH(AH107)</f>
        <v>5</v>
      </c>
      <c r="AI108" s="46">
        <f>DAY(AH107)</f>
        <v>1</v>
      </c>
    </row>
    <row r="109" spans="1:35" ht="18.95" customHeight="1">
      <c r="A109" s="104">
        <f>IF(N110="","",A108+1)</f>
        <v>7</v>
      </c>
      <c r="B109" s="812" t="str">
        <f>IF('Master sheet'!$D$11="Hindi","पिता का नाम :-","Father's Name :-")</f>
        <v>पिता का नाम :-</v>
      </c>
      <c r="C109" s="812"/>
      <c r="D109" s="812"/>
      <c r="E109" s="813" t="str">
        <f>IFERROR(IF(AND(N110=""),"",VLOOKUP(N110,Marks,7,0)),"")</f>
        <v>JAKIR SHAH</v>
      </c>
      <c r="F109" s="813"/>
      <c r="G109" s="813"/>
      <c r="H109" s="813"/>
      <c r="I109" s="813"/>
      <c r="J109" s="814" t="str">
        <f>IF('Master sheet'!$D$11="Hindi","जन्म तिथि :","Date of Birth :")</f>
        <v>जन्म तिथि :</v>
      </c>
      <c r="K109" s="814"/>
      <c r="L109" s="814"/>
      <c r="M109" s="814"/>
      <c r="N109" s="815">
        <f>IFERROR(IF(AND(N110=""),"",VLOOKUP(N110,Marks,4,0)),"")</f>
        <v>42491</v>
      </c>
      <c r="O109" s="815"/>
      <c r="P109" s="815"/>
      <c r="S109" s="47"/>
      <c r="T109" s="47"/>
      <c r="U109" s="47"/>
      <c r="V109" s="47"/>
      <c r="W109" s="47"/>
      <c r="X109" s="47"/>
      <c r="AG109" s="46" t="str">
        <f>IF(AG108=2000,"दो हजार",IF(AG108=2001,"दो हजार एक",IF(AG108=2002,"दो हजार दो",IF(AG108=2003,"दो हजार तीन",IF(AG108=2004,"दो हजार चार",IF(AG108=2005,"दो हजार पांच",IF(AG108=2006,"दो हजार छः",IF(AG108=2007,"दो हजार सात",IF(AG108=2008,"दो हजार आठ",IF(AG108=2009,"दो हजार नौ",IF(AG108=2010,"दो हजार दस",IF(AG108=2011,"दो हजार इग्यारह",IF(AG108=2012,"दो हजार बारह",IF(AG108=2013,"दो हजार तेरह",IF(AG108=2014,"दो हजार चौदह",IF(AG108=2015,"दो हजार पंद्रह",IF(AG108=2016,"दो हजार सोलह",IF(AG108=2017,"दो हजार सत्रह",IF(AG108=2018,"दो हजार अठारह",IF(AG108=2019,"दो हजार उन्नीस",IF(AG108=2020,"दो हजार बीस",IF(AG108=2021,"दो हजार इक्कीस",IF(AG108=2022,"दो हजार बाइस","")))))))))))))))))))))))</f>
        <v>दो हजार सोलह</v>
      </c>
      <c r="AH109" s="46" t="str">
        <f>IF(AH108=1,"जनवरी",IF(AH108=2,"फरवरी",IF(AH108=3,"मार्च",IF(AH108=4,"अप्रैल",IF(AH108=5,"मई",IF(AH108=6,"जून",IF(AH108=7,"जुलाई",IF(AH108=8,"अगस्त",IF(AH108=9,"सितम्बर",IF(AH108=10,"अक्टूबर",IF(AH108=11,"नवम्बर",IF(AH108=12,"दिसम्बर",""))))))))))))</f>
        <v>मई</v>
      </c>
      <c r="AI109" s="46" t="str">
        <f>IF(AI108=1,"एक",IF(AI108=2,"दो",IF(AI108=3,"तीन",IF(AI108=4,"चार",IF(AI108=5,"पांच",IF(AI108=6,"छः",IF(AI108=7,"सात",IF(AI108=8,"आठ",IF(AI108=9,"नौ",IF(AI108=10,"दस",IF(AI108=11,"इग्यारह",IF(AI108=12,"बारह",IF(AI108=13,"तेरह",IF(AI108=14,"चौदह",IF(AI108=15,"पंद्रह",IF(AI108=16,"सोलह",IF(AI108=17,"सत्रह",IF(AI108=18,"अठारह",IF(AI108=19,"उन्नीस",IF(AI108=20,"बीस",IF(AI108=21,"इक्कीस",IF(AI108=22,"बाइस",IF(AI108=23,"तेईस",IF(AI108=24,"चौबीस",IF(AI108=25,"पचीस",IF(AI108=26,"छबीस",IF(AI108=27,"सताईस",IF(AI108=28,"अठाइस",IF(AI108=29,"उन्नतीस",IF(AI108=30,"तीस",IF(AI108=31,"इकतीस","")))))))))))))))))))))))))))))))</f>
        <v>एक</v>
      </c>
    </row>
    <row r="110" spans="1:35" ht="18.95" customHeight="1">
      <c r="A110" s="104">
        <f>IF(N110="","",A109+1)</f>
        <v>8</v>
      </c>
      <c r="B110" s="812" t="str">
        <f>IF('Master sheet'!$D$11="Hindi","माता का नाम :-","Mother's Name :-")</f>
        <v>माता का नाम :-</v>
      </c>
      <c r="C110" s="812"/>
      <c r="D110" s="812"/>
      <c r="E110" s="813" t="str">
        <f>IFERROR(IF(AND(N110=""),"",VLOOKUP(N110,Marks,8,0)),"")</f>
        <v>HEENA BANU</v>
      </c>
      <c r="F110" s="813"/>
      <c r="G110" s="813"/>
      <c r="H110" s="813"/>
      <c r="I110" s="813"/>
      <c r="J110" s="814" t="str">
        <f>IF('Master sheet'!$D$11="Hindi","रोल नंबर :-","Roll No. :")</f>
        <v>रोल नंबर :-</v>
      </c>
      <c r="K110" s="814"/>
      <c r="L110" s="814"/>
      <c r="M110" s="814"/>
      <c r="N110" s="816">
        <f>IF(N76="","",IF(AND(N76+1&gt;$Y$6),"",N76+1))</f>
        <v>104</v>
      </c>
      <c r="O110" s="816"/>
      <c r="P110" s="816"/>
      <c r="AH110" s="46" t="str">
        <f>CONCATENATE(AI109," ",AH109," ",AG109)</f>
        <v>एक मई दो हजार सोलह</v>
      </c>
    </row>
    <row r="111" spans="1:35" ht="18.95" customHeight="1">
      <c r="A111" s="104">
        <f>IF(N110="","",A110+1)</f>
        <v>9</v>
      </c>
      <c r="B111" s="812" t="str">
        <f>IF('Master sheet'!$D$11="Hindi","जन्मतिथि शब्दों में :-","Date of Birth in Words :-")</f>
        <v>जन्मतिथि शब्दों में :-</v>
      </c>
      <c r="C111" s="812"/>
      <c r="D111" s="812"/>
      <c r="E111" s="813" t="str">
        <f>IFERROR(IF('Master sheet'!$D$11="Hindi",AH110,AH112),"")</f>
        <v>एक मई दो हजार सोलह</v>
      </c>
      <c r="F111" s="813"/>
      <c r="G111" s="813"/>
      <c r="H111" s="813"/>
      <c r="I111" s="813"/>
      <c r="J111" s="813"/>
      <c r="K111" s="813"/>
      <c r="L111" s="813"/>
      <c r="M111" s="813"/>
      <c r="N111" s="813"/>
      <c r="O111" s="813"/>
      <c r="P111" s="336"/>
      <c r="AG111" s="46" t="str">
        <f>IF(AG108=1961,"NINETEEN SIXTY ONE",IF(AG108=1962,"NINETEEN SIXTY TWO",IF(AG108=1963,"NINETEEN SIXTY THREE",IF(AG108=1964,"NINETEEN SIXTY FOUR",IF(AG108=1965,"NINETEEN SIXTY FIVE",IF(AG108=1966,"NINETEEN SIXTY SIX",IF(AG108=1967,"NINETEEN SIXTY SEVEN",IF(AG108=1968,"NINETEEN SIXTY EIGHT",IF(AG108=1969,"NINETEEN SIXTY NINE",IF(AG108=1970,"NINETEEN SEVENTY",IF(AG108=1971,"NINETEEN SEVENTY ONE",IF(AG108=1972,"NINETEEN SEVENTY TWO",IF(AG108=1973,"NINETEEN SEVENTY THREE",IF(AG108=1974,"NINETEEN SEVENTY FOUR",IF(AG108=1975,"NINETEEN SEVENTY FIVE",IF(AG108=1976,"NINETEEN SEVENTY SIX",IF(AG108=1977,"NINETEEN SEVENTY SEVEN",IF(AG108=1978,"NINETEEN SEVENTY EIGHT",IF(AG108=1979,"NINETEEN SEVENTY NINE",IF(AG108=1980,"NINETEEN EIGHTY",IF(AG108=1981,"NINETEEN EIGHTY ONE",IF(AG108=1982,"NINETEEN EIGHTY TWO",IF(AG108=1983,"NINETEEN EIGHTY THREE",IF(AG108=1984,"NINETEEN EIGHTY FOUR",IF(AG108=1985,"NINETEEN EIGHTY FIVE",IF(AG108=1986,"NINETEEN EIGHTY SIX",IF(AG108=1987,"NINETEEN EIGHTY SEVEN",IF(AG108=1988,"NINETEEN EIGHTY EIGHT",IF(AG108=1989,"NINETEEN EIGHTY NINE",IF(AG108=1990,"NINETEEN NINETY",IF(AG108=1991,"NINETEEN NINETY ONE",IF(AG108=1992,"NINETEEN NINETY TWO",IF(AG108=1993,"NINETEEN NINETY THREE",IF(AG108=1994,"NINETEEN NINETY FOUR",IF(AG108=1995,"NINETEEN NINETY FIVE",IF(AG108=1996,"NINETEEN NINETY SIX",IF(AG108=1997,"NINETEEN NINETY SEVEN",IF(AG108=1998,"NINETEEN NINETY EIGHT",IF(AG108=1999,"NINETEEN NINETY NINE",IF(AG108=2000,"TWO THOUSAND",IF(AG108=2001,"TWO THOUSAND ONE",IF(AG108=2002,"TWO THOUSAND TWO",IF(AG108=2003,"TWO THOUSAND THREE",IF(AG108=2004,"TWO THOUSAND FOUR",IF(AG108=2005,"TWO THOUSAND FIVE",IF(AG108=2006,"TWO THOUSAND SIX",IF(AG108=2007,"TWO THOUSAND SEVEN",IF(AG108=2008,"TWO THOUSAND EIGHT",IF(AG108=2009,"TWO THOUSAND NINE",IF(AG108=2010,"TWO THOUSAND TEN",IF(AG108=2011,"TWO THOUSAND ELEVEN",IF(AG108=2012,"TWO THOUSAND TWELVE",IF(AG108=2013,"TWO THOUSAND THIRTEEN",IF(AG108=2014,"TWO THOUSAND FOURTEEN",IF(AG108=2015,"TWO THOUSAND FIFTEEN",IF(AG108=2016,"TWO THOUSAND SIXTEEN",IF(AG108=2017,"TWO THOUSAND SEVENTEEN",IF(AG108=2018,"TWO THOUSAND EIGHTEEN",IF(AG108=2019,"TWO THOUSAND NINETEEN",IF(AG108=2020,"TWO THOUSAND TWENTY",IF(AG108=2021,"TWO THOUSAND TWENTY ONE",IF(AG108=2022,"TWO THOUSAND TWENTY TWO",IF(AG108=2023,"TWO THOUSAND TWENTY THREE",IF(AG108=2024,"TWO THOUSAND TWENTY FOUR",IF(AG108=2025,"TWO THOUSAND TWENTY FIVE","")))))))))))))))))))))))))))))))))))))))))))))))))))))))))))))))))</f>
        <v>TWO THOUSAND SIXTEEN</v>
      </c>
      <c r="AH111" s="46" t="str">
        <f>IF(AH108=1,"JANUARY",IF(AH108=2,"FEBUARY", IF(AH108=3,"MARCH",IF(AH108=4,"APRIL",IF(AH108=5,"MAY",IF(AH108=6,"JUNE",IF(AH108=7,"JULY",IF(AH108=8,"AUGUST",IF(AH108=9,"SEPTEMBER",IF(AH108=10,"OCTOBER",IF(AH108=11,"NOVEMBER",IF(AH108=12,"DECEMBER",""))))))))))))</f>
        <v>MAY</v>
      </c>
      <c r="AI111" s="46" t="str">
        <f>IF(AI108=1,"1ST",IF(AI108=2,"2ND", IF(AI108=3,"3RD",IF(AI108=4,"FOURTH",IF(AI108=5,"FIFTH",IF(AI108=6,"SIXTH",IF(AI108=7,"7TH",IF(AI108=8,"8TH",IF(AI108=9,"9TH",IF(AI108=10,"10TH",IF(AI108=11,"11TH",IF(AI108=12,"12TH",IF(AI108=13,"13TH",IF(AI108=14,"14TH",IF(AI108=15,"FIFTEEN",IF(AI108=16,"SIXTEEN",IF(AI108=17,"SEVENTEEN",IF(AI108=18,"EIGHTEEN",IF(AI108=19,"NINETEEN",IF(AI108=20,"TWENTY",IF(AI108=21,"TWENTY FIRST",IF(AI108=22,"TWENTY SECOND",IF(AI108=23,"TWENTY THIRD",IF(AI108=24,"TWENTY FOURTH",IF(AI108=25,"TWENTY FIFTH",IF(AI108=26,"TWENTY SIX",IF(AI108=27,"TWENTY SEVEN",IF(AI108=28,"TWENTY EIGHT",IF(AI108=29,"TWENTY NINE",IF(AI108=30,"THIRTY",IF(AI108=31,"THIRTY FIRST","")))))))))))))))))))))))))))))))</f>
        <v>1ST</v>
      </c>
    </row>
    <row r="112" spans="1:35" ht="18.75">
      <c r="A112" s="104">
        <f>IF(N110="","",A111+1)</f>
        <v>10</v>
      </c>
      <c r="B112" s="77"/>
      <c r="C112" s="77"/>
      <c r="D112" s="77"/>
      <c r="E112" s="78"/>
      <c r="F112" s="78"/>
      <c r="G112" s="78"/>
      <c r="H112" s="77"/>
      <c r="I112" s="77"/>
      <c r="J112" s="79"/>
      <c r="K112" s="79"/>
      <c r="L112" s="79"/>
      <c r="M112" s="47"/>
      <c r="N112" s="47"/>
      <c r="O112" s="47"/>
      <c r="P112" s="47"/>
      <c r="AH112" s="46" t="str">
        <f>CONCATENATE(AH111," ",AI111,", ",AG111)</f>
        <v>MAY 1ST, TWO THOUSAND SIXTEEN</v>
      </c>
    </row>
    <row r="113" spans="1:20" ht="25.5" customHeight="1">
      <c r="A113" s="104">
        <f>IF(N110="","",A112+1)</f>
        <v>11</v>
      </c>
      <c r="B113" s="588" t="str">
        <f>IF('Master sheet'!$D$11="Hindi","विषय","Subject")</f>
        <v>विषय</v>
      </c>
      <c r="C113" s="604" t="str">
        <f>IF('Master sheet'!$D$11="Hindi","अर्द्धवार्षिक","Half Yearly")</f>
        <v>अर्द्धवार्षिक</v>
      </c>
      <c r="D113" s="605"/>
      <c r="E113" s="605"/>
      <c r="F113" s="605"/>
      <c r="G113" s="820" t="str">
        <f>IF('Master sheet'!$D$11="Hindi","वार्षिक","Yearly")</f>
        <v>वार्षिक</v>
      </c>
      <c r="H113" s="821"/>
      <c r="I113" s="821"/>
      <c r="J113" s="822"/>
      <c r="K113" s="604" t="str">
        <f>IF('Master sheet'!$D$11="Hindi","सर्व योग","Grand Total")</f>
        <v>सर्व योग</v>
      </c>
      <c r="L113" s="605"/>
      <c r="M113" s="605"/>
      <c r="N113" s="606"/>
      <c r="O113" s="817" t="str">
        <f>IF('Master sheet'!$D$11="Hindi","ग्रेड","Grade")</f>
        <v>ग्रेड</v>
      </c>
      <c r="P113" s="807" t="str">
        <f>IF('Master sheet'!$D$11="Hindi","परिणाम","Results")</f>
        <v>परिणाम</v>
      </c>
    </row>
    <row r="114" spans="1:20" ht="102.75" customHeight="1">
      <c r="A114" s="104">
        <f>IF(N110="","",A113+1)</f>
        <v>12</v>
      </c>
      <c r="B114" s="588"/>
      <c r="C114" s="823" t="str">
        <f>IF('Master sheet'!$D$11="Hindi","लिखित","Written")</f>
        <v>लिखित</v>
      </c>
      <c r="D114" s="824"/>
      <c r="E114" s="823" t="str">
        <f>IF('Master sheet'!$D$11="Hindi","मौखिक","Oral")</f>
        <v>मौखिक</v>
      </c>
      <c r="F114" s="824"/>
      <c r="G114" s="823" t="str">
        <f>IF('Master sheet'!$D$11="Hindi","लिखित","Written")</f>
        <v>लिखित</v>
      </c>
      <c r="H114" s="824"/>
      <c r="I114" s="825" t="str">
        <f>IF('Master sheet'!$D$11="Hindi","मौखिक","Oral")</f>
        <v>मौखिक</v>
      </c>
      <c r="J114" s="825"/>
      <c r="K114" s="387" t="str">
        <f>IF('Master sheet'!$D$11="Hindi","लिखित","Written")</f>
        <v>लिखित</v>
      </c>
      <c r="L114" s="387" t="str">
        <f>IF('Master sheet'!$D$11="Hindi","मौखिक","Oral")</f>
        <v>मौखिक</v>
      </c>
      <c r="M114" s="826" t="str">
        <f>IF('Master sheet'!$D$11="Hindi","कुल विषय योग ","Subject Total")</f>
        <v xml:space="preserve">कुल विषय योग </v>
      </c>
      <c r="N114" s="827"/>
      <c r="O114" s="818"/>
      <c r="P114" s="808"/>
    </row>
    <row r="115" spans="1:20" ht="21" customHeight="1">
      <c r="A115" s="104">
        <f>IF(N110="","",A114+1)</f>
        <v>13</v>
      </c>
      <c r="B115" s="588"/>
      <c r="C115" s="830">
        <v>30</v>
      </c>
      <c r="D115" s="831"/>
      <c r="E115" s="830">
        <v>70</v>
      </c>
      <c r="F115" s="831"/>
      <c r="G115" s="830">
        <v>30</v>
      </c>
      <c r="H115" s="831"/>
      <c r="I115" s="830">
        <v>70</v>
      </c>
      <c r="J115" s="831"/>
      <c r="K115" s="414">
        <v>60</v>
      </c>
      <c r="L115" s="414">
        <v>140</v>
      </c>
      <c r="M115" s="830">
        <v>200</v>
      </c>
      <c r="N115" s="831"/>
      <c r="O115" s="819"/>
      <c r="P115" s="809"/>
    </row>
    <row r="116" spans="1:20" ht="21" customHeight="1">
      <c r="A116" s="104">
        <f>IF(N110="","",A115+1)</f>
        <v>14</v>
      </c>
      <c r="B116" s="321" t="str">
        <f>IF('Master sheet'!D$11="Hindi","हिंदी","Hindi")</f>
        <v>हिंदी</v>
      </c>
      <c r="C116" s="663">
        <f>IFERROR(IF(AND(N110=""),"",VLOOKUP(N110,Marks,15,0)),"")</f>
        <v>23</v>
      </c>
      <c r="D116" s="665"/>
      <c r="E116" s="663">
        <f>IFERROR(IF(AND(N110=""),"",VLOOKUP(N110,Marks,16,0)),"")</f>
        <v>68</v>
      </c>
      <c r="F116" s="665"/>
      <c r="G116" s="663">
        <f>IFERROR(IF(AND(N110=""),"",VLOOKUP(N110,Marks,19,0)),"")</f>
        <v>25</v>
      </c>
      <c r="H116" s="665"/>
      <c r="I116" s="663">
        <f>IFERROR(IF(AND(N110=""),"",VLOOKUP(N110,Marks,20,0)),"")</f>
        <v>24</v>
      </c>
      <c r="J116" s="665"/>
      <c r="K116" s="404">
        <f>IFERROR(IF(AND(N110=""),"",SUM(C116,G116)),"")</f>
        <v>48</v>
      </c>
      <c r="L116" s="404">
        <f>IFERROR(IF(AND(N110=""),"",SUM(E116,I116)),"")</f>
        <v>92</v>
      </c>
      <c r="M116" s="828">
        <f>IFERROR(IF(AND(N110=""),"",SUM(K116,L116)),"")</f>
        <v>140</v>
      </c>
      <c r="N116" s="829"/>
      <c r="O116" s="84" t="str">
        <f>IFERROR(IF(AND(N110=""),"",VLOOKUP(N110,Marks,28,0)),"")</f>
        <v>C</v>
      </c>
      <c r="P116" s="225" t="str">
        <f>IFERROR(IF(AND(N110=""),"",VLOOKUP(N110,Marks,26,0)),"")</f>
        <v>P</v>
      </c>
    </row>
    <row r="117" spans="1:20" ht="21" customHeight="1">
      <c r="A117" s="104">
        <f>IF(N110="","",A116+1)</f>
        <v>15</v>
      </c>
      <c r="B117" s="321" t="str">
        <f>IF('Master sheet'!$D$11="Hindi","गणित","Maths")</f>
        <v>गणित</v>
      </c>
      <c r="C117" s="663">
        <f>IFERROR(IF(AND(N110=""),"",VLOOKUP(N110,Marks,51,0)),"")</f>
        <v>25</v>
      </c>
      <c r="D117" s="665"/>
      <c r="E117" s="663">
        <f>IFERROR(IF(AND(N110=""),"",VLOOKUP(N110,Marks,52,0)),"")</f>
        <v>61</v>
      </c>
      <c r="F117" s="665"/>
      <c r="G117" s="663">
        <f>IFERROR(IF(AND(N110=""),"",VLOOKUP(N110,Marks,55,0)),"")</f>
        <v>25</v>
      </c>
      <c r="H117" s="665"/>
      <c r="I117" s="663">
        <f>IFERROR(IF(AND(N110=""),"",VLOOKUP(N110,Marks,56,0)),"")</f>
        <v>63</v>
      </c>
      <c r="J117" s="665"/>
      <c r="K117" s="404">
        <f>IFERROR(IF(AND(N110=""),"",SUM(C117,G117)),"")</f>
        <v>50</v>
      </c>
      <c r="L117" s="404">
        <f>IFERROR(IF(AND(N110=""),"",SUM(E117,I117)),"")</f>
        <v>124</v>
      </c>
      <c r="M117" s="828">
        <f>IFERROR(IF(AND(N110=""),"",SUM(K117,L117)),"")</f>
        <v>174</v>
      </c>
      <c r="N117" s="829"/>
      <c r="O117" s="84" t="str">
        <f>IFERROR(IF(AND(N110=""),"",VLOOKUP(N110,Marks,64,0)),"")</f>
        <v>A</v>
      </c>
      <c r="P117" s="225" t="str">
        <f>IFERROR(IF(AND(N110=""),"",VLOOKUP(N110,Marks,62,0)),"")</f>
        <v>P</v>
      </c>
      <c r="T117" s="341"/>
    </row>
    <row r="118" spans="1:20" ht="21" customHeight="1">
      <c r="A118" s="104">
        <f>IF(N110="","",A117+1)</f>
        <v>16</v>
      </c>
      <c r="B118" s="416"/>
      <c r="C118" s="830">
        <v>15</v>
      </c>
      <c r="D118" s="831"/>
      <c r="E118" s="830">
        <v>35</v>
      </c>
      <c r="F118" s="831"/>
      <c r="G118" s="830">
        <v>15</v>
      </c>
      <c r="H118" s="831"/>
      <c r="I118" s="830">
        <v>35</v>
      </c>
      <c r="J118" s="831"/>
      <c r="K118" s="414">
        <v>30</v>
      </c>
      <c r="L118" s="414">
        <v>70</v>
      </c>
      <c r="M118" s="830">
        <v>100</v>
      </c>
      <c r="N118" s="831"/>
      <c r="O118" s="834"/>
      <c r="P118" s="835"/>
      <c r="T118" s="341"/>
    </row>
    <row r="119" spans="1:20" ht="21" customHeight="1">
      <c r="A119" s="104">
        <f>IF(N110="","",A118+1)</f>
        <v>17</v>
      </c>
      <c r="B119" s="321" t="str">
        <f>IF('Master sheet'!$D$11="Hindi","अंग्रेजी","English")</f>
        <v>अंग्रेजी</v>
      </c>
      <c r="C119" s="663">
        <f>IFERROR(IF(AND(N110=""),"",VLOOKUP(N110,Marks,33,0)),"")</f>
        <v>14</v>
      </c>
      <c r="D119" s="665"/>
      <c r="E119" s="663">
        <f>IFERROR(IF(AND(N110=""),"",VLOOKUP(N110,Marks,34,0)),"")</f>
        <v>32</v>
      </c>
      <c r="F119" s="665"/>
      <c r="G119" s="663">
        <f>IFERROR(IF(AND(N110=""),"",VLOOKUP(N110,Marks,37,0)),"")</f>
        <v>12</v>
      </c>
      <c r="H119" s="665"/>
      <c r="I119" s="663">
        <f>IFERROR(IF(AND(N110=""),"",VLOOKUP(N110,Marks,38,0)),"")</f>
        <v>30</v>
      </c>
      <c r="J119" s="665"/>
      <c r="K119" s="404">
        <f>IFERROR(IF(AND(N110=""),"",SUM(C119,G119)),"")</f>
        <v>26</v>
      </c>
      <c r="L119" s="404">
        <f>IFERROR(IF(AND(N110=""),"",SUM(E119,I119)),"")</f>
        <v>62</v>
      </c>
      <c r="M119" s="828">
        <f>IFERROR(IF(AND(N110=""),"",SUM(K119,L119)),"")</f>
        <v>88</v>
      </c>
      <c r="N119" s="829"/>
      <c r="O119" s="84" t="str">
        <f>IFERROR(IF(AND(N110=""),"",VLOOKUP(N110,Marks,46,0)),"")</f>
        <v>A</v>
      </c>
      <c r="P119" s="225" t="str">
        <f>IFERROR(IF(AND(N110=""),"",VLOOKUP(N110,Marks,44,0)),"")</f>
        <v>P</v>
      </c>
    </row>
    <row r="120" spans="1:20" ht="23.25" customHeight="1">
      <c r="A120" s="104">
        <f>IF(N110="","",A119+1)</f>
        <v>18</v>
      </c>
      <c r="B120" s="322" t="str">
        <f>IF('Master sheet'!$D$11="Hindi","कुल योग","Total")</f>
        <v>कुल योग</v>
      </c>
      <c r="C120" s="848">
        <f>IF(AND(N110=""),"",IF(AND(C116="",C117="",C119=""),"",SUM(C116,C117,C119)))</f>
        <v>62</v>
      </c>
      <c r="D120" s="849"/>
      <c r="E120" s="848">
        <f>IF(AND(N110=""),"",IF(AND(E116="",E117="",E119=""),"",SUM(E116,E117,E119)))</f>
        <v>161</v>
      </c>
      <c r="F120" s="849"/>
      <c r="G120" s="848">
        <f>IF(AND(N110=""),"",IF(AND(G116="",G117="",G119=""),"",SUM(G116,G117,G119)))</f>
        <v>62</v>
      </c>
      <c r="H120" s="849"/>
      <c r="I120" s="848">
        <f>IF(AND(N110=""),"",IF(AND(I116="",I117="",I119=""),"",SUM(I116,I117,I119)))</f>
        <v>117</v>
      </c>
      <c r="J120" s="849"/>
      <c r="K120" s="405">
        <f>IF(AND(N110=""),"",IF(AND(K116="",K117="",K119=""),"",SUM(K116,K117,K119)))</f>
        <v>124</v>
      </c>
      <c r="L120" s="405">
        <f>IF(AND(N110=""),"",IF(AND(L116="",L117="",L119=""),"",SUM(L116,L117,L119)))</f>
        <v>278</v>
      </c>
      <c r="M120" s="828">
        <f>IF(AND(N110=""),"",IF(AND(M116="",M117="",M119=""),"",SUM(M116,M117,M119)))</f>
        <v>402</v>
      </c>
      <c r="N120" s="829"/>
      <c r="O120" s="415" t="str">
        <f>IFERROR(IF(AND(N110=""),"",VLOOKUP(N110,Marks,119,0)),"")</f>
        <v>B</v>
      </c>
      <c r="P120" s="228"/>
    </row>
    <row r="121" spans="1:20" ht="23.25" customHeight="1">
      <c r="A121" s="104">
        <f>IF(N110="","",A120+1)</f>
        <v>19</v>
      </c>
      <c r="B121" s="417"/>
      <c r="C121" s="830">
        <v>50</v>
      </c>
      <c r="D121" s="836"/>
      <c r="E121" s="836"/>
      <c r="F121" s="831"/>
      <c r="G121" s="830">
        <v>50</v>
      </c>
      <c r="H121" s="836"/>
      <c r="I121" s="836"/>
      <c r="J121" s="831"/>
      <c r="K121" s="830">
        <v>100</v>
      </c>
      <c r="L121" s="836"/>
      <c r="M121" s="836"/>
      <c r="N121" s="831"/>
      <c r="O121" s="837"/>
      <c r="P121" s="838"/>
    </row>
    <row r="122" spans="1:20" ht="21" customHeight="1">
      <c r="A122" s="104">
        <f>IF(N110="","",A121+1)</f>
        <v>20</v>
      </c>
      <c r="B122" s="326" t="str">
        <f>IF('Master sheet'!$D$11="Hindi","पर्यावरण अध्ययन","EVS")</f>
        <v>पर्यावरण अध्ययन</v>
      </c>
      <c r="C122" s="663">
        <f>IFERROR(IF(AND(N110=""),"",VLOOKUP(N110,Marks,69,0)),"")</f>
        <v>35</v>
      </c>
      <c r="D122" s="664"/>
      <c r="E122" s="664"/>
      <c r="F122" s="665"/>
      <c r="G122" s="663">
        <f>IFERROR(IF(AND(N110=""),"",VLOOKUP(N110,Marks,73,0)),"")</f>
        <v>48</v>
      </c>
      <c r="H122" s="664"/>
      <c r="I122" s="664"/>
      <c r="J122" s="665"/>
      <c r="K122" s="848">
        <f>IFERROR(IF(AND(N110=""),"",SUM(C122,G122)),"")</f>
        <v>83</v>
      </c>
      <c r="L122" s="861"/>
      <c r="M122" s="861"/>
      <c r="N122" s="849"/>
      <c r="O122" s="84" t="str">
        <f>IFERROR(IF(AND(N110=""),"",VLOOKUP(N110,Marks,82,0)),"")</f>
        <v>B</v>
      </c>
      <c r="P122" s="225" t="str">
        <f>IFERROR(IF(AND(N110=""),"",VLOOKUP(N110,Marks,80,0)),"")</f>
        <v>P</v>
      </c>
    </row>
    <row r="123" spans="1:20" ht="12" customHeight="1">
      <c r="A123" s="104">
        <f>IF(N110="","",A122+1)</f>
        <v>21</v>
      </c>
      <c r="B123" s="810"/>
      <c r="C123" s="810"/>
      <c r="D123" s="810"/>
      <c r="E123" s="810"/>
      <c r="F123" s="810"/>
      <c r="G123" s="810"/>
      <c r="H123" s="810"/>
      <c r="I123" s="810"/>
      <c r="J123" s="810"/>
      <c r="K123" s="810"/>
      <c r="L123" s="810"/>
      <c r="M123" s="810"/>
      <c r="N123" s="810"/>
      <c r="O123" s="810"/>
      <c r="P123" s="810"/>
    </row>
    <row r="124" spans="1:20" ht="21" customHeight="1">
      <c r="A124" s="104">
        <f>IF(N110="","",A123+1)</f>
        <v>22</v>
      </c>
      <c r="B124" s="860" t="str">
        <f>IF('Master sheet'!$D$11="Hindi","अतिरिक्त विषय ","Extra Subject")</f>
        <v xml:space="preserve">अतिरिक्त विषय </v>
      </c>
      <c r="C124" s="860"/>
      <c r="D124" s="860"/>
      <c r="E124" s="860"/>
      <c r="F124" s="860"/>
      <c r="G124" s="860"/>
      <c r="H124" s="860"/>
      <c r="I124" s="860"/>
      <c r="J124" s="860"/>
      <c r="K124" s="860"/>
      <c r="L124" s="860"/>
      <c r="M124" s="860"/>
      <c r="N124" s="860"/>
      <c r="O124" s="860"/>
      <c r="P124" s="860"/>
    </row>
    <row r="125" spans="1:20" ht="21" customHeight="1">
      <c r="A125" s="104">
        <f>IF(N110="","",A124+1)</f>
        <v>23</v>
      </c>
      <c r="B125" s="378" t="str">
        <f>IF('Master sheet'!$D$11="Hindi","विषय","Subject")</f>
        <v>विषय</v>
      </c>
      <c r="C125" s="843" t="str">
        <f>IF('Master sheet'!$D$11="Hindi","पूर्णांक","M.M.")</f>
        <v>पूर्णांक</v>
      </c>
      <c r="D125" s="844"/>
      <c r="E125" s="843" t="str">
        <f>IF('Master sheet'!$D$11="Hindi","प्राप्तांक","Ob.M.")</f>
        <v>प्राप्तांक</v>
      </c>
      <c r="F125" s="844"/>
      <c r="G125" s="843" t="str">
        <f>IF('Master sheet'!$D$11="Hindi","ग्रेड","Grade")</f>
        <v>ग्रेड</v>
      </c>
      <c r="H125" s="844"/>
      <c r="I125" s="843" t="str">
        <f>IF('Master sheet'!$D$11="Hindi","विषय","Subject")</f>
        <v>विषय</v>
      </c>
      <c r="J125" s="844"/>
      <c r="K125" s="843" t="str">
        <f>IF('Master sheet'!$D$11="Hindi","पूर्णांक","M.M.")</f>
        <v>पूर्णांक</v>
      </c>
      <c r="L125" s="844"/>
      <c r="M125" s="843" t="str">
        <f>IF('Master sheet'!$D$11="Hindi","प्राप्तांक","Ob.M.")</f>
        <v>प्राप्तांक</v>
      </c>
      <c r="N125" s="844"/>
      <c r="O125" s="843" t="str">
        <f>IF('Master sheet'!$D$11="Hindi","ग्रेड","Grade")</f>
        <v>ग्रेड</v>
      </c>
      <c r="P125" s="844"/>
    </row>
    <row r="126" spans="1:20" ht="21" customHeight="1">
      <c r="A126" s="104">
        <f>IF(N110="","",A125+1)</f>
        <v>24</v>
      </c>
      <c r="B126" s="322" t="str">
        <f>IF(AND(N110=""),"",'Result Sheet'!$DA$4)</f>
        <v/>
      </c>
      <c r="C126" s="845">
        <f>IF(AND(N110=""),"",'Result Sheet'!$DC$7)</f>
        <v>100</v>
      </c>
      <c r="D126" s="845"/>
      <c r="E126" s="846">
        <f>IFERROR(IF(AND(N110=""),"",VLOOKUP(N110,Marks,106,0)),"")</f>
        <v>78</v>
      </c>
      <c r="F126" s="846"/>
      <c r="G126" s="847" t="str">
        <f>IFERROR(IF(AND(N110=""),"",VLOOKUP(N110,Marks,107,0)),"")</f>
        <v>B</v>
      </c>
      <c r="H126" s="847"/>
      <c r="I126" s="845" t="str">
        <f>IF(AND(N110=""),"",'Result Sheet'!$DE$4)</f>
        <v/>
      </c>
      <c r="J126" s="845"/>
      <c r="K126" s="845">
        <f>IF(AND(N110=""),"",'Result Sheet'!$DG$7)</f>
        <v>100</v>
      </c>
      <c r="L126" s="845"/>
      <c r="M126" s="846">
        <f>IFERROR(IF(AND(N110=""),"",VLOOKUP(N110,Marks,110,0)),"")</f>
        <v>83</v>
      </c>
      <c r="N126" s="846"/>
      <c r="O126" s="847" t="str">
        <f>IFERROR(IF(AND(N110=""),"",VLOOKUP(N110,Marks,111,0)),"")</f>
        <v>B</v>
      </c>
      <c r="P126" s="847"/>
    </row>
    <row r="127" spans="1:20" ht="21" customHeight="1">
      <c r="A127" s="104">
        <f>IF(N110="","",A126+1)</f>
        <v>25</v>
      </c>
      <c r="B127" s="811" t="str">
        <f>IF('Master sheet'!$D$11="Hindi","विषय","Subject")</f>
        <v>विषय</v>
      </c>
      <c r="C127" s="811"/>
      <c r="D127" s="832" t="str">
        <f>IF('Master sheet'!$D$11="Hindi","प्राप्तांक","Marks ")</f>
        <v>प्राप्तांक</v>
      </c>
      <c r="E127" s="833"/>
      <c r="F127" s="324" t="str">
        <f>IF('Master sheet'!$D$11="Hindi","ग्रेड","Grade")</f>
        <v>ग्रेड</v>
      </c>
      <c r="G127" s="811" t="str">
        <f>IF('Master sheet'!$D$11="Hindi","विषय","Subject")</f>
        <v>विषय</v>
      </c>
      <c r="H127" s="811"/>
      <c r="I127" s="832" t="str">
        <f>IF('Master sheet'!$D$11="Hindi","प्राप्तांक","Marks")</f>
        <v>प्राप्तांक</v>
      </c>
      <c r="J127" s="833"/>
      <c r="K127" s="324" t="str">
        <f>IF('Master sheet'!$D$11="Hindi","ग्रेड","Grade")</f>
        <v>ग्रेड</v>
      </c>
      <c r="L127" s="811" t="str">
        <f>IF('Master sheet'!$D$11="Hindi","विषय","Subject")</f>
        <v>विषय</v>
      </c>
      <c r="M127" s="811"/>
      <c r="N127" s="832" t="str">
        <f>IF('Master sheet'!$D$11="Hindi","प्राप्तांक","Marks")</f>
        <v>प्राप्तांक</v>
      </c>
      <c r="O127" s="833"/>
      <c r="P127" s="385" t="str">
        <f>IF('Master sheet'!$D$11="Hindi","ग्रेड","Grade")</f>
        <v>ग्रेड</v>
      </c>
    </row>
    <row r="128" spans="1:20" ht="21" customHeight="1">
      <c r="A128" s="104">
        <f>IF(N110="","",A127+1)</f>
        <v>26</v>
      </c>
      <c r="B128" s="839" t="str">
        <f>IF('Master sheet'!$D$11="Hindi","कार्यानुभव","WORK EXP.")</f>
        <v>कार्यानुभव</v>
      </c>
      <c r="C128" s="840"/>
      <c r="D128" s="840"/>
      <c r="E128" s="75">
        <f>IFERROR(IF(AND(N110=""),"",VLOOKUP(N110,Marks,85,0)),"")</f>
        <v>20</v>
      </c>
      <c r="F128" s="84" t="str">
        <f>IFERROR(IF(AND(N110=""),"",VLOOKUP(N110,Marks,89,0)),"")</f>
        <v/>
      </c>
      <c r="G128" s="839" t="str">
        <f>IF('Master sheet'!$D$11="Hindi","कला शिक्षा","ART EDU.")</f>
        <v>कला शिक्षा</v>
      </c>
      <c r="H128" s="840"/>
      <c r="I128" s="840"/>
      <c r="J128" s="75">
        <f>IFERROR(IF(AND(N110=""),"",VLOOKUP(N110,Marks,92,0)),"")</f>
        <v>36</v>
      </c>
      <c r="K128" s="84" t="str">
        <f>IFERROR(IF(AND(N110=""),"",VLOOKUP(N110,Marks,96,0)),"")</f>
        <v>B</v>
      </c>
      <c r="L128" s="841" t="str">
        <f>IF('Master sheet'!$D$11="Hindi","स्वा. एवं शा. शिक्षा","HE.&amp;PH. EDU.")</f>
        <v>स्वा. एवं शा. शिक्षा</v>
      </c>
      <c r="M128" s="842"/>
      <c r="N128" s="842"/>
      <c r="O128" s="75">
        <f>IFERROR(IF(AND(N110=""),"",VLOOKUP(N110,Marks,99,0)),"")</f>
        <v>82</v>
      </c>
      <c r="P128" s="84" t="str">
        <f>IFERROR(IF(AND(N110=""),"",VLOOKUP(N110,Marks,103,0)),"")</f>
        <v>A</v>
      </c>
    </row>
    <row r="129" spans="1:35" ht="9" customHeight="1">
      <c r="A129" s="104">
        <f>IF(N110="","",A128+1)</f>
        <v>27</v>
      </c>
      <c r="B129" s="327"/>
      <c r="C129" s="327"/>
      <c r="D129" s="327"/>
      <c r="E129" s="383"/>
      <c r="F129" s="384"/>
      <c r="G129" s="327"/>
      <c r="H129" s="327"/>
      <c r="I129" s="327"/>
      <c r="J129" s="383"/>
      <c r="K129" s="384"/>
      <c r="L129" s="328"/>
      <c r="M129" s="328"/>
      <c r="N129" s="328"/>
      <c r="O129" s="383"/>
      <c r="P129" s="384"/>
    </row>
    <row r="130" spans="1:35" ht="21" customHeight="1">
      <c r="A130" s="104">
        <f>IF(N110="","",A129+1)</f>
        <v>28</v>
      </c>
      <c r="B130" s="800" t="str">
        <f>IF('Master sheet'!$D$11="Hindi","कुल कार्य दिवस :-","Total Meeting :-")</f>
        <v>कुल कार्य दिवस :-</v>
      </c>
      <c r="C130" s="800"/>
      <c r="D130" s="800"/>
      <c r="E130" s="801">
        <f>IFERROR(IF(AND(N110=""),"",VLOOKUP(N110,Marks,117,0)),"")</f>
        <v>220</v>
      </c>
      <c r="F130" s="801"/>
      <c r="G130" s="801"/>
      <c r="H130" s="801"/>
      <c r="I130" s="800" t="str">
        <f>IF('Master sheet'!$D$11="Hindi","कुल उपस्थिति :-","Total Attendance :-")</f>
        <v>कुल उपस्थिति :-</v>
      </c>
      <c r="J130" s="800"/>
      <c r="K130" s="800"/>
      <c r="L130" s="800"/>
      <c r="M130" s="802">
        <f>IFERROR(IF(AND(N110=""),"",VLOOKUP(N110,Marks,118,0)),"")</f>
        <v>188</v>
      </c>
      <c r="N130" s="802"/>
      <c r="O130" s="802"/>
      <c r="P130" s="802"/>
    </row>
    <row r="131" spans="1:35" ht="21" customHeight="1">
      <c r="A131" s="104">
        <f>IF(N110="","",A130+1)</f>
        <v>29</v>
      </c>
      <c r="B131" s="800" t="str">
        <f>IF('Master sheet'!$D$11="Hindi","परिणाम :-","Result :-")</f>
        <v>परिणाम :-</v>
      </c>
      <c r="C131" s="800"/>
      <c r="D131" s="800"/>
      <c r="E131" s="803" t="str">
        <f>IFERROR(IF(AND(N110=""),"",VLOOKUP(N110,Marks,116,0)),"")</f>
        <v>कक्षोंन्नति</v>
      </c>
      <c r="F131" s="803"/>
      <c r="G131" s="803"/>
      <c r="H131" s="803"/>
      <c r="I131" s="800" t="str">
        <f>IF('Master sheet'!$D$11="Hindi","परिणाम प्रतिशत में :-","Result in Percentage :-")</f>
        <v>परिणाम प्रतिशत में :-</v>
      </c>
      <c r="J131" s="800"/>
      <c r="K131" s="800"/>
      <c r="L131" s="800"/>
      <c r="M131" s="804">
        <f>IFERROR(IF(AND(N110=""),"",VLOOKUP(N110,Marks,113,0)),"")</f>
        <v>80.400000000000006</v>
      </c>
      <c r="N131" s="804"/>
      <c r="O131" s="804"/>
      <c r="P131" s="804"/>
    </row>
    <row r="132" spans="1:35" ht="21" customHeight="1">
      <c r="A132" s="104">
        <f>IF(N110="","",A131+1)</f>
        <v>30</v>
      </c>
      <c r="B132" s="800" t="str">
        <f>IF('Master sheet'!$D$11="Hindi","श्रेणी / ग्रेड :-","Division / Grade :-")</f>
        <v>श्रेणी / ग्रेड :-</v>
      </c>
      <c r="C132" s="800"/>
      <c r="D132" s="800"/>
      <c r="E132" s="226" t="str">
        <f>IFERROR(IF(AND(N110=""),"",VLOOKUP(N110,Marks,114,0)),"")</f>
        <v>I</v>
      </c>
      <c r="F132" s="227" t="s">
        <v>132</v>
      </c>
      <c r="G132" s="805" t="str">
        <f>IFERROR(IF(AND(N110=""),"",VLOOKUP(N110,Marks,119,0)),"")</f>
        <v>B</v>
      </c>
      <c r="H132" s="805"/>
      <c r="I132" s="800" t="str">
        <f>IF('Master sheet'!$D$11="Hindi","कक्षा में स्थान :-","Position in the Class :-")</f>
        <v>कक्षा में स्थान :-</v>
      </c>
      <c r="J132" s="800"/>
      <c r="K132" s="800"/>
      <c r="L132" s="800"/>
      <c r="M132" s="806">
        <f>IFERROR(IF(AND(N110=""),"",VLOOKUP(N110,Marks,115,0)),"")</f>
        <v>12.999999999999996</v>
      </c>
      <c r="N132" s="806"/>
      <c r="O132" s="806"/>
      <c r="P132" s="806"/>
    </row>
    <row r="133" spans="1:35" ht="21" customHeight="1">
      <c r="A133" s="104">
        <f>IF(N110="","",A132+1)</f>
        <v>31</v>
      </c>
      <c r="B133" s="786" t="str">
        <f>IF('Master sheet'!$D$11="Hindi","परीक्षा परिणाम घोषणा दिनांक :-","Result Declaration Date :-")</f>
        <v>परीक्षा परिणाम घोषणा दिनांक :-</v>
      </c>
      <c r="C133" s="786"/>
      <c r="D133" s="786"/>
      <c r="E133" s="787">
        <f>IFERROR(IF(AND(N110=""),"",'Master sheet'!$D$10),"")</f>
        <v>45048</v>
      </c>
      <c r="F133" s="787"/>
      <c r="G133" s="787"/>
      <c r="H133" s="418"/>
      <c r="I133" s="76"/>
      <c r="J133" s="76"/>
      <c r="K133" s="47"/>
      <c r="L133" s="76"/>
      <c r="M133" s="76"/>
      <c r="N133" s="76"/>
      <c r="O133" s="76"/>
      <c r="P133" s="76"/>
    </row>
    <row r="134" spans="1:35" ht="54" customHeight="1">
      <c r="A134" s="104">
        <f>IF(N110="","",A133+1)</f>
        <v>32</v>
      </c>
      <c r="B134" s="788" t="str">
        <f>IF(AND(N110=""),"",IF(AND(C107=1),CONCATENATE("( ",UPPER('Master sheet'!$H$10)," )"),IF(AND(C107=2),CONCATENATE("( ",UPPER('Master sheet'!$H$18)," )"),"")))</f>
        <v>( PRADIP SINGH RAJAWAT )</v>
      </c>
      <c r="C134" s="788"/>
      <c r="D134" s="788"/>
      <c r="E134" s="788"/>
      <c r="F134" s="789" t="str">
        <f>IF(AND(N110=""),"",CONCATENATE("(",'Master sheet'!$D$14," )"))</f>
        <v>(Suresh Kumar )</v>
      </c>
      <c r="G134" s="789"/>
      <c r="H134" s="789"/>
      <c r="I134" s="789"/>
      <c r="J134" s="789"/>
      <c r="K134" s="789" t="str">
        <f>IF(AND(N110=""),"",CONCATENATE("(",'Master sheet'!$D$12," )"))</f>
        <v>(USHA PALIYA )</v>
      </c>
      <c r="L134" s="789"/>
      <c r="M134" s="789"/>
      <c r="N134" s="789"/>
      <c r="O134" s="789"/>
      <c r="P134" s="789"/>
    </row>
    <row r="135" spans="1:35" ht="24.75" customHeight="1">
      <c r="A135" s="104">
        <f>IF(N110="","",A134+1)</f>
        <v>33</v>
      </c>
      <c r="B135" s="790" t="str">
        <f>IF('Master sheet'!$D$11="Hindi","हस्ताक्षर कक्षाध्यापक","Signature of the class teacher")</f>
        <v>हस्ताक्षर कक्षाध्यापक</v>
      </c>
      <c r="C135" s="790"/>
      <c r="D135" s="790"/>
      <c r="E135" s="790"/>
      <c r="F135" s="790" t="str">
        <f>IF('Master sheet'!$D$11="Hindi","हस्ताक्षर परीक्षा प्रभारी","Signature of the exam. Incharge")</f>
        <v>हस्ताक्षर परीक्षा प्रभारी</v>
      </c>
      <c r="G135" s="790"/>
      <c r="H135" s="790"/>
      <c r="I135" s="790"/>
      <c r="J135" s="790"/>
      <c r="K135" s="790" t="str">
        <f>IF('Master sheet'!$D$11="Hindi","हस्ताक्षर संस्था प्रधान","Head of Institute's Signature")</f>
        <v>हस्ताक्षर संस्था प्रधान</v>
      </c>
      <c r="L135" s="790"/>
      <c r="M135" s="790"/>
      <c r="N135" s="790"/>
      <c r="O135" s="790"/>
      <c r="P135" s="790"/>
    </row>
    <row r="137" spans="1:35" ht="23.25" customHeight="1">
      <c r="A137" s="104">
        <f>IF(N144="","",1)</f>
        <v>1</v>
      </c>
      <c r="B137" s="850" t="str">
        <f>IF('Master sheet'!$D$11="Hindi","वार्षिक रिपोर्ट कार्ड ","Report Card")</f>
        <v xml:space="preserve">वार्षिक रिपोर्ट कार्ड </v>
      </c>
      <c r="C137" s="850"/>
      <c r="D137" s="850"/>
      <c r="E137" s="850"/>
      <c r="F137" s="850"/>
      <c r="G137" s="850"/>
      <c r="H137" s="850"/>
      <c r="I137" s="850"/>
      <c r="J137" s="850"/>
      <c r="K137" s="850"/>
      <c r="L137" s="850"/>
      <c r="M137" s="850"/>
      <c r="N137" s="850"/>
      <c r="O137" s="850"/>
      <c r="P137" s="850"/>
      <c r="S137" s="330"/>
      <c r="T137" s="330"/>
      <c r="U137" s="330"/>
      <c r="V137" s="330"/>
      <c r="W137" s="330"/>
      <c r="X137" s="47"/>
    </row>
    <row r="138" spans="1:35" ht="18.95" customHeight="1">
      <c r="A138" s="104">
        <f>IF(N144="","",A137+1)</f>
        <v>2</v>
      </c>
      <c r="B138" s="851" t="str">
        <f>IF('Master sheet'!$D$11="Hindi","शिक्षा विभाग, राजस्थान सरकार","Education Department, Rajasthan Government")</f>
        <v>शिक्षा विभाग, राजस्थान सरकार</v>
      </c>
      <c r="C138" s="851"/>
      <c r="D138" s="851"/>
      <c r="E138" s="851"/>
      <c r="F138" s="851"/>
      <c r="G138" s="851"/>
      <c r="H138" s="851"/>
      <c r="I138" s="851"/>
      <c r="J138" s="851"/>
      <c r="K138" s="851"/>
      <c r="L138" s="851"/>
      <c r="M138" s="851"/>
      <c r="N138" s="851"/>
      <c r="O138" s="851"/>
      <c r="P138" s="851"/>
      <c r="S138" s="330"/>
      <c r="T138" s="330"/>
      <c r="U138" s="331"/>
      <c r="V138" s="330"/>
      <c r="W138" s="330"/>
      <c r="X138" s="47"/>
    </row>
    <row r="139" spans="1:35" s="106" customFormat="1" ht="24" customHeight="1">
      <c r="A139" s="104">
        <f>IF(N144="","",A138+1)</f>
        <v>3</v>
      </c>
      <c r="B139" s="852" t="str">
        <f>IF('Master sheet'!$D$11="Hindi","विद्यालय का नाम :-","School Name :- ")</f>
        <v>विद्यालय का नाम :-</v>
      </c>
      <c r="C139" s="852"/>
      <c r="D139" s="852"/>
      <c r="E139" s="853" t="str">
        <f>IF(AND(N144=""),"",IF('Master sheet'!$D$11="Hindi",'Master sheet'!$D$8,'Master sheet'!$D$7))</f>
        <v xml:space="preserve">महात्मा गाँधी राजकीय विद्यालय (अंग्रेजी माध्यम) बर, पाली </v>
      </c>
      <c r="F139" s="853"/>
      <c r="G139" s="853"/>
      <c r="H139" s="853"/>
      <c r="I139" s="853"/>
      <c r="J139" s="853"/>
      <c r="K139" s="853"/>
      <c r="L139" s="853"/>
      <c r="M139" s="853"/>
      <c r="N139" s="853"/>
      <c r="O139" s="853"/>
      <c r="P139" s="853"/>
      <c r="S139" s="332"/>
      <c r="T139" s="342"/>
      <c r="U139" s="331"/>
      <c r="V139" s="342"/>
      <c r="W139" s="332"/>
      <c r="X139" s="343"/>
    </row>
    <row r="140" spans="1:35" ht="18.95" customHeight="1">
      <c r="A140" s="104">
        <f>IF(N144="","",A139+1)</f>
        <v>4</v>
      </c>
      <c r="B140" s="337"/>
      <c r="C140" s="337"/>
      <c r="D140" s="337"/>
      <c r="E140" s="854" t="str">
        <f>IF(AND(N144=""),"",IF('Master sheet'!$D$11="Hindi",CONCATENATE("(विद्यालय मान्यता क्रमांक व वर्ष : ","  ",'Master sheet'!$D$6),CONCATENATE("(School Recognition Number &amp; Years : ","  ",'Master sheet'!$D$6)))</f>
        <v>(विद्यालय मान्यता क्रमांक व वर्ष :   शिक्षा/पाली/1995/2001</v>
      </c>
      <c r="F140" s="854"/>
      <c r="G140" s="854"/>
      <c r="H140" s="854"/>
      <c r="I140" s="854"/>
      <c r="J140" s="854"/>
      <c r="K140" s="854"/>
      <c r="L140" s="854"/>
      <c r="M140" s="854"/>
      <c r="N140" s="854"/>
      <c r="O140" s="854"/>
      <c r="P140" s="854"/>
      <c r="S140" s="330"/>
      <c r="T140" s="330"/>
      <c r="U140" s="330"/>
      <c r="V140" s="330"/>
      <c r="W140" s="330"/>
      <c r="X140" s="47"/>
    </row>
    <row r="141" spans="1:35" ht="18.95" customHeight="1">
      <c r="A141" s="104">
        <f>IF(N144="","",A140+1)</f>
        <v>5</v>
      </c>
      <c r="B141" s="335" t="str">
        <f>IF('Master sheet'!$D$11="Hindi","कक्षा  :-","CLASS :- ")</f>
        <v>कक्षा  :-</v>
      </c>
      <c r="C141" s="855">
        <f>IFERROR(IF(AND(N144=""),"",VLOOKUP(N144,Marks,2,0)),"")</f>
        <v>1</v>
      </c>
      <c r="D141" s="855"/>
      <c r="E141" s="856" t="str">
        <f>IF('Master sheet'!$D$11="Hindi","सेक्शन :-","Section :- ")</f>
        <v>सेक्शन :-</v>
      </c>
      <c r="F141" s="856"/>
      <c r="G141" s="856"/>
      <c r="H141" s="855" t="str">
        <f>IFERROR(IF(AND(N144=""),"",VLOOKUP(N144,Marks,3,0)),"")</f>
        <v>A</v>
      </c>
      <c r="I141" s="855"/>
      <c r="J141" s="857" t="str">
        <f>IF('Master sheet'!$D$11="Hindi","सत्र :- ","Session :- ")</f>
        <v xml:space="preserve">सत्र :- </v>
      </c>
      <c r="K141" s="857"/>
      <c r="L141" s="857"/>
      <c r="M141" s="857"/>
      <c r="N141" s="858" t="str">
        <f>IF(AND(N144=""),"",'Marks Entry 1st'!$I$2)</f>
        <v xml:space="preserve"> 2022-2023</v>
      </c>
      <c r="O141" s="858"/>
      <c r="P141" s="858"/>
      <c r="S141" s="330"/>
      <c r="T141" s="330"/>
      <c r="U141" s="330"/>
      <c r="V141" s="330"/>
      <c r="W141" s="330"/>
      <c r="X141" s="47"/>
      <c r="AH141" s="340" t="str">
        <f>N143</f>
        <v>25-08-2015</v>
      </c>
    </row>
    <row r="142" spans="1:35" ht="18.95" customHeight="1">
      <c r="A142" s="104">
        <f>IF(N144="","",A141+1)</f>
        <v>6</v>
      </c>
      <c r="B142" s="812" t="str">
        <f>IF('Master sheet'!$D$11="Hindi","विद्यार्थी का नाम :-","Student's Name :-")</f>
        <v>विद्यार्थी का नाम :-</v>
      </c>
      <c r="C142" s="812"/>
      <c r="D142" s="812"/>
      <c r="E142" s="813" t="str">
        <f>IFERROR(IF(AND(N144=""),"",VLOOKUP(N144,Marks,6,0)),"")</f>
        <v>BHAVYANSH SINGH CHOUHAN</v>
      </c>
      <c r="F142" s="813"/>
      <c r="G142" s="813"/>
      <c r="H142" s="813"/>
      <c r="I142" s="813"/>
      <c r="J142" s="814" t="str">
        <f>IF('Master sheet'!$D$11="Hindi","प्रवेशांक :","SR. NO. :")</f>
        <v>प्रवेशांक :</v>
      </c>
      <c r="K142" s="814"/>
      <c r="L142" s="814"/>
      <c r="M142" s="814"/>
      <c r="N142" s="859">
        <f>IFERROR(IF(AND(N144=""),"",VLOOKUP(N144,Marks,5,0)),"")</f>
        <v>951</v>
      </c>
      <c r="O142" s="859"/>
      <c r="P142" s="859"/>
      <c r="S142" s="330"/>
      <c r="T142" s="330"/>
      <c r="U142" s="330"/>
      <c r="V142" s="330"/>
      <c r="W142" s="330"/>
      <c r="X142" s="47"/>
      <c r="AG142" s="46">
        <f>YEAR(AH141)</f>
        <v>2015</v>
      </c>
      <c r="AH142" s="46">
        <f>MONTH(AH141)</f>
        <v>8</v>
      </c>
      <c r="AI142" s="46">
        <f>DAY(AH141)</f>
        <v>25</v>
      </c>
    </row>
    <row r="143" spans="1:35" ht="18.95" customHeight="1">
      <c r="A143" s="104">
        <f>IF(N144="","",A142+1)</f>
        <v>7</v>
      </c>
      <c r="B143" s="812" t="str">
        <f>IF('Master sheet'!$D$11="Hindi","पिता का नाम :-","Father's Name :-")</f>
        <v>पिता का नाम :-</v>
      </c>
      <c r="C143" s="812"/>
      <c r="D143" s="812"/>
      <c r="E143" s="813" t="str">
        <f>IFERROR(IF(AND(N144=""),"",VLOOKUP(N144,Marks,7,0)),"")</f>
        <v>AJIT SINGH</v>
      </c>
      <c r="F143" s="813"/>
      <c r="G143" s="813"/>
      <c r="H143" s="813"/>
      <c r="I143" s="813"/>
      <c r="J143" s="814" t="str">
        <f>IF('Master sheet'!$D$11="Hindi","जन्म तिथि :","Date of Birth :")</f>
        <v>जन्म तिथि :</v>
      </c>
      <c r="K143" s="814"/>
      <c r="L143" s="814"/>
      <c r="M143" s="814"/>
      <c r="N143" s="815" t="str">
        <f>IFERROR(IF(AND(N144=""),"",VLOOKUP(N144,Marks,4,0)),"")</f>
        <v>25-08-2015</v>
      </c>
      <c r="O143" s="815"/>
      <c r="P143" s="815"/>
      <c r="S143" s="47"/>
      <c r="T143" s="47"/>
      <c r="U143" s="47"/>
      <c r="V143" s="47"/>
      <c r="W143" s="47"/>
      <c r="X143" s="47"/>
      <c r="AG143" s="46" t="str">
        <f>IF(AG142=2000,"दो हजार",IF(AG142=2001,"दो हजार एक",IF(AG142=2002,"दो हजार दो",IF(AG142=2003,"दो हजार तीन",IF(AG142=2004,"दो हजार चार",IF(AG142=2005,"दो हजार पांच",IF(AG142=2006,"दो हजार छः",IF(AG142=2007,"दो हजार सात",IF(AG142=2008,"दो हजार आठ",IF(AG142=2009,"दो हजार नौ",IF(AG142=2010,"दो हजार दस",IF(AG142=2011,"दो हजार इग्यारह",IF(AG142=2012,"दो हजार बारह",IF(AG142=2013,"दो हजार तेरह",IF(AG142=2014,"दो हजार चौदह",IF(AG142=2015,"दो हजार पंद्रह",IF(AG142=2016,"दो हजार सोलह",IF(AG142=2017,"दो हजार सत्रह",IF(AG142=2018,"दो हजार अठारह",IF(AG142=2019,"दो हजार उन्नीस",IF(AG142=2020,"दो हजार बीस",IF(AG142=2021,"दो हजार इक्कीस",IF(AG142=2022,"दो हजार बाइस","")))))))))))))))))))))))</f>
        <v>दो हजार पंद्रह</v>
      </c>
      <c r="AH143" s="46" t="str">
        <f>IF(AH142=1,"जनवरी",IF(AH142=2,"फरवरी",IF(AH142=3,"मार्च",IF(AH142=4,"अप्रैल",IF(AH142=5,"मई",IF(AH142=6,"जून",IF(AH142=7,"जुलाई",IF(AH142=8,"अगस्त",IF(AH142=9,"सितम्बर",IF(AH142=10,"अक्टूबर",IF(AH142=11,"नवम्बर",IF(AH142=12,"दिसम्बर",""))))))))))))</f>
        <v>अगस्त</v>
      </c>
      <c r="AI143" s="46" t="str">
        <f>IF(AI142=1,"एक",IF(AI142=2,"दो",IF(AI142=3,"तीन",IF(AI142=4,"चार",IF(AI142=5,"पांच",IF(AI142=6,"छः",IF(AI142=7,"सात",IF(AI142=8,"आठ",IF(AI142=9,"नौ",IF(AI142=10,"दस",IF(AI142=11,"इग्यारह",IF(AI142=12,"बारह",IF(AI142=13,"तेरह",IF(AI142=14,"चौदह",IF(AI142=15,"पंद्रह",IF(AI142=16,"सोलह",IF(AI142=17,"सत्रह",IF(AI142=18,"अठारह",IF(AI142=19,"उन्नीस",IF(AI142=20,"बीस",IF(AI142=21,"इक्कीस",IF(AI142=22,"बाइस",IF(AI142=23,"तेईस",IF(AI142=24,"चौबीस",IF(AI142=25,"पचीस",IF(AI142=26,"छबीस",IF(AI142=27,"सताईस",IF(AI142=28,"अठाइस",IF(AI142=29,"उन्नतीस",IF(AI142=30,"तीस",IF(AI142=31,"इकतीस","")))))))))))))))))))))))))))))))</f>
        <v>पचीस</v>
      </c>
    </row>
    <row r="144" spans="1:35" ht="18.95" customHeight="1">
      <c r="A144" s="104">
        <f>IF(N144="","",A143+1)</f>
        <v>8</v>
      </c>
      <c r="B144" s="812" t="str">
        <f>IF('Master sheet'!$D$11="Hindi","माता का नाम :-","Mother's Name :-")</f>
        <v>माता का नाम :-</v>
      </c>
      <c r="C144" s="812"/>
      <c r="D144" s="812"/>
      <c r="E144" s="813" t="str">
        <f>IFERROR(IF(AND(N144=""),"",VLOOKUP(N144,Marks,8,0)),"")</f>
        <v>MEENA</v>
      </c>
      <c r="F144" s="813"/>
      <c r="G144" s="813"/>
      <c r="H144" s="813"/>
      <c r="I144" s="813"/>
      <c r="J144" s="814" t="str">
        <f>IF('Master sheet'!$D$11="Hindi","रोल नंबर :-","Roll No. :")</f>
        <v>रोल नंबर :-</v>
      </c>
      <c r="K144" s="814"/>
      <c r="L144" s="814"/>
      <c r="M144" s="814"/>
      <c r="N144" s="816">
        <f>IF(N110="","",IF(AND(N110+1&gt;$Y$6),"",N110+1))</f>
        <v>105</v>
      </c>
      <c r="O144" s="816"/>
      <c r="P144" s="816"/>
      <c r="AH144" s="46" t="str">
        <f>CONCATENATE(AI143," ",AH143," ",AG143)</f>
        <v>पचीस अगस्त दो हजार पंद्रह</v>
      </c>
    </row>
    <row r="145" spans="1:35" ht="18.95" customHeight="1">
      <c r="A145" s="104">
        <f>IF(N144="","",A144+1)</f>
        <v>9</v>
      </c>
      <c r="B145" s="812" t="str">
        <f>IF('Master sheet'!$D$11="Hindi","जन्मतिथि शब्दों में :-","Date of Birth in Words :-")</f>
        <v>जन्मतिथि शब्दों में :-</v>
      </c>
      <c r="C145" s="812"/>
      <c r="D145" s="812"/>
      <c r="E145" s="813" t="str">
        <f>IFERROR(IF('Master sheet'!$D$11="Hindi",AH144,AH146),"")</f>
        <v>पचीस अगस्त दो हजार पंद्रह</v>
      </c>
      <c r="F145" s="813"/>
      <c r="G145" s="813"/>
      <c r="H145" s="813"/>
      <c r="I145" s="813"/>
      <c r="J145" s="813"/>
      <c r="K145" s="813"/>
      <c r="L145" s="813"/>
      <c r="M145" s="813"/>
      <c r="N145" s="813"/>
      <c r="O145" s="813"/>
      <c r="P145" s="336"/>
      <c r="AG145" s="46" t="str">
        <f>IF(AG142=1961,"NINETEEN SIXTY ONE",IF(AG142=1962,"NINETEEN SIXTY TWO",IF(AG142=1963,"NINETEEN SIXTY THREE",IF(AG142=1964,"NINETEEN SIXTY FOUR",IF(AG142=1965,"NINETEEN SIXTY FIVE",IF(AG142=1966,"NINETEEN SIXTY SIX",IF(AG142=1967,"NINETEEN SIXTY SEVEN",IF(AG142=1968,"NINETEEN SIXTY EIGHT",IF(AG142=1969,"NINETEEN SIXTY NINE",IF(AG142=1970,"NINETEEN SEVENTY",IF(AG142=1971,"NINETEEN SEVENTY ONE",IF(AG142=1972,"NINETEEN SEVENTY TWO",IF(AG142=1973,"NINETEEN SEVENTY THREE",IF(AG142=1974,"NINETEEN SEVENTY FOUR",IF(AG142=1975,"NINETEEN SEVENTY FIVE",IF(AG142=1976,"NINETEEN SEVENTY SIX",IF(AG142=1977,"NINETEEN SEVENTY SEVEN",IF(AG142=1978,"NINETEEN SEVENTY EIGHT",IF(AG142=1979,"NINETEEN SEVENTY NINE",IF(AG142=1980,"NINETEEN EIGHTY",IF(AG142=1981,"NINETEEN EIGHTY ONE",IF(AG142=1982,"NINETEEN EIGHTY TWO",IF(AG142=1983,"NINETEEN EIGHTY THREE",IF(AG142=1984,"NINETEEN EIGHTY FOUR",IF(AG142=1985,"NINETEEN EIGHTY FIVE",IF(AG142=1986,"NINETEEN EIGHTY SIX",IF(AG142=1987,"NINETEEN EIGHTY SEVEN",IF(AG142=1988,"NINETEEN EIGHTY EIGHT",IF(AG142=1989,"NINETEEN EIGHTY NINE",IF(AG142=1990,"NINETEEN NINETY",IF(AG142=1991,"NINETEEN NINETY ONE",IF(AG142=1992,"NINETEEN NINETY TWO",IF(AG142=1993,"NINETEEN NINETY THREE",IF(AG142=1994,"NINETEEN NINETY FOUR",IF(AG142=1995,"NINETEEN NINETY FIVE",IF(AG142=1996,"NINETEEN NINETY SIX",IF(AG142=1997,"NINETEEN NINETY SEVEN",IF(AG142=1998,"NINETEEN NINETY EIGHT",IF(AG142=1999,"NINETEEN NINETY NINE",IF(AG142=2000,"TWO THOUSAND",IF(AG142=2001,"TWO THOUSAND ONE",IF(AG142=2002,"TWO THOUSAND TWO",IF(AG142=2003,"TWO THOUSAND THREE",IF(AG142=2004,"TWO THOUSAND FOUR",IF(AG142=2005,"TWO THOUSAND FIVE",IF(AG142=2006,"TWO THOUSAND SIX",IF(AG142=2007,"TWO THOUSAND SEVEN",IF(AG142=2008,"TWO THOUSAND EIGHT",IF(AG142=2009,"TWO THOUSAND NINE",IF(AG142=2010,"TWO THOUSAND TEN",IF(AG142=2011,"TWO THOUSAND ELEVEN",IF(AG142=2012,"TWO THOUSAND TWELVE",IF(AG142=2013,"TWO THOUSAND THIRTEEN",IF(AG142=2014,"TWO THOUSAND FOURTEEN",IF(AG142=2015,"TWO THOUSAND FIFTEEN",IF(AG142=2016,"TWO THOUSAND SIXTEEN",IF(AG142=2017,"TWO THOUSAND SEVENTEEN",IF(AG142=2018,"TWO THOUSAND EIGHTEEN",IF(AG142=2019,"TWO THOUSAND NINETEEN",IF(AG142=2020,"TWO THOUSAND TWENTY",IF(AG142=2021,"TWO THOUSAND TWENTY ONE",IF(AG142=2022,"TWO THOUSAND TWENTY TWO",IF(AG142=2023,"TWO THOUSAND TWENTY THREE",IF(AG142=2024,"TWO THOUSAND TWENTY FOUR",IF(AG142=2025,"TWO THOUSAND TWENTY FIVE","")))))))))))))))))))))))))))))))))))))))))))))))))))))))))))))))))</f>
        <v>TWO THOUSAND FIFTEEN</v>
      </c>
      <c r="AH145" s="46" t="str">
        <f>IF(AH142=1,"JANUARY",IF(AH142=2,"FEBUARY", IF(AH142=3,"MARCH",IF(AH142=4,"APRIL",IF(AH142=5,"MAY",IF(AH142=6,"JUNE",IF(AH142=7,"JULY",IF(AH142=8,"AUGUST",IF(AH142=9,"SEPTEMBER",IF(AH142=10,"OCTOBER",IF(AH142=11,"NOVEMBER",IF(AH142=12,"DECEMBER",""))))))))))))</f>
        <v>AUGUST</v>
      </c>
      <c r="AI145" s="46" t="str">
        <f>IF(AI142=1,"1ST",IF(AI142=2,"2ND", IF(AI142=3,"3RD",IF(AI142=4,"FOURTH",IF(AI142=5,"FIFTH",IF(AI142=6,"SIXTH",IF(AI142=7,"7TH",IF(AI142=8,"8TH",IF(AI142=9,"9TH",IF(AI142=10,"10TH",IF(AI142=11,"11TH",IF(AI142=12,"12TH",IF(AI142=13,"13TH",IF(AI142=14,"14TH",IF(AI142=15,"FIFTEEN",IF(AI142=16,"SIXTEEN",IF(AI142=17,"SEVENTEEN",IF(AI142=18,"EIGHTEEN",IF(AI142=19,"NINETEEN",IF(AI142=20,"TWENTY",IF(AI142=21,"TWENTY FIRST",IF(AI142=22,"TWENTY SECOND",IF(AI142=23,"TWENTY THIRD",IF(AI142=24,"TWENTY FOURTH",IF(AI142=25,"TWENTY FIFTH",IF(AI142=26,"TWENTY SIX",IF(AI142=27,"TWENTY SEVEN",IF(AI142=28,"TWENTY EIGHT",IF(AI142=29,"TWENTY NINE",IF(AI142=30,"THIRTY",IF(AI142=31,"THIRTY FIRST","")))))))))))))))))))))))))))))))</f>
        <v>TWENTY FIFTH</v>
      </c>
    </row>
    <row r="146" spans="1:35" ht="12" customHeight="1">
      <c r="A146" s="104">
        <f>IF(N144="","",A145+1)</f>
        <v>10</v>
      </c>
      <c r="B146" s="77"/>
      <c r="C146" s="77"/>
      <c r="D146" s="77"/>
      <c r="E146" s="78"/>
      <c r="F146" s="78"/>
      <c r="G146" s="78"/>
      <c r="H146" s="77"/>
      <c r="I146" s="77"/>
      <c r="J146" s="79"/>
      <c r="K146" s="79"/>
      <c r="L146" s="79"/>
      <c r="M146" s="47"/>
      <c r="N146" s="47"/>
      <c r="O146" s="47"/>
      <c r="P146" s="47"/>
      <c r="AH146" s="46" t="str">
        <f>CONCATENATE(AH145," ",AI145,", ",AG145)</f>
        <v>AUGUST TWENTY FIFTH, TWO THOUSAND FIFTEEN</v>
      </c>
    </row>
    <row r="147" spans="1:35" ht="25.5" customHeight="1">
      <c r="A147" s="104">
        <f>IF(N144="","",A146+1)</f>
        <v>11</v>
      </c>
      <c r="B147" s="588" t="str">
        <f>IF('Master sheet'!$D$11="Hindi","विषय","Subject")</f>
        <v>विषय</v>
      </c>
      <c r="C147" s="604" t="str">
        <f>IF('Master sheet'!$D$11="Hindi","अर्द्धवार्षिक","Half Yearly")</f>
        <v>अर्द्धवार्षिक</v>
      </c>
      <c r="D147" s="605"/>
      <c r="E147" s="605"/>
      <c r="F147" s="605"/>
      <c r="G147" s="820" t="str">
        <f>IF('Master sheet'!$D$11="Hindi","वार्षिक","Yearly")</f>
        <v>वार्षिक</v>
      </c>
      <c r="H147" s="821"/>
      <c r="I147" s="821"/>
      <c r="J147" s="822"/>
      <c r="K147" s="604" t="str">
        <f>IF('Master sheet'!$D$11="Hindi","सर्व योग","Grand Total")</f>
        <v>सर्व योग</v>
      </c>
      <c r="L147" s="605"/>
      <c r="M147" s="605"/>
      <c r="N147" s="606"/>
      <c r="O147" s="817" t="str">
        <f>IF('Master sheet'!$D$11="Hindi","ग्रेड","Grade")</f>
        <v>ग्रेड</v>
      </c>
      <c r="P147" s="807" t="str">
        <f>IF('Master sheet'!$D$11="Hindi","परिणाम","Results")</f>
        <v>परिणाम</v>
      </c>
    </row>
    <row r="148" spans="1:35" ht="102.75" customHeight="1">
      <c r="A148" s="104">
        <f>IF(N144="","",A147+1)</f>
        <v>12</v>
      </c>
      <c r="B148" s="588"/>
      <c r="C148" s="823" t="str">
        <f>IF('Master sheet'!$D$11="Hindi","लिखित","Written")</f>
        <v>लिखित</v>
      </c>
      <c r="D148" s="824"/>
      <c r="E148" s="823" t="str">
        <f>IF('Master sheet'!$D$11="Hindi","मौखिक","Oral")</f>
        <v>मौखिक</v>
      </c>
      <c r="F148" s="824"/>
      <c r="G148" s="823" t="str">
        <f>IF('Master sheet'!$D$11="Hindi","लिखित","Written")</f>
        <v>लिखित</v>
      </c>
      <c r="H148" s="824"/>
      <c r="I148" s="825" t="str">
        <f>IF('Master sheet'!$D$11="Hindi","मौखिक","Oral")</f>
        <v>मौखिक</v>
      </c>
      <c r="J148" s="825"/>
      <c r="K148" s="387" t="str">
        <f>IF('Master sheet'!$D$11="Hindi","लिखित","Written")</f>
        <v>लिखित</v>
      </c>
      <c r="L148" s="387" t="str">
        <f>IF('Master sheet'!$D$11="Hindi","मौखिक","Oral")</f>
        <v>मौखिक</v>
      </c>
      <c r="M148" s="826" t="str">
        <f>IF('Master sheet'!$D$11="Hindi","कुल विषय योग ","Subject Total")</f>
        <v xml:space="preserve">कुल विषय योग </v>
      </c>
      <c r="N148" s="827"/>
      <c r="O148" s="818"/>
      <c r="P148" s="808"/>
    </row>
    <row r="149" spans="1:35" ht="21" customHeight="1">
      <c r="A149" s="104">
        <f>IF(N144="","",A148+1)</f>
        <v>13</v>
      </c>
      <c r="B149" s="588"/>
      <c r="C149" s="830">
        <v>30</v>
      </c>
      <c r="D149" s="831"/>
      <c r="E149" s="830">
        <v>70</v>
      </c>
      <c r="F149" s="831"/>
      <c r="G149" s="830">
        <v>30</v>
      </c>
      <c r="H149" s="831"/>
      <c r="I149" s="830">
        <v>70</v>
      </c>
      <c r="J149" s="831"/>
      <c r="K149" s="414">
        <v>60</v>
      </c>
      <c r="L149" s="414">
        <v>140</v>
      </c>
      <c r="M149" s="830">
        <v>200</v>
      </c>
      <c r="N149" s="831"/>
      <c r="O149" s="819"/>
      <c r="P149" s="809"/>
    </row>
    <row r="150" spans="1:35" ht="21" customHeight="1">
      <c r="A150" s="104">
        <f>IF(N144="","",A149+1)</f>
        <v>14</v>
      </c>
      <c r="B150" s="321" t="str">
        <f>IF('Master sheet'!D$11="Hindi","हिंदी","Hindi")</f>
        <v>हिंदी</v>
      </c>
      <c r="C150" s="663">
        <f>IFERROR(IF(AND(N144=""),"",VLOOKUP(N144,Marks,15,0)),"")</f>
        <v>25</v>
      </c>
      <c r="D150" s="665"/>
      <c r="E150" s="663">
        <f>IFERROR(IF(AND(N144=""),"",VLOOKUP(N144,Marks,16,0)),"")</f>
        <v>67</v>
      </c>
      <c r="F150" s="665"/>
      <c r="G150" s="663">
        <f>IFERROR(IF(AND(N144=""),"",VLOOKUP(N144,Marks,19,0)),"")</f>
        <v>26</v>
      </c>
      <c r="H150" s="665"/>
      <c r="I150" s="663">
        <f>IFERROR(IF(AND(N144=""),"",VLOOKUP(N144,Marks,20,0)),"")</f>
        <v>21</v>
      </c>
      <c r="J150" s="665"/>
      <c r="K150" s="404">
        <f>IFERROR(IF(AND(N144=""),"",SUM(C150,G150)),"")</f>
        <v>51</v>
      </c>
      <c r="L150" s="404">
        <f>IFERROR(IF(AND(N144=""),"",SUM(E150,I150)),"")</f>
        <v>88</v>
      </c>
      <c r="M150" s="828">
        <f>IFERROR(IF(AND(N144=""),"",SUM(K150,L150)),"")</f>
        <v>139</v>
      </c>
      <c r="N150" s="829"/>
      <c r="O150" s="84" t="str">
        <f>IFERROR(IF(AND(N144=""),"",VLOOKUP(N144,Marks,28,0)),"")</f>
        <v>C</v>
      </c>
      <c r="P150" s="225" t="str">
        <f>IFERROR(IF(AND(N144=""),"",VLOOKUP(N144,Marks,26,0)),"")</f>
        <v>P</v>
      </c>
    </row>
    <row r="151" spans="1:35" ht="21" customHeight="1">
      <c r="A151" s="104">
        <f>IF(N144="","",A150+1)</f>
        <v>15</v>
      </c>
      <c r="B151" s="321" t="str">
        <f>IF('Master sheet'!$D$11="Hindi","गणित","Maths")</f>
        <v>गणित</v>
      </c>
      <c r="C151" s="663">
        <f>IFERROR(IF(AND(N144=""),"",VLOOKUP(N144,Marks,51,0)),"")</f>
        <v>26</v>
      </c>
      <c r="D151" s="665"/>
      <c r="E151" s="663">
        <f>IFERROR(IF(AND(N144=""),"",VLOOKUP(N144,Marks,52,0)),"")</f>
        <v>64</v>
      </c>
      <c r="F151" s="665"/>
      <c r="G151" s="663">
        <f>IFERROR(IF(AND(N144=""),"",VLOOKUP(N144,Marks,55,0)),"")</f>
        <v>24</v>
      </c>
      <c r="H151" s="665"/>
      <c r="I151" s="663">
        <f>IFERROR(IF(AND(N144=""),"",VLOOKUP(N144,Marks,56,0)),"")</f>
        <v>65</v>
      </c>
      <c r="J151" s="665"/>
      <c r="K151" s="404">
        <f>IFERROR(IF(AND(N144=""),"",SUM(C151,G151)),"")</f>
        <v>50</v>
      </c>
      <c r="L151" s="404">
        <f>IFERROR(IF(AND(N144=""),"",SUM(E151,I151)),"")</f>
        <v>129</v>
      </c>
      <c r="M151" s="828">
        <f>IFERROR(IF(AND(N144=""),"",SUM(K151,L151)),"")</f>
        <v>179</v>
      </c>
      <c r="N151" s="829"/>
      <c r="O151" s="84" t="str">
        <f>IFERROR(IF(AND(N144=""),"",VLOOKUP(N144,Marks,64,0)),"")</f>
        <v>A</v>
      </c>
      <c r="P151" s="225" t="str">
        <f>IFERROR(IF(AND(N144=""),"",VLOOKUP(N144,Marks,62,0)),"")</f>
        <v>P</v>
      </c>
      <c r="T151" s="341"/>
    </row>
    <row r="152" spans="1:35" ht="21" customHeight="1">
      <c r="A152" s="104">
        <f>IF(N144="","",A151+1)</f>
        <v>16</v>
      </c>
      <c r="B152" s="416"/>
      <c r="C152" s="830">
        <v>15</v>
      </c>
      <c r="D152" s="831"/>
      <c r="E152" s="830">
        <v>35</v>
      </c>
      <c r="F152" s="831"/>
      <c r="G152" s="830">
        <v>15</v>
      </c>
      <c r="H152" s="831"/>
      <c r="I152" s="830">
        <v>35</v>
      </c>
      <c r="J152" s="831"/>
      <c r="K152" s="414">
        <v>30</v>
      </c>
      <c r="L152" s="414">
        <v>70</v>
      </c>
      <c r="M152" s="830">
        <v>100</v>
      </c>
      <c r="N152" s="831"/>
      <c r="O152" s="834"/>
      <c r="P152" s="835"/>
      <c r="T152" s="341"/>
    </row>
    <row r="153" spans="1:35" ht="21" customHeight="1">
      <c r="A153" s="104">
        <f>IF(N144="","",A152+1)</f>
        <v>17</v>
      </c>
      <c r="B153" s="321" t="str">
        <f>IF('Master sheet'!$D$11="Hindi","अंग्रेजी","English")</f>
        <v>अंग्रेजी</v>
      </c>
      <c r="C153" s="663">
        <f>IFERROR(IF(AND(N144=""),"",VLOOKUP(N144,Marks,33,0)),"")</f>
        <v>15</v>
      </c>
      <c r="D153" s="665"/>
      <c r="E153" s="663">
        <f>IFERROR(IF(AND(N144=""),"",VLOOKUP(N144,Marks,34,0)),"")</f>
        <v>31</v>
      </c>
      <c r="F153" s="665"/>
      <c r="G153" s="663">
        <f>IFERROR(IF(AND(N144=""),"",VLOOKUP(N144,Marks,37,0)),"")</f>
        <v>12</v>
      </c>
      <c r="H153" s="665"/>
      <c r="I153" s="663">
        <f>IFERROR(IF(AND(N144=""),"",VLOOKUP(N144,Marks,38,0)),"")</f>
        <v>32</v>
      </c>
      <c r="J153" s="665"/>
      <c r="K153" s="404">
        <f>IFERROR(IF(AND(N144=""),"",SUM(C153,G153)),"")</f>
        <v>27</v>
      </c>
      <c r="L153" s="404">
        <f>IFERROR(IF(AND(N144=""),"",SUM(E153,I153)),"")</f>
        <v>63</v>
      </c>
      <c r="M153" s="828">
        <f>IFERROR(IF(AND(N144=""),"",SUM(K153,L153)),"")</f>
        <v>90</v>
      </c>
      <c r="N153" s="829"/>
      <c r="O153" s="84" t="str">
        <f>IFERROR(IF(AND(N144=""),"",VLOOKUP(N144,Marks,46,0)),"")</f>
        <v>A</v>
      </c>
      <c r="P153" s="225" t="str">
        <f>IFERROR(IF(AND(N144=""),"",VLOOKUP(N144,Marks,44,0)),"")</f>
        <v>P</v>
      </c>
    </row>
    <row r="154" spans="1:35" ht="23.25" customHeight="1">
      <c r="A154" s="104">
        <f>IF(N144="","",A153+1)</f>
        <v>18</v>
      </c>
      <c r="B154" s="322" t="str">
        <f>IF('Master sheet'!$D$11="Hindi","कुल योग","Total")</f>
        <v>कुल योग</v>
      </c>
      <c r="C154" s="848">
        <f>IF(AND(N144=""),"",IF(AND(C150="",C151="",C153=""),"",SUM(C150,C151,C153)))</f>
        <v>66</v>
      </c>
      <c r="D154" s="849"/>
      <c r="E154" s="848">
        <f>IF(AND(N144=""),"",IF(AND(E150="",E151="",E153=""),"",SUM(E150,E151,E153)))</f>
        <v>162</v>
      </c>
      <c r="F154" s="849"/>
      <c r="G154" s="848">
        <f>IF(AND(N144=""),"",IF(AND(G150="",G151="",G153=""),"",SUM(G150,G151,G153)))</f>
        <v>62</v>
      </c>
      <c r="H154" s="849"/>
      <c r="I154" s="848">
        <f>IF(AND(N144=""),"",IF(AND(I150="",I151="",I153=""),"",SUM(I150,I151,I153)))</f>
        <v>118</v>
      </c>
      <c r="J154" s="849"/>
      <c r="K154" s="405">
        <f>IF(AND(N144=""),"",IF(AND(K150="",K151="",K153=""),"",SUM(K150,K151,K153)))</f>
        <v>128</v>
      </c>
      <c r="L154" s="405">
        <f>IF(AND(N144=""),"",IF(AND(L150="",L151="",L153=""),"",SUM(L150,L151,L153)))</f>
        <v>280</v>
      </c>
      <c r="M154" s="828">
        <f>IF(AND(N144=""),"",IF(AND(M150="",M151="",M153=""),"",SUM(M150,M151,M153)))</f>
        <v>408</v>
      </c>
      <c r="N154" s="829"/>
      <c r="O154" s="415" t="str">
        <f>IFERROR(IF(AND(N144=""),"",VLOOKUP(N144,Marks,119,0)),"")</f>
        <v>B</v>
      </c>
      <c r="P154" s="228"/>
    </row>
    <row r="155" spans="1:35" ht="23.25" customHeight="1">
      <c r="A155" s="104">
        <f>IF(N144="","",A154+1)</f>
        <v>19</v>
      </c>
      <c r="B155" s="417"/>
      <c r="C155" s="830">
        <v>50</v>
      </c>
      <c r="D155" s="836"/>
      <c r="E155" s="836"/>
      <c r="F155" s="831"/>
      <c r="G155" s="830">
        <v>50</v>
      </c>
      <c r="H155" s="836"/>
      <c r="I155" s="836"/>
      <c r="J155" s="831"/>
      <c r="K155" s="830">
        <v>100</v>
      </c>
      <c r="L155" s="836"/>
      <c r="M155" s="836"/>
      <c r="N155" s="831"/>
      <c r="O155" s="837"/>
      <c r="P155" s="838"/>
    </row>
    <row r="156" spans="1:35" ht="21" customHeight="1">
      <c r="A156" s="104">
        <f>IF(N144="","",A155+1)</f>
        <v>20</v>
      </c>
      <c r="B156" s="326" t="str">
        <f>IF('Master sheet'!$D$11="Hindi","पर्यावरण अध्ययन","EVS")</f>
        <v>पर्यावरण अध्ययन</v>
      </c>
      <c r="C156" s="663">
        <f>IFERROR(IF(AND(N144=""),"",VLOOKUP(N144,Marks,69,0)),"")</f>
        <v>42</v>
      </c>
      <c r="D156" s="664"/>
      <c r="E156" s="664"/>
      <c r="F156" s="665"/>
      <c r="G156" s="663">
        <f>IFERROR(IF(AND(N144=""),"",VLOOKUP(N144,Marks,73,0)),"")</f>
        <v>48</v>
      </c>
      <c r="H156" s="664"/>
      <c r="I156" s="664"/>
      <c r="J156" s="665"/>
      <c r="K156" s="848">
        <f>IFERROR(IF(AND(N144=""),"",SUM(C156,G156)),"")</f>
        <v>90</v>
      </c>
      <c r="L156" s="861"/>
      <c r="M156" s="861"/>
      <c r="N156" s="849"/>
      <c r="O156" s="84" t="str">
        <f>IFERROR(IF(AND(N144=""),"",VLOOKUP(N144,Marks,82,0)),"")</f>
        <v>A</v>
      </c>
      <c r="P156" s="225" t="str">
        <f>IFERROR(IF(AND(N144=""),"",VLOOKUP(N144,Marks,80,0)),"")</f>
        <v>P</v>
      </c>
    </row>
    <row r="157" spans="1:35" ht="12" customHeight="1">
      <c r="A157" s="104">
        <f>IF(N144="","",A156+1)</f>
        <v>21</v>
      </c>
      <c r="B157" s="810"/>
      <c r="C157" s="810"/>
      <c r="D157" s="810"/>
      <c r="E157" s="810"/>
      <c r="F157" s="810"/>
      <c r="G157" s="810"/>
      <c r="H157" s="810"/>
      <c r="I157" s="810"/>
      <c r="J157" s="810"/>
      <c r="K157" s="810"/>
      <c r="L157" s="810"/>
      <c r="M157" s="810"/>
      <c r="N157" s="810"/>
      <c r="O157" s="810"/>
      <c r="P157" s="810"/>
    </row>
    <row r="158" spans="1:35" ht="21" customHeight="1">
      <c r="A158" s="104">
        <f>IF(N144="","",A157+1)</f>
        <v>22</v>
      </c>
      <c r="B158" s="860" t="str">
        <f>IF('Master sheet'!$D$11="Hindi","अतिरिक्त विषय ","Extra Subject")</f>
        <v xml:space="preserve">अतिरिक्त विषय </v>
      </c>
      <c r="C158" s="860"/>
      <c r="D158" s="860"/>
      <c r="E158" s="860"/>
      <c r="F158" s="860"/>
      <c r="G158" s="860"/>
      <c r="H158" s="860"/>
      <c r="I158" s="860"/>
      <c r="J158" s="860"/>
      <c r="K158" s="860"/>
      <c r="L158" s="860"/>
      <c r="M158" s="860"/>
      <c r="N158" s="860"/>
      <c r="O158" s="860"/>
      <c r="P158" s="860"/>
    </row>
    <row r="159" spans="1:35" ht="21" customHeight="1">
      <c r="A159" s="104">
        <f>IF(N144="","",A158+1)</f>
        <v>23</v>
      </c>
      <c r="B159" s="378" t="str">
        <f>IF('Master sheet'!$D$11="Hindi","विषय","Subject")</f>
        <v>विषय</v>
      </c>
      <c r="C159" s="843" t="str">
        <f>IF('Master sheet'!$D$11="Hindi","पूर्णांक","M.M.")</f>
        <v>पूर्णांक</v>
      </c>
      <c r="D159" s="844"/>
      <c r="E159" s="843" t="str">
        <f>IF('Master sheet'!$D$11="Hindi","प्राप्तांक","Ob.M.")</f>
        <v>प्राप्तांक</v>
      </c>
      <c r="F159" s="844"/>
      <c r="G159" s="843" t="str">
        <f>IF('Master sheet'!$D$11="Hindi","ग्रेड","Grade")</f>
        <v>ग्रेड</v>
      </c>
      <c r="H159" s="844"/>
      <c r="I159" s="843" t="str">
        <f>IF('Master sheet'!$D$11="Hindi","विषय","Subject")</f>
        <v>विषय</v>
      </c>
      <c r="J159" s="844"/>
      <c r="K159" s="843" t="str">
        <f>IF('Master sheet'!$D$11="Hindi","पूर्णांक","M.M.")</f>
        <v>पूर्णांक</v>
      </c>
      <c r="L159" s="844"/>
      <c r="M159" s="843" t="str">
        <f>IF('Master sheet'!$D$11="Hindi","प्राप्तांक","Ob.M.")</f>
        <v>प्राप्तांक</v>
      </c>
      <c r="N159" s="844"/>
      <c r="O159" s="843" t="str">
        <f>IF('Master sheet'!$D$11="Hindi","ग्रेड","Grade")</f>
        <v>ग्रेड</v>
      </c>
      <c r="P159" s="844"/>
    </row>
    <row r="160" spans="1:35" ht="21" customHeight="1">
      <c r="A160" s="104">
        <f>IF(N144="","",A159+1)</f>
        <v>24</v>
      </c>
      <c r="B160" s="322" t="str">
        <f>IF(AND(N144=""),"",'Result Sheet'!$DA$4)</f>
        <v/>
      </c>
      <c r="C160" s="845">
        <f>IF(AND(N144=""),"",'Result Sheet'!$DC$7)</f>
        <v>100</v>
      </c>
      <c r="D160" s="845"/>
      <c r="E160" s="846">
        <f>IFERROR(IF(AND(N144=""),"",VLOOKUP(N144,Marks,106,0)),"")</f>
        <v>78</v>
      </c>
      <c r="F160" s="846"/>
      <c r="G160" s="847" t="str">
        <f>IFERROR(IF(AND(N144=""),"",VLOOKUP(N144,Marks,107,0)),"")</f>
        <v>B</v>
      </c>
      <c r="H160" s="847"/>
      <c r="I160" s="845" t="str">
        <f>IF(AND(N144=""),"",'Result Sheet'!$DE$4)</f>
        <v/>
      </c>
      <c r="J160" s="845"/>
      <c r="K160" s="845">
        <f>IF(AND(N144=""),"",'Result Sheet'!$DG$7)</f>
        <v>100</v>
      </c>
      <c r="L160" s="845"/>
      <c r="M160" s="846">
        <f>IFERROR(IF(AND(N144=""),"",VLOOKUP(N144,Marks,110,0)),"")</f>
        <v>83</v>
      </c>
      <c r="N160" s="846"/>
      <c r="O160" s="847" t="str">
        <f>IFERROR(IF(AND(N144=""),"",VLOOKUP(N144,Marks,111,0)),"")</f>
        <v>B</v>
      </c>
      <c r="P160" s="847"/>
    </row>
    <row r="161" spans="1:35" ht="21" customHeight="1">
      <c r="A161" s="104">
        <f>IF(N144="","",A160+1)</f>
        <v>25</v>
      </c>
      <c r="B161" s="811" t="str">
        <f>IF('Master sheet'!$D$11="Hindi","विषय","Subject")</f>
        <v>विषय</v>
      </c>
      <c r="C161" s="811"/>
      <c r="D161" s="832" t="str">
        <f>IF('Master sheet'!$D$11="Hindi","प्राप्तांक","Marks ")</f>
        <v>प्राप्तांक</v>
      </c>
      <c r="E161" s="833"/>
      <c r="F161" s="324" t="str">
        <f>IF('Master sheet'!$D$11="Hindi","ग्रेड","Grade")</f>
        <v>ग्रेड</v>
      </c>
      <c r="G161" s="811" t="str">
        <f>IF('Master sheet'!$D$11="Hindi","विषय","Subject")</f>
        <v>विषय</v>
      </c>
      <c r="H161" s="811"/>
      <c r="I161" s="832" t="str">
        <f>IF('Master sheet'!$D$11="Hindi","प्राप्तांक","Marks")</f>
        <v>प्राप्तांक</v>
      </c>
      <c r="J161" s="833"/>
      <c r="K161" s="324" t="str">
        <f>IF('Master sheet'!$D$11="Hindi","ग्रेड","Grade")</f>
        <v>ग्रेड</v>
      </c>
      <c r="L161" s="811" t="str">
        <f>IF('Master sheet'!$D$11="Hindi","विषय","Subject")</f>
        <v>विषय</v>
      </c>
      <c r="M161" s="811"/>
      <c r="N161" s="832" t="str">
        <f>IF('Master sheet'!$D$11="Hindi","प्राप्तांक","Marks")</f>
        <v>प्राप्तांक</v>
      </c>
      <c r="O161" s="833"/>
      <c r="P161" s="385" t="str">
        <f>IF('Master sheet'!$D$11="Hindi","ग्रेड","Grade")</f>
        <v>ग्रेड</v>
      </c>
    </row>
    <row r="162" spans="1:35" ht="21" customHeight="1">
      <c r="A162" s="104">
        <f>IF(N144="","",A161+1)</f>
        <v>26</v>
      </c>
      <c r="B162" s="839" t="str">
        <f>IF('Master sheet'!$D$11="Hindi","कार्यानुभव","WORK EXP.")</f>
        <v>कार्यानुभव</v>
      </c>
      <c r="C162" s="840"/>
      <c r="D162" s="840"/>
      <c r="E162" s="75">
        <f>IFERROR(IF(AND(N144=""),"",VLOOKUP(N144,Marks,85,0)),"")</f>
        <v>46</v>
      </c>
      <c r="F162" s="84" t="str">
        <f>IFERROR(IF(AND(N144=""),"",VLOOKUP(N144,Marks,89,0)),"")</f>
        <v>A+</v>
      </c>
      <c r="G162" s="839" t="str">
        <f>IF('Master sheet'!$D$11="Hindi","कला शिक्षा","ART EDU.")</f>
        <v>कला शिक्षा</v>
      </c>
      <c r="H162" s="840"/>
      <c r="I162" s="840"/>
      <c r="J162" s="75">
        <f>IFERROR(IF(AND(N144=""),"",VLOOKUP(N144,Marks,92,0)),"")</f>
        <v>35</v>
      </c>
      <c r="K162" s="84" t="str">
        <f>IFERROR(IF(AND(N144=""),"",VLOOKUP(N144,Marks,96,0)),"")</f>
        <v>B</v>
      </c>
      <c r="L162" s="841" t="str">
        <f>IF('Master sheet'!$D$11="Hindi","स्वा. एवं शा. शिक्षा","HE.&amp;PH. EDU.")</f>
        <v>स्वा. एवं शा. शिक्षा</v>
      </c>
      <c r="M162" s="842"/>
      <c r="N162" s="842"/>
      <c r="O162" s="75">
        <f>IFERROR(IF(AND(N144=""),"",VLOOKUP(N144,Marks,99,0)),"")</f>
        <v>83</v>
      </c>
      <c r="P162" s="84" t="str">
        <f>IFERROR(IF(AND(N144=""),"",VLOOKUP(N144,Marks,103,0)),"")</f>
        <v>A</v>
      </c>
    </row>
    <row r="163" spans="1:35" ht="9" customHeight="1">
      <c r="A163" s="104">
        <f>IF(N144="","",A162+1)</f>
        <v>27</v>
      </c>
      <c r="B163" s="327"/>
      <c r="C163" s="327"/>
      <c r="D163" s="327"/>
      <c r="E163" s="383"/>
      <c r="F163" s="384"/>
      <c r="G163" s="327"/>
      <c r="H163" s="327"/>
      <c r="I163" s="327"/>
      <c r="J163" s="383"/>
      <c r="K163" s="384"/>
      <c r="L163" s="328"/>
      <c r="M163" s="328"/>
      <c r="N163" s="328"/>
      <c r="O163" s="383"/>
      <c r="P163" s="384"/>
    </row>
    <row r="164" spans="1:35" ht="21" customHeight="1">
      <c r="A164" s="104">
        <f>IF(N144="","",A163+1)</f>
        <v>28</v>
      </c>
      <c r="B164" s="800" t="str">
        <f>IF('Master sheet'!$D$11="Hindi","कुल कार्य दिवस :-","Total Meeting :-")</f>
        <v>कुल कार्य दिवस :-</v>
      </c>
      <c r="C164" s="800"/>
      <c r="D164" s="800"/>
      <c r="E164" s="801">
        <f>IFERROR(IF(AND(N144=""),"",VLOOKUP(N144,Marks,117,0)),"")</f>
        <v>220</v>
      </c>
      <c r="F164" s="801"/>
      <c r="G164" s="801"/>
      <c r="H164" s="801"/>
      <c r="I164" s="800" t="str">
        <f>IF('Master sheet'!$D$11="Hindi","कुल उपस्थिति :-","Total Attendance :-")</f>
        <v>कुल उपस्थिति :-</v>
      </c>
      <c r="J164" s="800"/>
      <c r="K164" s="800"/>
      <c r="L164" s="800"/>
      <c r="M164" s="802">
        <f>IFERROR(IF(AND(N144=""),"",VLOOKUP(N144,Marks,118,0)),"")</f>
        <v>188</v>
      </c>
      <c r="N164" s="802"/>
      <c r="O164" s="802"/>
      <c r="P164" s="802"/>
    </row>
    <row r="165" spans="1:35" ht="21" customHeight="1">
      <c r="A165" s="104">
        <f>IF(N144="","",A164+1)</f>
        <v>29</v>
      </c>
      <c r="B165" s="800" t="str">
        <f>IF('Master sheet'!$D$11="Hindi","परिणाम :-","Result :-")</f>
        <v>परिणाम :-</v>
      </c>
      <c r="C165" s="800"/>
      <c r="D165" s="800"/>
      <c r="E165" s="803" t="str">
        <f>IFERROR(IF(AND(N144=""),"",VLOOKUP(N144,Marks,116,0)),"")</f>
        <v>कक्षोंन्नति</v>
      </c>
      <c r="F165" s="803"/>
      <c r="G165" s="803"/>
      <c r="H165" s="803"/>
      <c r="I165" s="800" t="str">
        <f>IF('Master sheet'!$D$11="Hindi","परिणाम प्रतिशत में :-","Result in Percentage :-")</f>
        <v>परिणाम प्रतिशत में :-</v>
      </c>
      <c r="J165" s="800"/>
      <c r="K165" s="800"/>
      <c r="L165" s="800"/>
      <c r="M165" s="804">
        <f>IFERROR(IF(AND(N144=""),"",VLOOKUP(N144,Marks,113,0)),"")</f>
        <v>81.599999999999994</v>
      </c>
      <c r="N165" s="804"/>
      <c r="O165" s="804"/>
      <c r="P165" s="804"/>
    </row>
    <row r="166" spans="1:35" ht="21" customHeight="1">
      <c r="A166" s="104">
        <f>IF(N144="","",A165+1)</f>
        <v>30</v>
      </c>
      <c r="B166" s="800" t="str">
        <f>IF('Master sheet'!$D$11="Hindi","श्रेणी / ग्रेड :-","Division / Grade :-")</f>
        <v>श्रेणी / ग्रेड :-</v>
      </c>
      <c r="C166" s="800"/>
      <c r="D166" s="800"/>
      <c r="E166" s="226" t="str">
        <f>IFERROR(IF(AND(N144=""),"",VLOOKUP(N144,Marks,114,0)),"")</f>
        <v>I</v>
      </c>
      <c r="F166" s="227" t="s">
        <v>132</v>
      </c>
      <c r="G166" s="805" t="str">
        <f>IFERROR(IF(AND(N144=""),"",VLOOKUP(N144,Marks,119,0)),"")</f>
        <v>B</v>
      </c>
      <c r="H166" s="805"/>
      <c r="I166" s="800" t="str">
        <f>IF('Master sheet'!$D$11="Hindi","कक्षा में स्थान :-","Position in the Class :-")</f>
        <v>कक्षा में स्थान :-</v>
      </c>
      <c r="J166" s="800"/>
      <c r="K166" s="800"/>
      <c r="L166" s="800"/>
      <c r="M166" s="806">
        <f>IFERROR(IF(AND(N144=""),"",VLOOKUP(N144,Marks,115,0)),"")</f>
        <v>7.9999999999999964</v>
      </c>
      <c r="N166" s="806"/>
      <c r="O166" s="806"/>
      <c r="P166" s="806"/>
    </row>
    <row r="167" spans="1:35" ht="21" customHeight="1">
      <c r="A167" s="104">
        <f>IF(N144="","",A166+1)</f>
        <v>31</v>
      </c>
      <c r="B167" s="786" t="str">
        <f>IF('Master sheet'!$D$11="Hindi","परीक्षा परिणाम घोषणा दिनांक :-","Result Declaration Date :-")</f>
        <v>परीक्षा परिणाम घोषणा दिनांक :-</v>
      </c>
      <c r="C167" s="786"/>
      <c r="D167" s="786"/>
      <c r="E167" s="787">
        <f>IFERROR(IF(AND(N144=""),"",'Master sheet'!$D$10),"")</f>
        <v>45048</v>
      </c>
      <c r="F167" s="787"/>
      <c r="G167" s="787"/>
      <c r="H167" s="418"/>
      <c r="I167" s="76"/>
      <c r="J167" s="76"/>
      <c r="K167" s="47"/>
      <c r="L167" s="76"/>
      <c r="M167" s="76"/>
      <c r="N167" s="76"/>
      <c r="O167" s="76"/>
      <c r="P167" s="76"/>
    </row>
    <row r="168" spans="1:35" ht="54" customHeight="1">
      <c r="A168" s="104">
        <f>IF(N144="","",A167+1)</f>
        <v>32</v>
      </c>
      <c r="B168" s="788" t="str">
        <f>IF(AND(N144=""),"",IF(AND(C141=1),CONCATENATE("( ",UPPER('Master sheet'!$H$10)," )"),IF(AND(C141=2),CONCATENATE("( ",UPPER('Master sheet'!$H$18)," )"),"")))</f>
        <v>( PRADIP SINGH RAJAWAT )</v>
      </c>
      <c r="C168" s="788"/>
      <c r="D168" s="788"/>
      <c r="E168" s="788"/>
      <c r="F168" s="789" t="str">
        <f>IF(AND(N144=""),"",CONCATENATE("(",'Master sheet'!$D$14," )"))</f>
        <v>(Suresh Kumar )</v>
      </c>
      <c r="G168" s="789"/>
      <c r="H168" s="789"/>
      <c r="I168" s="789"/>
      <c r="J168" s="789"/>
      <c r="K168" s="789" t="str">
        <f>IF(AND(N144=""),"",CONCATENATE("(",'Master sheet'!$D$12," )"))</f>
        <v>(USHA PALIYA )</v>
      </c>
      <c r="L168" s="789"/>
      <c r="M168" s="789"/>
      <c r="N168" s="789"/>
      <c r="O168" s="789"/>
      <c r="P168" s="789"/>
    </row>
    <row r="169" spans="1:35" ht="24.75" customHeight="1">
      <c r="A169" s="104">
        <f>IF(N144="","",A168+1)</f>
        <v>33</v>
      </c>
      <c r="B169" s="790" t="str">
        <f>IF('Master sheet'!$D$11="Hindi","हस्ताक्षर कक्षाध्यापक","Signature of the class teacher")</f>
        <v>हस्ताक्षर कक्षाध्यापक</v>
      </c>
      <c r="C169" s="790"/>
      <c r="D169" s="790"/>
      <c r="E169" s="790"/>
      <c r="F169" s="790" t="str">
        <f>IF('Master sheet'!$D$11="Hindi","हस्ताक्षर परीक्षा प्रभारी","Signature of the exam. Incharge")</f>
        <v>हस्ताक्षर परीक्षा प्रभारी</v>
      </c>
      <c r="G169" s="790"/>
      <c r="H169" s="790"/>
      <c r="I169" s="790"/>
      <c r="J169" s="790"/>
      <c r="K169" s="790" t="str">
        <f>IF('Master sheet'!$D$11="Hindi","हस्ताक्षर संस्था प्रधान","Head of Institute's Signature")</f>
        <v>हस्ताक्षर संस्था प्रधान</v>
      </c>
      <c r="L169" s="790"/>
      <c r="M169" s="790"/>
      <c r="N169" s="790"/>
      <c r="O169" s="790"/>
      <c r="P169" s="790"/>
    </row>
    <row r="171" spans="1:35" ht="21.75" customHeight="1">
      <c r="A171" s="104">
        <f>IF(N178="","",1)</f>
        <v>1</v>
      </c>
      <c r="B171" s="850" t="str">
        <f>IF('Master sheet'!$D$11="Hindi","वार्षिक रिपोर्ट कार्ड ","Report Card")</f>
        <v xml:space="preserve">वार्षिक रिपोर्ट कार्ड </v>
      </c>
      <c r="C171" s="850"/>
      <c r="D171" s="850"/>
      <c r="E171" s="850"/>
      <c r="F171" s="850"/>
      <c r="G171" s="850"/>
      <c r="H171" s="850"/>
      <c r="I171" s="850"/>
      <c r="J171" s="850"/>
      <c r="K171" s="850"/>
      <c r="L171" s="850"/>
      <c r="M171" s="850"/>
      <c r="N171" s="850"/>
      <c r="O171" s="850"/>
      <c r="P171" s="850"/>
      <c r="S171" s="330"/>
      <c r="T171" s="330"/>
      <c r="U171" s="330"/>
      <c r="V171" s="330"/>
      <c r="W171" s="330"/>
      <c r="X171" s="47"/>
    </row>
    <row r="172" spans="1:35" ht="18.95" customHeight="1">
      <c r="A172" s="104">
        <f>IF(N178="","",A171+1)</f>
        <v>2</v>
      </c>
      <c r="B172" s="851" t="str">
        <f>IF('Master sheet'!$D$11="Hindi","शिक्षा विभाग, राजस्थान सरकार","Education Department, Rajasthan Government")</f>
        <v>शिक्षा विभाग, राजस्थान सरकार</v>
      </c>
      <c r="C172" s="851"/>
      <c r="D172" s="851"/>
      <c r="E172" s="851"/>
      <c r="F172" s="851"/>
      <c r="G172" s="851"/>
      <c r="H172" s="851"/>
      <c r="I172" s="851"/>
      <c r="J172" s="851"/>
      <c r="K172" s="851"/>
      <c r="L172" s="851"/>
      <c r="M172" s="851"/>
      <c r="N172" s="851"/>
      <c r="O172" s="851"/>
      <c r="P172" s="851"/>
      <c r="S172" s="330"/>
      <c r="T172" s="330"/>
      <c r="U172" s="331"/>
      <c r="V172" s="330"/>
      <c r="W172" s="330"/>
      <c r="X172" s="47"/>
    </row>
    <row r="173" spans="1:35" s="106" customFormat="1" ht="24" customHeight="1">
      <c r="A173" s="104">
        <f>IF(N178="","",A172+1)</f>
        <v>3</v>
      </c>
      <c r="B173" s="852" t="str">
        <f>IF('Master sheet'!$D$11="Hindi","विद्यालय का नाम :-","School Name :- ")</f>
        <v>विद्यालय का नाम :-</v>
      </c>
      <c r="C173" s="852"/>
      <c r="D173" s="852"/>
      <c r="E173" s="853" t="str">
        <f>IF(AND(N178=""),"",IF('Master sheet'!$D$11="Hindi",'Master sheet'!$D$8,'Master sheet'!$D$7))</f>
        <v xml:space="preserve">महात्मा गाँधी राजकीय विद्यालय (अंग्रेजी माध्यम) बर, पाली </v>
      </c>
      <c r="F173" s="853"/>
      <c r="G173" s="853"/>
      <c r="H173" s="853"/>
      <c r="I173" s="853"/>
      <c r="J173" s="853"/>
      <c r="K173" s="853"/>
      <c r="L173" s="853"/>
      <c r="M173" s="853"/>
      <c r="N173" s="853"/>
      <c r="O173" s="853"/>
      <c r="P173" s="853"/>
      <c r="S173" s="332"/>
      <c r="T173" s="342"/>
      <c r="U173" s="331"/>
      <c r="V173" s="342"/>
      <c r="W173" s="332"/>
      <c r="X173" s="343"/>
    </row>
    <row r="174" spans="1:35" ht="18.95" customHeight="1">
      <c r="A174" s="104">
        <f>IF(N178="","",A173+1)</f>
        <v>4</v>
      </c>
      <c r="B174" s="337"/>
      <c r="C174" s="337"/>
      <c r="D174" s="337"/>
      <c r="E174" s="854" t="str">
        <f>IF(AND(N178=""),"",IF('Master sheet'!$D$11="Hindi",CONCATENATE("(विद्यालय मान्यता क्रमांक व वर्ष : ","  ",'Master sheet'!$D$6),CONCATENATE("(School Recognition Number &amp; Years : ","  ",'Master sheet'!$D$6)))</f>
        <v>(विद्यालय मान्यता क्रमांक व वर्ष :   शिक्षा/पाली/1995/2001</v>
      </c>
      <c r="F174" s="854"/>
      <c r="G174" s="854"/>
      <c r="H174" s="854"/>
      <c r="I174" s="854"/>
      <c r="J174" s="854"/>
      <c r="K174" s="854"/>
      <c r="L174" s="854"/>
      <c r="M174" s="854"/>
      <c r="N174" s="854"/>
      <c r="O174" s="854"/>
      <c r="P174" s="854"/>
      <c r="S174" s="330"/>
      <c r="T174" s="330"/>
      <c r="U174" s="330"/>
      <c r="V174" s="330"/>
      <c r="W174" s="330"/>
      <c r="X174" s="47"/>
    </row>
    <row r="175" spans="1:35" ht="18.95" customHeight="1">
      <c r="A175" s="104">
        <f>IF(N178="","",A174+1)</f>
        <v>5</v>
      </c>
      <c r="B175" s="335" t="str">
        <f>IF('Master sheet'!$D$11="Hindi","कक्षा  :-","CLASS :- ")</f>
        <v>कक्षा  :-</v>
      </c>
      <c r="C175" s="855">
        <f>IFERROR(IF(AND(N178=""),"",VLOOKUP(N178,Marks,2,0)),"")</f>
        <v>1</v>
      </c>
      <c r="D175" s="855"/>
      <c r="E175" s="856" t="str">
        <f>IF('Master sheet'!$D$11="Hindi","सेक्शन :-","Section :- ")</f>
        <v>सेक्शन :-</v>
      </c>
      <c r="F175" s="856"/>
      <c r="G175" s="856"/>
      <c r="H175" s="855" t="str">
        <f>IFERROR(IF(AND(N178=""),"",VLOOKUP(N178,Marks,3,0)),"")</f>
        <v>A</v>
      </c>
      <c r="I175" s="855"/>
      <c r="J175" s="857" t="str">
        <f>IF('Master sheet'!$D$11="Hindi","सत्र :- ","Session :- ")</f>
        <v xml:space="preserve">सत्र :- </v>
      </c>
      <c r="K175" s="857"/>
      <c r="L175" s="857"/>
      <c r="M175" s="857"/>
      <c r="N175" s="858" t="str">
        <f>IF(AND(N178=""),"",'Marks Entry 1st'!$I$2)</f>
        <v xml:space="preserve"> 2022-2023</v>
      </c>
      <c r="O175" s="858"/>
      <c r="P175" s="858"/>
      <c r="S175" s="330"/>
      <c r="T175" s="330"/>
      <c r="U175" s="330"/>
      <c r="V175" s="330"/>
      <c r="W175" s="330"/>
      <c r="X175" s="47"/>
      <c r="AH175" s="340" t="str">
        <f>N177</f>
        <v>16-06-2014</v>
      </c>
    </row>
    <row r="176" spans="1:35" ht="18.95" customHeight="1">
      <c r="A176" s="104">
        <f>IF(N178="","",A175+1)</f>
        <v>6</v>
      </c>
      <c r="B176" s="812" t="str">
        <f>IF('Master sheet'!$D$11="Hindi","विद्यार्थी का नाम :-","Student's Name :-")</f>
        <v>विद्यार्थी का नाम :-</v>
      </c>
      <c r="C176" s="812"/>
      <c r="D176" s="812"/>
      <c r="E176" s="813" t="str">
        <f>IFERROR(IF(AND(N178=""),"",VLOOKUP(N178,Marks,6,0)),"")</f>
        <v>BHUMIKA BAGRI</v>
      </c>
      <c r="F176" s="813"/>
      <c r="G176" s="813"/>
      <c r="H176" s="813"/>
      <c r="I176" s="813"/>
      <c r="J176" s="814" t="str">
        <f>IF('Master sheet'!$D$11="Hindi","प्रवेशांक :","SR. NO. :")</f>
        <v>प्रवेशांक :</v>
      </c>
      <c r="K176" s="814"/>
      <c r="L176" s="814"/>
      <c r="M176" s="814"/>
      <c r="N176" s="859">
        <f>IFERROR(IF(AND(N178=""),"",VLOOKUP(N178,Marks,5,0)),"")</f>
        <v>939</v>
      </c>
      <c r="O176" s="859"/>
      <c r="P176" s="859"/>
      <c r="S176" s="330"/>
      <c r="T176" s="330"/>
      <c r="U176" s="330"/>
      <c r="V176" s="330"/>
      <c r="W176" s="330"/>
      <c r="X176" s="47"/>
      <c r="AG176" s="46">
        <f>YEAR(AH175)</f>
        <v>2014</v>
      </c>
      <c r="AH176" s="46">
        <f>MONTH(AH175)</f>
        <v>6</v>
      </c>
      <c r="AI176" s="46">
        <f>DAY(AH175)</f>
        <v>16</v>
      </c>
    </row>
    <row r="177" spans="1:35" ht="18.95" customHeight="1">
      <c r="A177" s="104">
        <f>IF(N178="","",A176+1)</f>
        <v>7</v>
      </c>
      <c r="B177" s="812" t="str">
        <f>IF('Master sheet'!$D$11="Hindi","पिता का नाम :-","Father's Name :-")</f>
        <v>पिता का नाम :-</v>
      </c>
      <c r="C177" s="812"/>
      <c r="D177" s="812"/>
      <c r="E177" s="813" t="str">
        <f>IFERROR(IF(AND(N178=""),"",VLOOKUP(N178,Marks,7,0)),"")</f>
        <v>MUKESH BAGRI</v>
      </c>
      <c r="F177" s="813"/>
      <c r="G177" s="813"/>
      <c r="H177" s="813"/>
      <c r="I177" s="813"/>
      <c r="J177" s="814" t="str">
        <f>IF('Master sheet'!$D$11="Hindi","जन्म तिथि :","Date of Birth :")</f>
        <v>जन्म तिथि :</v>
      </c>
      <c r="K177" s="814"/>
      <c r="L177" s="814"/>
      <c r="M177" s="814"/>
      <c r="N177" s="815" t="str">
        <f>IFERROR(IF(AND(N178=""),"",VLOOKUP(N178,Marks,4,0)),"")</f>
        <v>16-06-2014</v>
      </c>
      <c r="O177" s="815"/>
      <c r="P177" s="815"/>
      <c r="S177" s="47"/>
      <c r="T177" s="47"/>
      <c r="U177" s="47"/>
      <c r="V177" s="47"/>
      <c r="W177" s="47"/>
      <c r="X177" s="47"/>
      <c r="AG177" s="46" t="str">
        <f>IF(AG176=2000,"दो हजार",IF(AG176=2001,"दो हजार एक",IF(AG176=2002,"दो हजार दो",IF(AG176=2003,"दो हजार तीन",IF(AG176=2004,"दो हजार चार",IF(AG176=2005,"दो हजार पांच",IF(AG176=2006,"दो हजार छः",IF(AG176=2007,"दो हजार सात",IF(AG176=2008,"दो हजार आठ",IF(AG176=2009,"दो हजार नौ",IF(AG176=2010,"दो हजार दस",IF(AG176=2011,"दो हजार इग्यारह",IF(AG176=2012,"दो हजार बारह",IF(AG176=2013,"दो हजार तेरह",IF(AG176=2014,"दो हजार चौदह",IF(AG176=2015,"दो हजार पंद्रह",IF(AG176=2016,"दो हजार सोलह",IF(AG176=2017,"दो हजार सत्रह",IF(AG176=2018,"दो हजार अठारह",IF(AG176=2019,"दो हजार उन्नीस",IF(AG176=2020,"दो हजार बीस",IF(AG176=2021,"दो हजार इक्कीस",IF(AG176=2022,"दो हजार बाइस","")))))))))))))))))))))))</f>
        <v>दो हजार चौदह</v>
      </c>
      <c r="AH177" s="46" t="str">
        <f>IF(AH176=1,"जनवरी",IF(AH176=2,"फरवरी",IF(AH176=3,"मार्च",IF(AH176=4,"अप्रैल",IF(AH176=5,"मई",IF(AH176=6,"जून",IF(AH176=7,"जुलाई",IF(AH176=8,"अगस्त",IF(AH176=9,"सितम्बर",IF(AH176=10,"अक्टूबर",IF(AH176=11,"नवम्बर",IF(AH176=12,"दिसम्बर",""))))))))))))</f>
        <v>जून</v>
      </c>
      <c r="AI177" s="46" t="str">
        <f>IF(AI176=1,"एक",IF(AI176=2,"दो",IF(AI176=3,"तीन",IF(AI176=4,"चार",IF(AI176=5,"पांच",IF(AI176=6,"छः",IF(AI176=7,"सात",IF(AI176=8,"आठ",IF(AI176=9,"नौ",IF(AI176=10,"दस",IF(AI176=11,"इग्यारह",IF(AI176=12,"बारह",IF(AI176=13,"तेरह",IF(AI176=14,"चौदह",IF(AI176=15,"पंद्रह",IF(AI176=16,"सोलह",IF(AI176=17,"सत्रह",IF(AI176=18,"अठारह",IF(AI176=19,"उन्नीस",IF(AI176=20,"बीस",IF(AI176=21,"इक्कीस",IF(AI176=22,"बाइस",IF(AI176=23,"तेईस",IF(AI176=24,"चौबीस",IF(AI176=25,"पचीस",IF(AI176=26,"छबीस",IF(AI176=27,"सताईस",IF(AI176=28,"अठाइस",IF(AI176=29,"उन्नतीस",IF(AI176=30,"तीस",IF(AI176=31,"इकतीस","")))))))))))))))))))))))))))))))</f>
        <v>सोलह</v>
      </c>
    </row>
    <row r="178" spans="1:35" ht="18.95" customHeight="1">
      <c r="A178" s="104">
        <f>IF(N178="","",A177+1)</f>
        <v>8</v>
      </c>
      <c r="B178" s="812" t="str">
        <f>IF('Master sheet'!$D$11="Hindi","माता का नाम :-","Mother's Name :-")</f>
        <v>माता का नाम :-</v>
      </c>
      <c r="C178" s="812"/>
      <c r="D178" s="812"/>
      <c r="E178" s="813" t="str">
        <f>IFERROR(IF(AND(N178=""),"",VLOOKUP(N178,Marks,8,0)),"")</f>
        <v>SEEMA BAGRI</v>
      </c>
      <c r="F178" s="813"/>
      <c r="G178" s="813"/>
      <c r="H178" s="813"/>
      <c r="I178" s="813"/>
      <c r="J178" s="814" t="str">
        <f>IF('Master sheet'!$D$11="Hindi","रोल नंबर :-","Roll No. :")</f>
        <v>रोल नंबर :-</v>
      </c>
      <c r="K178" s="814"/>
      <c r="L178" s="814"/>
      <c r="M178" s="814"/>
      <c r="N178" s="816">
        <f>IF(N144="","",IF(AND(N144+1&gt;$Y$6),"",N144+1))</f>
        <v>106</v>
      </c>
      <c r="O178" s="816"/>
      <c r="P178" s="816"/>
      <c r="AH178" s="46" t="str">
        <f>CONCATENATE(AI177," ",AH177," ",AG177)</f>
        <v>सोलह जून दो हजार चौदह</v>
      </c>
    </row>
    <row r="179" spans="1:35" ht="18.95" customHeight="1">
      <c r="A179" s="104">
        <f>IF(N178="","",A178+1)</f>
        <v>9</v>
      </c>
      <c r="B179" s="812" t="str">
        <f>IF('Master sheet'!$D$11="Hindi","जन्मतिथि शब्दों में :-","Date of Birth in Words :-")</f>
        <v>जन्मतिथि शब्दों में :-</v>
      </c>
      <c r="C179" s="812"/>
      <c r="D179" s="812"/>
      <c r="E179" s="813" t="str">
        <f>IFERROR(IF('Master sheet'!$D$11="Hindi",AH178,AH180),"")</f>
        <v>सोलह जून दो हजार चौदह</v>
      </c>
      <c r="F179" s="813"/>
      <c r="G179" s="813"/>
      <c r="H179" s="813"/>
      <c r="I179" s="813"/>
      <c r="J179" s="813"/>
      <c r="K179" s="813"/>
      <c r="L179" s="813"/>
      <c r="M179" s="813"/>
      <c r="N179" s="813"/>
      <c r="O179" s="813"/>
      <c r="P179" s="336"/>
      <c r="AG179" s="46" t="str">
        <f>IF(AG176=1961,"NINETEEN SIXTY ONE",IF(AG176=1962,"NINETEEN SIXTY TWO",IF(AG176=1963,"NINETEEN SIXTY THREE",IF(AG176=1964,"NINETEEN SIXTY FOUR",IF(AG176=1965,"NINETEEN SIXTY FIVE",IF(AG176=1966,"NINETEEN SIXTY SIX",IF(AG176=1967,"NINETEEN SIXTY SEVEN",IF(AG176=1968,"NINETEEN SIXTY EIGHT",IF(AG176=1969,"NINETEEN SIXTY NINE",IF(AG176=1970,"NINETEEN SEVENTY",IF(AG176=1971,"NINETEEN SEVENTY ONE",IF(AG176=1972,"NINETEEN SEVENTY TWO",IF(AG176=1973,"NINETEEN SEVENTY THREE",IF(AG176=1974,"NINETEEN SEVENTY FOUR",IF(AG176=1975,"NINETEEN SEVENTY FIVE",IF(AG176=1976,"NINETEEN SEVENTY SIX",IF(AG176=1977,"NINETEEN SEVENTY SEVEN",IF(AG176=1978,"NINETEEN SEVENTY EIGHT",IF(AG176=1979,"NINETEEN SEVENTY NINE",IF(AG176=1980,"NINETEEN EIGHTY",IF(AG176=1981,"NINETEEN EIGHTY ONE",IF(AG176=1982,"NINETEEN EIGHTY TWO",IF(AG176=1983,"NINETEEN EIGHTY THREE",IF(AG176=1984,"NINETEEN EIGHTY FOUR",IF(AG176=1985,"NINETEEN EIGHTY FIVE",IF(AG176=1986,"NINETEEN EIGHTY SIX",IF(AG176=1987,"NINETEEN EIGHTY SEVEN",IF(AG176=1988,"NINETEEN EIGHTY EIGHT",IF(AG176=1989,"NINETEEN EIGHTY NINE",IF(AG176=1990,"NINETEEN NINETY",IF(AG176=1991,"NINETEEN NINETY ONE",IF(AG176=1992,"NINETEEN NINETY TWO",IF(AG176=1993,"NINETEEN NINETY THREE",IF(AG176=1994,"NINETEEN NINETY FOUR",IF(AG176=1995,"NINETEEN NINETY FIVE",IF(AG176=1996,"NINETEEN NINETY SIX",IF(AG176=1997,"NINETEEN NINETY SEVEN",IF(AG176=1998,"NINETEEN NINETY EIGHT",IF(AG176=1999,"NINETEEN NINETY NINE",IF(AG176=2000,"TWO THOUSAND",IF(AG176=2001,"TWO THOUSAND ONE",IF(AG176=2002,"TWO THOUSAND TWO",IF(AG176=2003,"TWO THOUSAND THREE",IF(AG176=2004,"TWO THOUSAND FOUR",IF(AG176=2005,"TWO THOUSAND FIVE",IF(AG176=2006,"TWO THOUSAND SIX",IF(AG176=2007,"TWO THOUSAND SEVEN",IF(AG176=2008,"TWO THOUSAND EIGHT",IF(AG176=2009,"TWO THOUSAND NINE",IF(AG176=2010,"TWO THOUSAND TEN",IF(AG176=2011,"TWO THOUSAND ELEVEN",IF(AG176=2012,"TWO THOUSAND TWELVE",IF(AG176=2013,"TWO THOUSAND THIRTEEN",IF(AG176=2014,"TWO THOUSAND FOURTEEN",IF(AG176=2015,"TWO THOUSAND FIFTEEN",IF(AG176=2016,"TWO THOUSAND SIXTEEN",IF(AG176=2017,"TWO THOUSAND SEVENTEEN",IF(AG176=2018,"TWO THOUSAND EIGHTEEN",IF(AG176=2019,"TWO THOUSAND NINETEEN",IF(AG176=2020,"TWO THOUSAND TWENTY",IF(AG176=2021,"TWO THOUSAND TWENTY ONE",IF(AG176=2022,"TWO THOUSAND TWENTY TWO",IF(AG176=2023,"TWO THOUSAND TWENTY THREE",IF(AG176=2024,"TWO THOUSAND TWENTY FOUR",IF(AG176=2025,"TWO THOUSAND TWENTY FIVE","")))))))))))))))))))))))))))))))))))))))))))))))))))))))))))))))))</f>
        <v>TWO THOUSAND FOURTEEN</v>
      </c>
      <c r="AH179" s="46" t="str">
        <f>IF(AH176=1,"JANUARY",IF(AH176=2,"FEBUARY", IF(AH176=3,"MARCH",IF(AH176=4,"APRIL",IF(AH176=5,"MAY",IF(AH176=6,"JUNE",IF(AH176=7,"JULY",IF(AH176=8,"AUGUST",IF(AH176=9,"SEPTEMBER",IF(AH176=10,"OCTOBER",IF(AH176=11,"NOVEMBER",IF(AH176=12,"DECEMBER",""))))))))))))</f>
        <v>JUNE</v>
      </c>
      <c r="AI179" s="46" t="str">
        <f>IF(AI176=1,"1ST",IF(AI176=2,"2ND", IF(AI176=3,"3RD",IF(AI176=4,"FOURTH",IF(AI176=5,"FIFTH",IF(AI176=6,"SIXTH",IF(AI176=7,"7TH",IF(AI176=8,"8TH",IF(AI176=9,"9TH",IF(AI176=10,"10TH",IF(AI176=11,"11TH",IF(AI176=12,"12TH",IF(AI176=13,"13TH",IF(AI176=14,"14TH",IF(AI176=15,"FIFTEEN",IF(AI176=16,"SIXTEEN",IF(AI176=17,"SEVENTEEN",IF(AI176=18,"EIGHTEEN",IF(AI176=19,"NINETEEN",IF(AI176=20,"TWENTY",IF(AI176=21,"TWENTY FIRST",IF(AI176=22,"TWENTY SECOND",IF(AI176=23,"TWENTY THIRD",IF(AI176=24,"TWENTY FOURTH",IF(AI176=25,"TWENTY FIFTH",IF(AI176=26,"TWENTY SIX",IF(AI176=27,"TWENTY SEVEN",IF(AI176=28,"TWENTY EIGHT",IF(AI176=29,"TWENTY NINE",IF(AI176=30,"THIRTY",IF(AI176=31,"THIRTY FIRST","")))))))))))))))))))))))))))))))</f>
        <v>SIXTEEN</v>
      </c>
    </row>
    <row r="180" spans="1:35" ht="13.5" customHeight="1">
      <c r="A180" s="104">
        <f>IF(N178="","",A179+1)</f>
        <v>10</v>
      </c>
      <c r="B180" s="77"/>
      <c r="C180" s="77"/>
      <c r="D180" s="77"/>
      <c r="E180" s="78"/>
      <c r="F180" s="78"/>
      <c r="G180" s="78"/>
      <c r="H180" s="77"/>
      <c r="I180" s="77"/>
      <c r="J180" s="79"/>
      <c r="K180" s="79"/>
      <c r="L180" s="79"/>
      <c r="M180" s="47"/>
      <c r="N180" s="47"/>
      <c r="O180" s="47"/>
      <c r="P180" s="47"/>
      <c r="AH180" s="46" t="str">
        <f>CONCATENATE(AH179," ",AI179,", ",AG179)</f>
        <v>JUNE SIXTEEN, TWO THOUSAND FOURTEEN</v>
      </c>
    </row>
    <row r="181" spans="1:35" ht="25.5" customHeight="1">
      <c r="A181" s="104">
        <f>IF(N178="","",A180+1)</f>
        <v>11</v>
      </c>
      <c r="B181" s="588" t="str">
        <f>IF('Master sheet'!$D$11="Hindi","विषय","Subject")</f>
        <v>विषय</v>
      </c>
      <c r="C181" s="604" t="str">
        <f>IF('Master sheet'!$D$11="Hindi","अर्द्धवार्षिक","Half Yearly")</f>
        <v>अर्द्धवार्षिक</v>
      </c>
      <c r="D181" s="605"/>
      <c r="E181" s="605"/>
      <c r="F181" s="605"/>
      <c r="G181" s="820" t="str">
        <f>IF('Master sheet'!$D$11="Hindi","वार्षिक","Yearly")</f>
        <v>वार्षिक</v>
      </c>
      <c r="H181" s="821"/>
      <c r="I181" s="821"/>
      <c r="J181" s="822"/>
      <c r="K181" s="604" t="str">
        <f>IF('Master sheet'!$D$11="Hindi","सर्व योग","Grand Total")</f>
        <v>सर्व योग</v>
      </c>
      <c r="L181" s="605"/>
      <c r="M181" s="605"/>
      <c r="N181" s="606"/>
      <c r="O181" s="817" t="str">
        <f>IF('Master sheet'!$D$11="Hindi","ग्रेड","Grade")</f>
        <v>ग्रेड</v>
      </c>
      <c r="P181" s="807" t="str">
        <f>IF('Master sheet'!$D$11="Hindi","परिणाम","Results")</f>
        <v>परिणाम</v>
      </c>
    </row>
    <row r="182" spans="1:35" ht="102.75" customHeight="1">
      <c r="A182" s="104">
        <f>IF(N178="","",A181+1)</f>
        <v>12</v>
      </c>
      <c r="B182" s="588"/>
      <c r="C182" s="823" t="str">
        <f>IF('Master sheet'!$D$11="Hindi","लिखित","Written")</f>
        <v>लिखित</v>
      </c>
      <c r="D182" s="824"/>
      <c r="E182" s="823" t="str">
        <f>IF('Master sheet'!$D$11="Hindi","मौखिक","Oral")</f>
        <v>मौखिक</v>
      </c>
      <c r="F182" s="824"/>
      <c r="G182" s="823" t="str">
        <f>IF('Master sheet'!$D$11="Hindi","लिखित","Written")</f>
        <v>लिखित</v>
      </c>
      <c r="H182" s="824"/>
      <c r="I182" s="825" t="str">
        <f>IF('Master sheet'!$D$11="Hindi","मौखिक","Oral")</f>
        <v>मौखिक</v>
      </c>
      <c r="J182" s="825"/>
      <c r="K182" s="387" t="str">
        <f>IF('Master sheet'!$D$11="Hindi","लिखित","Written")</f>
        <v>लिखित</v>
      </c>
      <c r="L182" s="387" t="str">
        <f>IF('Master sheet'!$D$11="Hindi","मौखिक","Oral")</f>
        <v>मौखिक</v>
      </c>
      <c r="M182" s="826" t="str">
        <f>IF('Master sheet'!$D$11="Hindi","कुल विषय योग ","Subject Total")</f>
        <v xml:space="preserve">कुल विषय योग </v>
      </c>
      <c r="N182" s="827"/>
      <c r="O182" s="818"/>
      <c r="P182" s="808"/>
    </row>
    <row r="183" spans="1:35" ht="21" customHeight="1">
      <c r="A183" s="104">
        <f>IF(N178="","",A182+1)</f>
        <v>13</v>
      </c>
      <c r="B183" s="588"/>
      <c r="C183" s="830">
        <v>30</v>
      </c>
      <c r="D183" s="831"/>
      <c r="E183" s="830">
        <v>70</v>
      </c>
      <c r="F183" s="831"/>
      <c r="G183" s="830">
        <v>30</v>
      </c>
      <c r="H183" s="831"/>
      <c r="I183" s="830">
        <v>70</v>
      </c>
      <c r="J183" s="831"/>
      <c r="K183" s="414">
        <v>60</v>
      </c>
      <c r="L183" s="414">
        <v>140</v>
      </c>
      <c r="M183" s="830">
        <v>200</v>
      </c>
      <c r="N183" s="831"/>
      <c r="O183" s="819"/>
      <c r="P183" s="809"/>
    </row>
    <row r="184" spans="1:35" ht="21" customHeight="1">
      <c r="A184" s="104">
        <f>IF(N178="","",A183+1)</f>
        <v>14</v>
      </c>
      <c r="B184" s="321" t="str">
        <f>IF('Master sheet'!D$11="Hindi","हिंदी","Hindi")</f>
        <v>हिंदी</v>
      </c>
      <c r="C184" s="663">
        <f>IFERROR(IF(AND(N178=""),"",VLOOKUP(N178,Marks,15,0)),"")</f>
        <v>26</v>
      </c>
      <c r="D184" s="665"/>
      <c r="E184" s="663">
        <f>IFERROR(IF(AND(N178=""),"",VLOOKUP(N178,Marks,16,0)),"")</f>
        <v>64</v>
      </c>
      <c r="F184" s="665"/>
      <c r="G184" s="663">
        <f>IFERROR(IF(AND(N178=""),"",VLOOKUP(N178,Marks,19,0)),"")</f>
        <v>28</v>
      </c>
      <c r="H184" s="665"/>
      <c r="I184" s="663">
        <f>IFERROR(IF(AND(N178=""),"",VLOOKUP(N178,Marks,20,0)),"")</f>
        <v>20</v>
      </c>
      <c r="J184" s="665"/>
      <c r="K184" s="404">
        <f>IFERROR(IF(AND(N178=""),"",SUM(C184,G184)),"")</f>
        <v>54</v>
      </c>
      <c r="L184" s="404">
        <f>IFERROR(IF(AND(N178=""),"",SUM(E184,I184)),"")</f>
        <v>84</v>
      </c>
      <c r="M184" s="828">
        <f>IFERROR(IF(AND(N178=""),"",SUM(K184,L184)),"")</f>
        <v>138</v>
      </c>
      <c r="N184" s="829"/>
      <c r="O184" s="84" t="str">
        <f>IFERROR(IF(AND(N178=""),"",VLOOKUP(N178,Marks,28,0)),"")</f>
        <v>C</v>
      </c>
      <c r="P184" s="225" t="str">
        <f>IFERROR(IF(AND(N178=""),"",VLOOKUP(N178,Marks,26,0)),"")</f>
        <v>P</v>
      </c>
    </row>
    <row r="185" spans="1:35" ht="21" customHeight="1">
      <c r="A185" s="104">
        <f>IF(N178="","",A184+1)</f>
        <v>15</v>
      </c>
      <c r="B185" s="321" t="str">
        <f>IF('Master sheet'!$D$11="Hindi","गणित","Maths")</f>
        <v>गणित</v>
      </c>
      <c r="C185" s="663">
        <f>IFERROR(IF(AND(N178=""),"",VLOOKUP(N178,Marks,51,0)),"")</f>
        <v>25</v>
      </c>
      <c r="D185" s="665"/>
      <c r="E185" s="663">
        <f>IFERROR(IF(AND(N178=""),"",VLOOKUP(N178,Marks,52,0)),"")</f>
        <v>64</v>
      </c>
      <c r="F185" s="665"/>
      <c r="G185" s="663">
        <f>IFERROR(IF(AND(N178=""),"",VLOOKUP(N178,Marks,55,0)),"")</f>
        <v>21</v>
      </c>
      <c r="H185" s="665"/>
      <c r="I185" s="663">
        <f>IFERROR(IF(AND(N178=""),"",VLOOKUP(N178,Marks,56,0)),"")</f>
        <v>64</v>
      </c>
      <c r="J185" s="665"/>
      <c r="K185" s="404">
        <f>IFERROR(IF(AND(N178=""),"",SUM(C185,G185)),"")</f>
        <v>46</v>
      </c>
      <c r="L185" s="404">
        <f>IFERROR(IF(AND(N178=""),"",SUM(E185,I185)),"")</f>
        <v>128</v>
      </c>
      <c r="M185" s="828">
        <f>IFERROR(IF(AND(N178=""),"",SUM(K185,L185)),"")</f>
        <v>174</v>
      </c>
      <c r="N185" s="829"/>
      <c r="O185" s="84" t="str">
        <f>IFERROR(IF(AND(N178=""),"",VLOOKUP(N178,Marks,64,0)),"")</f>
        <v>A</v>
      </c>
      <c r="P185" s="225" t="str">
        <f>IFERROR(IF(AND(N178=""),"",VLOOKUP(N178,Marks,62,0)),"")</f>
        <v>P</v>
      </c>
      <c r="T185" s="341"/>
    </row>
    <row r="186" spans="1:35" ht="21" customHeight="1">
      <c r="A186" s="104">
        <f>IF(N178="","",A185+1)</f>
        <v>16</v>
      </c>
      <c r="B186" s="416"/>
      <c r="C186" s="830">
        <v>15</v>
      </c>
      <c r="D186" s="831"/>
      <c r="E186" s="830">
        <v>35</v>
      </c>
      <c r="F186" s="831"/>
      <c r="G186" s="830">
        <v>15</v>
      </c>
      <c r="H186" s="831"/>
      <c r="I186" s="830">
        <v>35</v>
      </c>
      <c r="J186" s="831"/>
      <c r="K186" s="414">
        <v>30</v>
      </c>
      <c r="L186" s="414">
        <v>70</v>
      </c>
      <c r="M186" s="830">
        <v>100</v>
      </c>
      <c r="N186" s="831"/>
      <c r="O186" s="834"/>
      <c r="P186" s="835"/>
      <c r="T186" s="341"/>
    </row>
    <row r="187" spans="1:35" ht="21" customHeight="1">
      <c r="A187" s="104">
        <f>IF(N178="","",A186+1)</f>
        <v>17</v>
      </c>
      <c r="B187" s="321" t="str">
        <f>IF('Master sheet'!$D$11="Hindi","अंग्रेजी","English")</f>
        <v>अंग्रेजी</v>
      </c>
      <c r="C187" s="663">
        <f>IFERROR(IF(AND(N178=""),"",VLOOKUP(N178,Marks,33,0)),"")</f>
        <v>12</v>
      </c>
      <c r="D187" s="665"/>
      <c r="E187" s="663">
        <f>IFERROR(IF(AND(N178=""),"",VLOOKUP(N178,Marks,34,0)),"")</f>
        <v>30</v>
      </c>
      <c r="F187" s="665"/>
      <c r="G187" s="663">
        <f>IFERROR(IF(AND(N178=""),"",VLOOKUP(N178,Marks,37,0)),"")</f>
        <v>10</v>
      </c>
      <c r="H187" s="665"/>
      <c r="I187" s="663">
        <f>IFERROR(IF(AND(N178=""),"",VLOOKUP(N178,Marks,38,0)),"")</f>
        <v>31</v>
      </c>
      <c r="J187" s="665"/>
      <c r="K187" s="404">
        <f>IFERROR(IF(AND(N178=""),"",SUM(C187,G187)),"")</f>
        <v>22</v>
      </c>
      <c r="L187" s="404">
        <f>IFERROR(IF(AND(N178=""),"",SUM(E187,I187)),"")</f>
        <v>61</v>
      </c>
      <c r="M187" s="828">
        <f>IFERROR(IF(AND(N178=""),"",SUM(K187,L187)),"")</f>
        <v>83</v>
      </c>
      <c r="N187" s="829"/>
      <c r="O187" s="84" t="str">
        <f>IFERROR(IF(AND(N178=""),"",VLOOKUP(N178,Marks,46,0)),"")</f>
        <v>B</v>
      </c>
      <c r="P187" s="225" t="str">
        <f>IFERROR(IF(AND(N178=""),"",VLOOKUP(N178,Marks,44,0)),"")</f>
        <v>P</v>
      </c>
    </row>
    <row r="188" spans="1:35" ht="23.25" customHeight="1">
      <c r="A188" s="104">
        <f>IF(N178="","",A187+1)</f>
        <v>18</v>
      </c>
      <c r="B188" s="322" t="str">
        <f>IF('Master sheet'!$D$11="Hindi","कुल योग","Total")</f>
        <v>कुल योग</v>
      </c>
      <c r="C188" s="848">
        <f>IF(AND(N178=""),"",IF(AND(C184="",C185="",C187=""),"",SUM(C184,C185,C187)))</f>
        <v>63</v>
      </c>
      <c r="D188" s="849"/>
      <c r="E188" s="848">
        <f>IF(AND(N178=""),"",IF(AND(E184="",E185="",E187=""),"",SUM(E184,E185,E187)))</f>
        <v>158</v>
      </c>
      <c r="F188" s="849"/>
      <c r="G188" s="848">
        <f>IF(AND(N178=""),"",IF(AND(G184="",G185="",G187=""),"",SUM(G184,G185,G187)))</f>
        <v>59</v>
      </c>
      <c r="H188" s="849"/>
      <c r="I188" s="848">
        <f>IF(AND(N178=""),"",IF(AND(I184="",I185="",I187=""),"",SUM(I184,I185,I187)))</f>
        <v>115</v>
      </c>
      <c r="J188" s="849"/>
      <c r="K188" s="405">
        <f>IF(AND(N178=""),"",IF(AND(K184="",K185="",K187=""),"",SUM(K184,K185,K187)))</f>
        <v>122</v>
      </c>
      <c r="L188" s="405">
        <f>IF(AND(N178=""),"",IF(AND(L184="",L185="",L187=""),"",SUM(L184,L185,L187)))</f>
        <v>273</v>
      </c>
      <c r="M188" s="828">
        <f>IF(AND(N178=""),"",IF(AND(M184="",M185="",M187=""),"",SUM(M184,M185,M187)))</f>
        <v>395</v>
      </c>
      <c r="N188" s="829"/>
      <c r="O188" s="415" t="str">
        <f>IFERROR(IF(AND(N178=""),"",VLOOKUP(N178,Marks,119,0)),"")</f>
        <v>B</v>
      </c>
      <c r="P188" s="228"/>
    </row>
    <row r="189" spans="1:35" ht="23.25" customHeight="1">
      <c r="A189" s="104">
        <f>IF(N178="","",A188+1)</f>
        <v>19</v>
      </c>
      <c r="B189" s="417"/>
      <c r="C189" s="830">
        <v>50</v>
      </c>
      <c r="D189" s="836"/>
      <c r="E189" s="836"/>
      <c r="F189" s="831"/>
      <c r="G189" s="830">
        <v>50</v>
      </c>
      <c r="H189" s="836"/>
      <c r="I189" s="836"/>
      <c r="J189" s="831"/>
      <c r="K189" s="830">
        <v>100</v>
      </c>
      <c r="L189" s="836"/>
      <c r="M189" s="836"/>
      <c r="N189" s="831"/>
      <c r="O189" s="837"/>
      <c r="P189" s="838"/>
    </row>
    <row r="190" spans="1:35" ht="21" customHeight="1">
      <c r="A190" s="104">
        <f>IF(N178="","",A189+1)</f>
        <v>20</v>
      </c>
      <c r="B190" s="326" t="str">
        <f>IF('Master sheet'!$D$11="Hindi","पर्यावरण अध्ययन","EVS")</f>
        <v>पर्यावरण अध्ययन</v>
      </c>
      <c r="C190" s="663">
        <f>IFERROR(IF(AND(N178=""),"",VLOOKUP(N178,Marks,69,0)),"")</f>
        <v>36</v>
      </c>
      <c r="D190" s="664"/>
      <c r="E190" s="664"/>
      <c r="F190" s="665"/>
      <c r="G190" s="663">
        <f>IFERROR(IF(AND(N178=""),"",VLOOKUP(N178,Marks,73,0)),"")</f>
        <v>47</v>
      </c>
      <c r="H190" s="664"/>
      <c r="I190" s="664"/>
      <c r="J190" s="665"/>
      <c r="K190" s="848">
        <f>IFERROR(IF(AND(N178=""),"",SUM(C190,G190)),"")</f>
        <v>83</v>
      </c>
      <c r="L190" s="861"/>
      <c r="M190" s="861"/>
      <c r="N190" s="849"/>
      <c r="O190" s="84" t="str">
        <f>IFERROR(IF(AND(N178=""),"",VLOOKUP(N178,Marks,82,0)),"")</f>
        <v>B</v>
      </c>
      <c r="P190" s="225" t="str">
        <f>IFERROR(IF(AND(N178=""),"",VLOOKUP(N178,Marks,80,0)),"")</f>
        <v>P</v>
      </c>
    </row>
    <row r="191" spans="1:35" ht="12" customHeight="1">
      <c r="A191" s="104">
        <f>IF(N178="","",A190+1)</f>
        <v>21</v>
      </c>
      <c r="B191" s="810"/>
      <c r="C191" s="810"/>
      <c r="D191" s="810"/>
      <c r="E191" s="810"/>
      <c r="F191" s="810"/>
      <c r="G191" s="810"/>
      <c r="H191" s="810"/>
      <c r="I191" s="810"/>
      <c r="J191" s="810"/>
      <c r="K191" s="810"/>
      <c r="L191" s="810"/>
      <c r="M191" s="810"/>
      <c r="N191" s="810"/>
      <c r="O191" s="810"/>
      <c r="P191" s="810"/>
    </row>
    <row r="192" spans="1:35" ht="21" customHeight="1">
      <c r="A192" s="104">
        <f>IF(N178="","",A191+1)</f>
        <v>22</v>
      </c>
      <c r="B192" s="860" t="str">
        <f>IF('Master sheet'!$D$11="Hindi","अतिरिक्त विषय ","Extra Subject")</f>
        <v xml:space="preserve">अतिरिक्त विषय </v>
      </c>
      <c r="C192" s="860"/>
      <c r="D192" s="860"/>
      <c r="E192" s="860"/>
      <c r="F192" s="860"/>
      <c r="G192" s="860"/>
      <c r="H192" s="860"/>
      <c r="I192" s="860"/>
      <c r="J192" s="860"/>
      <c r="K192" s="860"/>
      <c r="L192" s="860"/>
      <c r="M192" s="860"/>
      <c r="N192" s="860"/>
      <c r="O192" s="860"/>
      <c r="P192" s="860"/>
    </row>
    <row r="193" spans="1:24" ht="21" customHeight="1">
      <c r="A193" s="104">
        <f>IF(N178="","",A192+1)</f>
        <v>23</v>
      </c>
      <c r="B193" s="378" t="str">
        <f>IF('Master sheet'!$D$11="Hindi","विषय","Subject")</f>
        <v>विषय</v>
      </c>
      <c r="C193" s="843" t="str">
        <f>IF('Master sheet'!$D$11="Hindi","पूर्णांक","M.M.")</f>
        <v>पूर्णांक</v>
      </c>
      <c r="D193" s="844"/>
      <c r="E193" s="843" t="str">
        <f>IF('Master sheet'!$D$11="Hindi","प्राप्तांक","Ob.M.")</f>
        <v>प्राप्तांक</v>
      </c>
      <c r="F193" s="844"/>
      <c r="G193" s="843" t="str">
        <f>IF('Master sheet'!$D$11="Hindi","ग्रेड","Grade")</f>
        <v>ग्रेड</v>
      </c>
      <c r="H193" s="844"/>
      <c r="I193" s="843" t="str">
        <f>IF('Master sheet'!$D$11="Hindi","विषय","Subject")</f>
        <v>विषय</v>
      </c>
      <c r="J193" s="844"/>
      <c r="K193" s="843" t="str">
        <f>IF('Master sheet'!$D$11="Hindi","पूर्णांक","M.M.")</f>
        <v>पूर्णांक</v>
      </c>
      <c r="L193" s="844"/>
      <c r="M193" s="843" t="str">
        <f>IF('Master sheet'!$D$11="Hindi","प्राप्तांक","Ob.M.")</f>
        <v>प्राप्तांक</v>
      </c>
      <c r="N193" s="844"/>
      <c r="O193" s="843" t="str">
        <f>IF('Master sheet'!$D$11="Hindi","ग्रेड","Grade")</f>
        <v>ग्रेड</v>
      </c>
      <c r="P193" s="844"/>
    </row>
    <row r="194" spans="1:24" ht="21" customHeight="1">
      <c r="A194" s="104">
        <f>IF(N178="","",A193+1)</f>
        <v>24</v>
      </c>
      <c r="B194" s="322" t="str">
        <f>IF(AND(N178=""),"",'Result Sheet'!$DA$4)</f>
        <v/>
      </c>
      <c r="C194" s="845">
        <f>IF(AND(N178=""),"",'Result Sheet'!$DC$7)</f>
        <v>100</v>
      </c>
      <c r="D194" s="845"/>
      <c r="E194" s="846">
        <f>IFERROR(IF(AND(N178=""),"",VLOOKUP(N178,Marks,106,0)),"")</f>
        <v>78</v>
      </c>
      <c r="F194" s="846"/>
      <c r="G194" s="847" t="str">
        <f>IFERROR(IF(AND(N178=""),"",VLOOKUP(N178,Marks,107,0)),"")</f>
        <v>B</v>
      </c>
      <c r="H194" s="847"/>
      <c r="I194" s="845" t="str">
        <f>IF(AND(N178=""),"",'Result Sheet'!$DE$4)</f>
        <v/>
      </c>
      <c r="J194" s="845"/>
      <c r="K194" s="845">
        <f>IF(AND(N178=""),"",'Result Sheet'!$DG$7)</f>
        <v>100</v>
      </c>
      <c r="L194" s="845"/>
      <c r="M194" s="846">
        <f>IFERROR(IF(AND(N178=""),"",VLOOKUP(N178,Marks,110,0)),"")</f>
        <v>83</v>
      </c>
      <c r="N194" s="846"/>
      <c r="O194" s="847" t="str">
        <f>IFERROR(IF(AND(N178=""),"",VLOOKUP(N178,Marks,111,0)),"")</f>
        <v>B</v>
      </c>
      <c r="P194" s="847"/>
    </row>
    <row r="195" spans="1:24" ht="21" customHeight="1">
      <c r="A195" s="104">
        <f>IF(N178="","",A194+1)</f>
        <v>25</v>
      </c>
      <c r="B195" s="811" t="str">
        <f>IF('Master sheet'!$D$11="Hindi","विषय","Subject")</f>
        <v>विषय</v>
      </c>
      <c r="C195" s="811"/>
      <c r="D195" s="832" t="str">
        <f>IF('Master sheet'!$D$11="Hindi","प्राप्तांक","Marks ")</f>
        <v>प्राप्तांक</v>
      </c>
      <c r="E195" s="833"/>
      <c r="F195" s="324" t="str">
        <f>IF('Master sheet'!$D$11="Hindi","ग्रेड","Grade")</f>
        <v>ग्रेड</v>
      </c>
      <c r="G195" s="811" t="str">
        <f>IF('Master sheet'!$D$11="Hindi","विषय","Subject")</f>
        <v>विषय</v>
      </c>
      <c r="H195" s="811"/>
      <c r="I195" s="832" t="str">
        <f>IF('Master sheet'!$D$11="Hindi","प्राप्तांक","Marks")</f>
        <v>प्राप्तांक</v>
      </c>
      <c r="J195" s="833"/>
      <c r="K195" s="324" t="str">
        <f>IF('Master sheet'!$D$11="Hindi","ग्रेड","Grade")</f>
        <v>ग्रेड</v>
      </c>
      <c r="L195" s="811" t="str">
        <f>IF('Master sheet'!$D$11="Hindi","विषय","Subject")</f>
        <v>विषय</v>
      </c>
      <c r="M195" s="811"/>
      <c r="N195" s="832" t="str">
        <f>IF('Master sheet'!$D$11="Hindi","प्राप्तांक","Marks")</f>
        <v>प्राप्तांक</v>
      </c>
      <c r="O195" s="833"/>
      <c r="P195" s="385" t="str">
        <f>IF('Master sheet'!$D$11="Hindi","ग्रेड","Grade")</f>
        <v>ग्रेड</v>
      </c>
    </row>
    <row r="196" spans="1:24" ht="21" customHeight="1">
      <c r="A196" s="104">
        <f>IF(N178="","",A195+1)</f>
        <v>26</v>
      </c>
      <c r="B196" s="839" t="str">
        <f>IF('Master sheet'!$D$11="Hindi","कार्यानुभव","WORK EXP.")</f>
        <v>कार्यानुभव</v>
      </c>
      <c r="C196" s="840"/>
      <c r="D196" s="840"/>
      <c r="E196" s="75">
        <f>IFERROR(IF(AND(N178=""),"",VLOOKUP(N178,Marks,85,0)),"")</f>
        <v>43</v>
      </c>
      <c r="F196" s="84" t="str">
        <f>IFERROR(IF(AND(N178=""),"",VLOOKUP(N178,Marks,89,0)),"")</f>
        <v>A</v>
      </c>
      <c r="G196" s="839" t="str">
        <f>IF('Master sheet'!$D$11="Hindi","कला शिक्षा","ART EDU.")</f>
        <v>कला शिक्षा</v>
      </c>
      <c r="H196" s="840"/>
      <c r="I196" s="840"/>
      <c r="J196" s="75">
        <f>IFERROR(IF(AND(N178=""),"",VLOOKUP(N178,Marks,92,0)),"")</f>
        <v>33</v>
      </c>
      <c r="K196" s="84" t="str">
        <f>IFERROR(IF(AND(N178=""),"",VLOOKUP(N178,Marks,96,0)),"")</f>
        <v>B</v>
      </c>
      <c r="L196" s="841" t="str">
        <f>IF('Master sheet'!$D$11="Hindi","स्वा. एवं शा. शिक्षा","HE.&amp;PH. EDU.")</f>
        <v>स्वा. एवं शा. शिक्षा</v>
      </c>
      <c r="M196" s="842"/>
      <c r="N196" s="842"/>
      <c r="O196" s="75">
        <f>IFERROR(IF(AND(N178=""),"",VLOOKUP(N178,Marks,99,0)),"")</f>
        <v>84</v>
      </c>
      <c r="P196" s="84" t="str">
        <f>IFERROR(IF(AND(N178=""),"",VLOOKUP(N178,Marks,103,0)),"")</f>
        <v>A</v>
      </c>
    </row>
    <row r="197" spans="1:24" ht="9" customHeight="1">
      <c r="A197" s="104">
        <f>IF(N178="","",A196+1)</f>
        <v>27</v>
      </c>
      <c r="B197" s="327"/>
      <c r="C197" s="327"/>
      <c r="D197" s="327"/>
      <c r="E197" s="383"/>
      <c r="F197" s="384"/>
      <c r="G197" s="327"/>
      <c r="H197" s="327"/>
      <c r="I197" s="327"/>
      <c r="J197" s="383"/>
      <c r="K197" s="384"/>
      <c r="L197" s="328"/>
      <c r="M197" s="328"/>
      <c r="N197" s="328"/>
      <c r="O197" s="383"/>
      <c r="P197" s="384"/>
    </row>
    <row r="198" spans="1:24" ht="21" customHeight="1">
      <c r="A198" s="104">
        <f>IF(N178="","",A197+1)</f>
        <v>28</v>
      </c>
      <c r="B198" s="800" t="str">
        <f>IF('Master sheet'!$D$11="Hindi","कुल कार्य दिवस :-","Total Meeting :-")</f>
        <v>कुल कार्य दिवस :-</v>
      </c>
      <c r="C198" s="800"/>
      <c r="D198" s="800"/>
      <c r="E198" s="801">
        <f>IFERROR(IF(AND(N178=""),"",VLOOKUP(N178,Marks,117,0)),"")</f>
        <v>220</v>
      </c>
      <c r="F198" s="801"/>
      <c r="G198" s="801"/>
      <c r="H198" s="801"/>
      <c r="I198" s="800" t="str">
        <f>IF('Master sheet'!$D$11="Hindi","कुल उपस्थिति :-","Total Attendance :-")</f>
        <v>कुल उपस्थिति :-</v>
      </c>
      <c r="J198" s="800"/>
      <c r="K198" s="800"/>
      <c r="L198" s="800"/>
      <c r="M198" s="802">
        <f>IFERROR(IF(AND(N178=""),"",VLOOKUP(N178,Marks,118,0)),"")</f>
        <v>180</v>
      </c>
      <c r="N198" s="802"/>
      <c r="O198" s="802"/>
      <c r="P198" s="802"/>
    </row>
    <row r="199" spans="1:24" ht="21" customHeight="1">
      <c r="A199" s="104">
        <f>IF(N178="","",A198+1)</f>
        <v>29</v>
      </c>
      <c r="B199" s="800" t="str">
        <f>IF('Master sheet'!$D$11="Hindi","परिणाम :-","Result :-")</f>
        <v>परिणाम :-</v>
      </c>
      <c r="C199" s="800"/>
      <c r="D199" s="800"/>
      <c r="E199" s="803" t="str">
        <f>IFERROR(IF(AND(N178=""),"",VLOOKUP(N178,Marks,116,0)),"")</f>
        <v>कक्षोंन्नति</v>
      </c>
      <c r="F199" s="803"/>
      <c r="G199" s="803"/>
      <c r="H199" s="803"/>
      <c r="I199" s="800" t="str">
        <f>IF('Master sheet'!$D$11="Hindi","परिणाम प्रतिशत में :-","Result in Percentage :-")</f>
        <v>परिणाम प्रतिशत में :-</v>
      </c>
      <c r="J199" s="800"/>
      <c r="K199" s="800"/>
      <c r="L199" s="800"/>
      <c r="M199" s="804">
        <f>IFERROR(IF(AND(N178=""),"",VLOOKUP(N178,Marks,113,0)),"")</f>
        <v>79</v>
      </c>
      <c r="N199" s="804"/>
      <c r="O199" s="804"/>
      <c r="P199" s="804"/>
    </row>
    <row r="200" spans="1:24" ht="21" customHeight="1">
      <c r="A200" s="104">
        <f>IF(N178="","",A199+1)</f>
        <v>30</v>
      </c>
      <c r="B200" s="800" t="str">
        <f>IF('Master sheet'!$D$11="Hindi","श्रेणी / ग्रेड :-","Division / Grade :-")</f>
        <v>श्रेणी / ग्रेड :-</v>
      </c>
      <c r="C200" s="800"/>
      <c r="D200" s="800"/>
      <c r="E200" s="226" t="str">
        <f>IFERROR(IF(AND(N178=""),"",VLOOKUP(N178,Marks,114,0)),"")</f>
        <v>I</v>
      </c>
      <c r="F200" s="227" t="s">
        <v>132</v>
      </c>
      <c r="G200" s="805" t="str">
        <f>IFERROR(IF(AND(N178=""),"",VLOOKUP(N178,Marks,119,0)),"")</f>
        <v>B</v>
      </c>
      <c r="H200" s="805"/>
      <c r="I200" s="800" t="str">
        <f>IF('Master sheet'!$D$11="Hindi","कक्षा में स्थान :-","Position in the Class :-")</f>
        <v>कक्षा में स्थान :-</v>
      </c>
      <c r="J200" s="800"/>
      <c r="K200" s="800"/>
      <c r="L200" s="800"/>
      <c r="M200" s="806">
        <f>IFERROR(IF(AND(N178=""),"",VLOOKUP(N178,Marks,115,0)),"")</f>
        <v>17.000000000000298</v>
      </c>
      <c r="N200" s="806"/>
      <c r="O200" s="806"/>
      <c r="P200" s="806"/>
    </row>
    <row r="201" spans="1:24" ht="21" customHeight="1">
      <c r="A201" s="104">
        <f>IF(N178="","",A200+1)</f>
        <v>31</v>
      </c>
      <c r="B201" s="786" t="str">
        <f>IF('Master sheet'!$D$11="Hindi","परीक्षा परिणाम घोषणा दिनांक :-","Result Declaration Date :-")</f>
        <v>परीक्षा परिणाम घोषणा दिनांक :-</v>
      </c>
      <c r="C201" s="786"/>
      <c r="D201" s="786"/>
      <c r="E201" s="787">
        <f>IFERROR(IF(AND(N178=""),"",'Master sheet'!$D$10),"")</f>
        <v>45048</v>
      </c>
      <c r="F201" s="787"/>
      <c r="G201" s="787"/>
      <c r="H201" s="418"/>
      <c r="I201" s="76"/>
      <c r="J201" s="76"/>
      <c r="K201" s="47"/>
      <c r="L201" s="76"/>
      <c r="M201" s="76"/>
      <c r="N201" s="76"/>
      <c r="O201" s="76"/>
      <c r="P201" s="76"/>
    </row>
    <row r="202" spans="1:24" ht="54" customHeight="1">
      <c r="A202" s="104">
        <f>IF(N178="","",A201+1)</f>
        <v>32</v>
      </c>
      <c r="B202" s="788" t="str">
        <f>IF(AND(N178=""),"",IF(AND(C175=1),CONCATENATE("( ",UPPER('Master sheet'!$H$10)," )"),IF(AND(C175=2),CONCATENATE("( ",UPPER('Master sheet'!$H$18)," )"),"")))</f>
        <v>( PRADIP SINGH RAJAWAT )</v>
      </c>
      <c r="C202" s="788"/>
      <c r="D202" s="788"/>
      <c r="E202" s="788"/>
      <c r="F202" s="789" t="str">
        <f>IF(AND(N178=""),"",CONCATENATE("(",'Master sheet'!$D$14," )"))</f>
        <v>(Suresh Kumar )</v>
      </c>
      <c r="G202" s="789"/>
      <c r="H202" s="789"/>
      <c r="I202" s="789"/>
      <c r="J202" s="789"/>
      <c r="K202" s="789" t="str">
        <f>IF(AND(N178=""),"",CONCATENATE("(",'Master sheet'!$D$12," )"))</f>
        <v>(USHA PALIYA )</v>
      </c>
      <c r="L202" s="789"/>
      <c r="M202" s="789"/>
      <c r="N202" s="789"/>
      <c r="O202" s="789"/>
      <c r="P202" s="789"/>
    </row>
    <row r="203" spans="1:24" ht="24.75" customHeight="1">
      <c r="A203" s="104">
        <f>IF(N178="","",A202+1)</f>
        <v>33</v>
      </c>
      <c r="B203" s="790" t="str">
        <f>IF('Master sheet'!$D$11="Hindi","हस्ताक्षर कक्षाध्यापक","Signature of the class teacher")</f>
        <v>हस्ताक्षर कक्षाध्यापक</v>
      </c>
      <c r="C203" s="790"/>
      <c r="D203" s="790"/>
      <c r="E203" s="790"/>
      <c r="F203" s="790" t="str">
        <f>IF('Master sheet'!$D$11="Hindi","हस्ताक्षर परीक्षा प्रभारी","Signature of the exam. Incharge")</f>
        <v>हस्ताक्षर परीक्षा प्रभारी</v>
      </c>
      <c r="G203" s="790"/>
      <c r="H203" s="790"/>
      <c r="I203" s="790"/>
      <c r="J203" s="790"/>
      <c r="K203" s="790" t="str">
        <f>IF('Master sheet'!$D$11="Hindi","हस्ताक्षर संस्था प्रधान","Head of Institute's Signature")</f>
        <v>हस्ताक्षर संस्था प्रधान</v>
      </c>
      <c r="L203" s="790"/>
      <c r="M203" s="790"/>
      <c r="N203" s="790"/>
      <c r="O203" s="790"/>
      <c r="P203" s="790"/>
    </row>
    <row r="205" spans="1:24" ht="24" customHeight="1">
      <c r="A205" s="104">
        <f>IF(N212="","",1)</f>
        <v>1</v>
      </c>
      <c r="B205" s="850" t="str">
        <f>IF('Master sheet'!$D$11="Hindi","वार्षिक रिपोर्ट कार्ड ","Report Card")</f>
        <v xml:space="preserve">वार्षिक रिपोर्ट कार्ड </v>
      </c>
      <c r="C205" s="850"/>
      <c r="D205" s="850"/>
      <c r="E205" s="850"/>
      <c r="F205" s="850"/>
      <c r="G205" s="850"/>
      <c r="H205" s="850"/>
      <c r="I205" s="850"/>
      <c r="J205" s="850"/>
      <c r="K205" s="850"/>
      <c r="L205" s="850"/>
      <c r="M205" s="850"/>
      <c r="N205" s="850"/>
      <c r="O205" s="850"/>
      <c r="P205" s="850"/>
      <c r="S205" s="330"/>
      <c r="T205" s="330"/>
      <c r="U205" s="330"/>
      <c r="V205" s="330"/>
      <c r="W205" s="330"/>
      <c r="X205" s="47"/>
    </row>
    <row r="206" spans="1:24" ht="18.95" customHeight="1">
      <c r="A206" s="104">
        <f>IF(N212="","",A205+1)</f>
        <v>2</v>
      </c>
      <c r="B206" s="851" t="str">
        <f>IF('Master sheet'!$D$11="Hindi","शिक्षा विभाग, राजस्थान सरकार","Education Department, Rajasthan Government")</f>
        <v>शिक्षा विभाग, राजस्थान सरकार</v>
      </c>
      <c r="C206" s="851"/>
      <c r="D206" s="851"/>
      <c r="E206" s="851"/>
      <c r="F206" s="851"/>
      <c r="G206" s="851"/>
      <c r="H206" s="851"/>
      <c r="I206" s="851"/>
      <c r="J206" s="851"/>
      <c r="K206" s="851"/>
      <c r="L206" s="851"/>
      <c r="M206" s="851"/>
      <c r="N206" s="851"/>
      <c r="O206" s="851"/>
      <c r="P206" s="851"/>
      <c r="S206" s="330"/>
      <c r="T206" s="330"/>
      <c r="U206" s="331"/>
      <c r="V206" s="330"/>
      <c r="W206" s="330"/>
      <c r="X206" s="47"/>
    </row>
    <row r="207" spans="1:24" s="106" customFormat="1" ht="24" customHeight="1">
      <c r="A207" s="104">
        <f>IF(N212="","",A206+1)</f>
        <v>3</v>
      </c>
      <c r="B207" s="852" t="str">
        <f>IF('Master sheet'!$D$11="Hindi","विद्यालय का नाम :-","School Name :- ")</f>
        <v>विद्यालय का नाम :-</v>
      </c>
      <c r="C207" s="852"/>
      <c r="D207" s="852"/>
      <c r="E207" s="853" t="str">
        <f>IF(AND(N212=""),"",IF('Master sheet'!$D$11="Hindi",'Master sheet'!$D$8,'Master sheet'!$D$7))</f>
        <v xml:space="preserve">महात्मा गाँधी राजकीय विद्यालय (अंग्रेजी माध्यम) बर, पाली </v>
      </c>
      <c r="F207" s="853"/>
      <c r="G207" s="853"/>
      <c r="H207" s="853"/>
      <c r="I207" s="853"/>
      <c r="J207" s="853"/>
      <c r="K207" s="853"/>
      <c r="L207" s="853"/>
      <c r="M207" s="853"/>
      <c r="N207" s="853"/>
      <c r="O207" s="853"/>
      <c r="P207" s="853"/>
      <c r="S207" s="332"/>
      <c r="T207" s="342"/>
      <c r="U207" s="331"/>
      <c r="V207" s="342"/>
      <c r="W207" s="332"/>
      <c r="X207" s="343"/>
    </row>
    <row r="208" spans="1:24" ht="18.95" customHeight="1">
      <c r="A208" s="104">
        <f>IF(N212="","",A207+1)</f>
        <v>4</v>
      </c>
      <c r="B208" s="337"/>
      <c r="C208" s="337"/>
      <c r="D208" s="337"/>
      <c r="E208" s="854" t="str">
        <f>IF(AND(N212=""),"",IF('Master sheet'!$D$11="Hindi",CONCATENATE("(विद्यालय मान्यता क्रमांक व वर्ष : ","  ",'Master sheet'!$D$6),CONCATENATE("(School Recognition Number &amp; Years : ","  ",'Master sheet'!$D$6)))</f>
        <v>(विद्यालय मान्यता क्रमांक व वर्ष :   शिक्षा/पाली/1995/2001</v>
      </c>
      <c r="F208" s="854"/>
      <c r="G208" s="854"/>
      <c r="H208" s="854"/>
      <c r="I208" s="854"/>
      <c r="J208" s="854"/>
      <c r="K208" s="854"/>
      <c r="L208" s="854"/>
      <c r="M208" s="854"/>
      <c r="N208" s="854"/>
      <c r="O208" s="854"/>
      <c r="P208" s="854"/>
      <c r="S208" s="330"/>
      <c r="T208" s="330"/>
      <c r="U208" s="330"/>
      <c r="V208" s="330"/>
      <c r="W208" s="330"/>
      <c r="X208" s="47"/>
    </row>
    <row r="209" spans="1:35" ht="18.95" customHeight="1">
      <c r="A209" s="104">
        <f>IF(N212="","",A208+1)</f>
        <v>5</v>
      </c>
      <c r="B209" s="335" t="str">
        <f>IF('Master sheet'!$D$11="Hindi","कक्षा  :-","CLASS :- ")</f>
        <v>कक्षा  :-</v>
      </c>
      <c r="C209" s="855" t="str">
        <f>IFERROR(IF(AND(N212=""),"",VLOOKUP(N212,Marks,2,0)),"")</f>
        <v/>
      </c>
      <c r="D209" s="855"/>
      <c r="E209" s="856" t="str">
        <f>IF('Master sheet'!$D$11="Hindi","सेक्शन :-","Section :- ")</f>
        <v>सेक्शन :-</v>
      </c>
      <c r="F209" s="856"/>
      <c r="G209" s="856"/>
      <c r="H209" s="855" t="str">
        <f>IFERROR(IF(AND(N212=""),"",VLOOKUP(N212,Marks,3,0)),"")</f>
        <v/>
      </c>
      <c r="I209" s="855"/>
      <c r="J209" s="857" t="str">
        <f>IF('Master sheet'!$D$11="Hindi","सत्र :- ","Session :- ")</f>
        <v xml:space="preserve">सत्र :- </v>
      </c>
      <c r="K209" s="857"/>
      <c r="L209" s="857"/>
      <c r="M209" s="857"/>
      <c r="N209" s="858" t="str">
        <f>IF(AND(N212=""),"",'Marks Entry 1st'!$I$2)</f>
        <v xml:space="preserve"> 2022-2023</v>
      </c>
      <c r="O209" s="858"/>
      <c r="P209" s="858"/>
      <c r="S209" s="330"/>
      <c r="T209" s="330"/>
      <c r="U209" s="330"/>
      <c r="V209" s="330"/>
      <c r="W209" s="330"/>
      <c r="X209" s="47"/>
      <c r="AH209" s="340" t="str">
        <f>N211</f>
        <v/>
      </c>
    </row>
    <row r="210" spans="1:35" ht="18.95" customHeight="1">
      <c r="A210" s="104">
        <f>IF(N212="","",A209+1)</f>
        <v>6</v>
      </c>
      <c r="B210" s="812" t="str">
        <f>IF('Master sheet'!$D$11="Hindi","विद्यार्थी का नाम :-","Student's Name :-")</f>
        <v>विद्यार्थी का नाम :-</v>
      </c>
      <c r="C210" s="812"/>
      <c r="D210" s="812"/>
      <c r="E210" s="813" t="str">
        <f>IFERROR(IF(AND(N212=""),"",VLOOKUP(N212,Marks,6,0)),"")</f>
        <v/>
      </c>
      <c r="F210" s="813"/>
      <c r="G210" s="813"/>
      <c r="H210" s="813"/>
      <c r="I210" s="813"/>
      <c r="J210" s="814" t="str">
        <f>IF('Master sheet'!$D$11="Hindi","प्रवेशांक :","SR. NO. :")</f>
        <v>प्रवेशांक :</v>
      </c>
      <c r="K210" s="814"/>
      <c r="L210" s="814"/>
      <c r="M210" s="814"/>
      <c r="N210" s="859" t="str">
        <f>IFERROR(IF(AND(N212=""),"",VLOOKUP(N212,Marks,5,0)),"")</f>
        <v/>
      </c>
      <c r="O210" s="859"/>
      <c r="P210" s="859"/>
      <c r="S210" s="330"/>
      <c r="T210" s="330"/>
      <c r="U210" s="330"/>
      <c r="V210" s="330"/>
      <c r="W210" s="330"/>
      <c r="X210" s="47"/>
      <c r="AG210" s="46" t="e">
        <f>YEAR(AH209)</f>
        <v>#VALUE!</v>
      </c>
      <c r="AH210" s="46" t="e">
        <f>MONTH(AH209)</f>
        <v>#VALUE!</v>
      </c>
      <c r="AI210" s="46" t="e">
        <f>DAY(AH209)</f>
        <v>#VALUE!</v>
      </c>
    </row>
    <row r="211" spans="1:35" ht="18.95" customHeight="1">
      <c r="A211" s="104">
        <f>IF(N212="","",A210+1)</f>
        <v>7</v>
      </c>
      <c r="B211" s="812" t="str">
        <f>IF('Master sheet'!$D$11="Hindi","पिता का नाम :-","Father's Name :-")</f>
        <v>पिता का नाम :-</v>
      </c>
      <c r="C211" s="812"/>
      <c r="D211" s="812"/>
      <c r="E211" s="813" t="str">
        <f>IFERROR(IF(AND(N212=""),"",VLOOKUP(N212,Marks,7,0)),"")</f>
        <v/>
      </c>
      <c r="F211" s="813"/>
      <c r="G211" s="813"/>
      <c r="H211" s="813"/>
      <c r="I211" s="813"/>
      <c r="J211" s="814" t="str">
        <f>IF('Master sheet'!$D$11="Hindi","जन्म तिथि :","Date of Birth :")</f>
        <v>जन्म तिथि :</v>
      </c>
      <c r="K211" s="814"/>
      <c r="L211" s="814"/>
      <c r="M211" s="814"/>
      <c r="N211" s="815" t="str">
        <f>IFERROR(IF(AND(N212=""),"",VLOOKUP(N212,Marks,4,0)),"")</f>
        <v/>
      </c>
      <c r="O211" s="815"/>
      <c r="P211" s="815"/>
      <c r="S211" s="47"/>
      <c r="T211" s="47"/>
      <c r="U211" s="47"/>
      <c r="V211" s="47"/>
      <c r="W211" s="47"/>
      <c r="X211" s="47"/>
      <c r="AG211" s="46" t="e">
        <f>IF(AG210=2000,"दो हजार",IF(AG210=2001,"दो हजार एक",IF(AG210=2002,"दो हजार दो",IF(AG210=2003,"दो हजार तीन",IF(AG210=2004,"दो हजार चार",IF(AG210=2005,"दो हजार पांच",IF(AG210=2006,"दो हजार छः",IF(AG210=2007,"दो हजार सात",IF(AG210=2008,"दो हजार आठ",IF(AG210=2009,"दो हजार नौ",IF(AG210=2010,"दो हजार दस",IF(AG210=2011,"दो हजार इग्यारह",IF(AG210=2012,"दो हजार बारह",IF(AG210=2013,"दो हजार तेरह",IF(AG210=2014,"दो हजार चौदह",IF(AG210=2015,"दो हजार पंद्रह",IF(AG210=2016,"दो हजार सोलह",IF(AG210=2017,"दो हजार सत्रह",IF(AG210=2018,"दो हजार अठारह",IF(AG210=2019,"दो हजार उन्नीस",IF(AG210=2020,"दो हजार बीस",IF(AG210=2021,"दो हजार इक्कीस",IF(AG210=2022,"दो हजार बाइस","")))))))))))))))))))))))</f>
        <v>#VALUE!</v>
      </c>
      <c r="AH211" s="46" t="e">
        <f>IF(AH210=1,"जनवरी",IF(AH210=2,"फरवरी",IF(AH210=3,"मार्च",IF(AH210=4,"अप्रैल",IF(AH210=5,"मई",IF(AH210=6,"जून",IF(AH210=7,"जुलाई",IF(AH210=8,"अगस्त",IF(AH210=9,"सितम्बर",IF(AH210=10,"अक्टूबर",IF(AH210=11,"नवम्बर",IF(AH210=12,"दिसम्बर",""))))))))))))</f>
        <v>#VALUE!</v>
      </c>
      <c r="AI211" s="46" t="e">
        <f>IF(AI210=1,"एक",IF(AI210=2,"दो",IF(AI210=3,"तीन",IF(AI210=4,"चार",IF(AI210=5,"पांच",IF(AI210=6,"छः",IF(AI210=7,"सात",IF(AI210=8,"आठ",IF(AI210=9,"नौ",IF(AI210=10,"दस",IF(AI210=11,"इग्यारह",IF(AI210=12,"बारह",IF(AI210=13,"तेरह",IF(AI210=14,"चौदह",IF(AI210=15,"पंद्रह",IF(AI210=16,"सोलह",IF(AI210=17,"सत्रह",IF(AI210=18,"अठारह",IF(AI210=19,"उन्नीस",IF(AI210=20,"बीस",IF(AI210=21,"इक्कीस",IF(AI210=22,"बाइस",IF(AI210=23,"तेईस",IF(AI210=24,"चौबीस",IF(AI210=25,"पचीस",IF(AI210=26,"छबीस",IF(AI210=27,"सताईस",IF(AI210=28,"अठाइस",IF(AI210=29,"उन्नतीस",IF(AI210=30,"तीस",IF(AI210=31,"इकतीस","")))))))))))))))))))))))))))))))</f>
        <v>#VALUE!</v>
      </c>
    </row>
    <row r="212" spans="1:35" ht="18.95" customHeight="1">
      <c r="A212" s="104">
        <f>IF(N212="","",A211+1)</f>
        <v>8</v>
      </c>
      <c r="B212" s="812" t="str">
        <f>IF('Master sheet'!$D$11="Hindi","माता का नाम :-","Mother's Name :-")</f>
        <v>माता का नाम :-</v>
      </c>
      <c r="C212" s="812"/>
      <c r="D212" s="812"/>
      <c r="E212" s="813" t="str">
        <f>IFERROR(IF(AND(N212=""),"",VLOOKUP(N212,Marks,8,0)),"")</f>
        <v/>
      </c>
      <c r="F212" s="813"/>
      <c r="G212" s="813"/>
      <c r="H212" s="813"/>
      <c r="I212" s="813"/>
      <c r="J212" s="814" t="str">
        <f>IF('Master sheet'!$D$11="Hindi","रोल नंबर :-","Roll No. :")</f>
        <v>रोल नंबर :-</v>
      </c>
      <c r="K212" s="814"/>
      <c r="L212" s="814"/>
      <c r="M212" s="814"/>
      <c r="N212" s="816">
        <f>IF(N178="","",IF(AND(N178+1&gt;$Y$6),"",N178+1))</f>
        <v>107</v>
      </c>
      <c r="O212" s="816"/>
      <c r="P212" s="816"/>
      <c r="AH212" s="46" t="e">
        <f>CONCATENATE(AI211," ",AH211," ",AG211)</f>
        <v>#VALUE!</v>
      </c>
    </row>
    <row r="213" spans="1:35" ht="18.95" customHeight="1">
      <c r="A213" s="104">
        <f>IF(N212="","",A212+1)</f>
        <v>9</v>
      </c>
      <c r="B213" s="812" t="str">
        <f>IF('Master sheet'!$D$11="Hindi","जन्मतिथि शब्दों में :-","Date of Birth in Words :-")</f>
        <v>जन्मतिथि शब्दों में :-</v>
      </c>
      <c r="C213" s="812"/>
      <c r="D213" s="812"/>
      <c r="E213" s="813" t="str">
        <f>IFERROR(IF('Master sheet'!$D$11="Hindi",AH212,AH214),"")</f>
        <v/>
      </c>
      <c r="F213" s="813"/>
      <c r="G213" s="813"/>
      <c r="H213" s="813"/>
      <c r="I213" s="813"/>
      <c r="J213" s="813"/>
      <c r="K213" s="813"/>
      <c r="L213" s="813"/>
      <c r="M213" s="813"/>
      <c r="N213" s="813"/>
      <c r="O213" s="813"/>
      <c r="P213" s="336"/>
      <c r="AG213" s="46" t="e">
        <f>IF(AG210=1961,"NINETEEN SIXTY ONE",IF(AG210=1962,"NINETEEN SIXTY TWO",IF(AG210=1963,"NINETEEN SIXTY THREE",IF(AG210=1964,"NINETEEN SIXTY FOUR",IF(AG210=1965,"NINETEEN SIXTY FIVE",IF(AG210=1966,"NINETEEN SIXTY SIX",IF(AG210=1967,"NINETEEN SIXTY SEVEN",IF(AG210=1968,"NINETEEN SIXTY EIGHT",IF(AG210=1969,"NINETEEN SIXTY NINE",IF(AG210=1970,"NINETEEN SEVENTY",IF(AG210=1971,"NINETEEN SEVENTY ONE",IF(AG210=1972,"NINETEEN SEVENTY TWO",IF(AG210=1973,"NINETEEN SEVENTY THREE",IF(AG210=1974,"NINETEEN SEVENTY FOUR",IF(AG210=1975,"NINETEEN SEVENTY FIVE",IF(AG210=1976,"NINETEEN SEVENTY SIX",IF(AG210=1977,"NINETEEN SEVENTY SEVEN",IF(AG210=1978,"NINETEEN SEVENTY EIGHT",IF(AG210=1979,"NINETEEN SEVENTY NINE",IF(AG210=1980,"NINETEEN EIGHTY",IF(AG210=1981,"NINETEEN EIGHTY ONE",IF(AG210=1982,"NINETEEN EIGHTY TWO",IF(AG210=1983,"NINETEEN EIGHTY THREE",IF(AG210=1984,"NINETEEN EIGHTY FOUR",IF(AG210=1985,"NINETEEN EIGHTY FIVE",IF(AG210=1986,"NINETEEN EIGHTY SIX",IF(AG210=1987,"NINETEEN EIGHTY SEVEN",IF(AG210=1988,"NINETEEN EIGHTY EIGHT",IF(AG210=1989,"NINETEEN EIGHTY NINE",IF(AG210=1990,"NINETEEN NINETY",IF(AG210=1991,"NINETEEN NINETY ONE",IF(AG210=1992,"NINETEEN NINETY TWO",IF(AG210=1993,"NINETEEN NINETY THREE",IF(AG210=1994,"NINETEEN NINETY FOUR",IF(AG210=1995,"NINETEEN NINETY FIVE",IF(AG210=1996,"NINETEEN NINETY SIX",IF(AG210=1997,"NINETEEN NINETY SEVEN",IF(AG210=1998,"NINETEEN NINETY EIGHT",IF(AG210=1999,"NINETEEN NINETY NINE",IF(AG210=2000,"TWO THOUSAND",IF(AG210=2001,"TWO THOUSAND ONE",IF(AG210=2002,"TWO THOUSAND TWO",IF(AG210=2003,"TWO THOUSAND THREE",IF(AG210=2004,"TWO THOUSAND FOUR",IF(AG210=2005,"TWO THOUSAND FIVE",IF(AG210=2006,"TWO THOUSAND SIX",IF(AG210=2007,"TWO THOUSAND SEVEN",IF(AG210=2008,"TWO THOUSAND EIGHT",IF(AG210=2009,"TWO THOUSAND NINE",IF(AG210=2010,"TWO THOUSAND TEN",IF(AG210=2011,"TWO THOUSAND ELEVEN",IF(AG210=2012,"TWO THOUSAND TWELVE",IF(AG210=2013,"TWO THOUSAND THIRTEEN",IF(AG210=2014,"TWO THOUSAND FOURTEEN",IF(AG210=2015,"TWO THOUSAND FIFTEEN",IF(AG210=2016,"TWO THOUSAND SIXTEEN",IF(AG210=2017,"TWO THOUSAND SEVENTEEN",IF(AG210=2018,"TWO THOUSAND EIGHTEEN",IF(AG210=2019,"TWO THOUSAND NINETEEN",IF(AG210=2020,"TWO THOUSAND TWENTY",IF(AG210=2021,"TWO THOUSAND TWENTY ONE",IF(AG210=2022,"TWO THOUSAND TWENTY TWO",IF(AG210=2023,"TWO THOUSAND TWENTY THREE",IF(AG210=2024,"TWO THOUSAND TWENTY FOUR",IF(AG210=2025,"TWO THOUSAND TWENTY FIVE","")))))))))))))))))))))))))))))))))))))))))))))))))))))))))))))))))</f>
        <v>#VALUE!</v>
      </c>
      <c r="AH213" s="46" t="e">
        <f>IF(AH210=1,"JANUARY",IF(AH210=2,"FEBUARY", IF(AH210=3,"MARCH",IF(AH210=4,"APRIL",IF(AH210=5,"MAY",IF(AH210=6,"JUNE",IF(AH210=7,"JULY",IF(AH210=8,"AUGUST",IF(AH210=9,"SEPTEMBER",IF(AH210=10,"OCTOBER",IF(AH210=11,"NOVEMBER",IF(AH210=12,"DECEMBER",""))))))))))))</f>
        <v>#VALUE!</v>
      </c>
      <c r="AI213" s="46" t="e">
        <f>IF(AI210=1,"1ST",IF(AI210=2,"2ND", IF(AI210=3,"3RD",IF(AI210=4,"FOURTH",IF(AI210=5,"FIFTH",IF(AI210=6,"SIXTH",IF(AI210=7,"7TH",IF(AI210=8,"8TH",IF(AI210=9,"9TH",IF(AI210=10,"10TH",IF(AI210=11,"11TH",IF(AI210=12,"12TH",IF(AI210=13,"13TH",IF(AI210=14,"14TH",IF(AI210=15,"FIFTEEN",IF(AI210=16,"SIXTEEN",IF(AI210=17,"SEVENTEEN",IF(AI210=18,"EIGHTEEN",IF(AI210=19,"NINETEEN",IF(AI210=20,"TWENTY",IF(AI210=21,"TWENTY FIRST",IF(AI210=22,"TWENTY SECOND",IF(AI210=23,"TWENTY THIRD",IF(AI210=24,"TWENTY FOURTH",IF(AI210=25,"TWENTY FIFTH",IF(AI210=26,"TWENTY SIX",IF(AI210=27,"TWENTY SEVEN",IF(AI210=28,"TWENTY EIGHT",IF(AI210=29,"TWENTY NINE",IF(AI210=30,"THIRTY",IF(AI210=31,"THIRTY FIRST","")))))))))))))))))))))))))))))))</f>
        <v>#VALUE!</v>
      </c>
    </row>
    <row r="214" spans="1:35" ht="9.75" customHeight="1">
      <c r="A214" s="104">
        <f>IF(N212="","",A213+1)</f>
        <v>10</v>
      </c>
      <c r="B214" s="77"/>
      <c r="C214" s="77"/>
      <c r="D214" s="77"/>
      <c r="E214" s="78"/>
      <c r="F214" s="78"/>
      <c r="G214" s="78"/>
      <c r="H214" s="77"/>
      <c r="I214" s="77"/>
      <c r="J214" s="79"/>
      <c r="K214" s="79"/>
      <c r="L214" s="79"/>
      <c r="M214" s="47"/>
      <c r="N214" s="47"/>
      <c r="O214" s="47"/>
      <c r="P214" s="47"/>
      <c r="AH214" s="46" t="e">
        <f>CONCATENATE(AH213," ",AI213,", ",AG213)</f>
        <v>#VALUE!</v>
      </c>
    </row>
    <row r="215" spans="1:35" ht="25.5" customHeight="1">
      <c r="A215" s="104">
        <f>IF(N212="","",A214+1)</f>
        <v>11</v>
      </c>
      <c r="B215" s="588" t="str">
        <f>IF('Master sheet'!$D$11="Hindi","विषय","Subject")</f>
        <v>विषय</v>
      </c>
      <c r="C215" s="604" t="str">
        <f>IF('Master sheet'!$D$11="Hindi","अर्द्धवार्षिक","Half Yearly")</f>
        <v>अर्द्धवार्षिक</v>
      </c>
      <c r="D215" s="605"/>
      <c r="E215" s="605"/>
      <c r="F215" s="605"/>
      <c r="G215" s="820" t="str">
        <f>IF('Master sheet'!$D$11="Hindi","वार्षिक","Yearly")</f>
        <v>वार्षिक</v>
      </c>
      <c r="H215" s="821"/>
      <c r="I215" s="821"/>
      <c r="J215" s="822"/>
      <c r="K215" s="604" t="str">
        <f>IF('Master sheet'!$D$11="Hindi","सर्व योग","Grand Total")</f>
        <v>सर्व योग</v>
      </c>
      <c r="L215" s="605"/>
      <c r="M215" s="605"/>
      <c r="N215" s="606"/>
      <c r="O215" s="817" t="str">
        <f>IF('Master sheet'!$D$11="Hindi","ग्रेड","Grade")</f>
        <v>ग्रेड</v>
      </c>
      <c r="P215" s="807" t="str">
        <f>IF('Master sheet'!$D$11="Hindi","परिणाम","Results")</f>
        <v>परिणाम</v>
      </c>
    </row>
    <row r="216" spans="1:35" ht="102.75" customHeight="1">
      <c r="A216" s="104">
        <f>IF(N212="","",A215+1)</f>
        <v>12</v>
      </c>
      <c r="B216" s="588"/>
      <c r="C216" s="823" t="str">
        <f>IF('Master sheet'!$D$11="Hindi","लिखित","Written")</f>
        <v>लिखित</v>
      </c>
      <c r="D216" s="824"/>
      <c r="E216" s="823" t="str">
        <f>IF('Master sheet'!$D$11="Hindi","मौखिक","Oral")</f>
        <v>मौखिक</v>
      </c>
      <c r="F216" s="824"/>
      <c r="G216" s="823" t="str">
        <f>IF('Master sheet'!$D$11="Hindi","लिखित","Written")</f>
        <v>लिखित</v>
      </c>
      <c r="H216" s="824"/>
      <c r="I216" s="825" t="str">
        <f>IF('Master sheet'!$D$11="Hindi","मौखिक","Oral")</f>
        <v>मौखिक</v>
      </c>
      <c r="J216" s="825"/>
      <c r="K216" s="387" t="str">
        <f>IF('Master sheet'!$D$11="Hindi","लिखित","Written")</f>
        <v>लिखित</v>
      </c>
      <c r="L216" s="387" t="str">
        <f>IF('Master sheet'!$D$11="Hindi","मौखिक","Oral")</f>
        <v>मौखिक</v>
      </c>
      <c r="M216" s="826" t="str">
        <f>IF('Master sheet'!$D$11="Hindi","कुल विषय योग ","Subject Total")</f>
        <v xml:space="preserve">कुल विषय योग </v>
      </c>
      <c r="N216" s="827"/>
      <c r="O216" s="818"/>
      <c r="P216" s="808"/>
    </row>
    <row r="217" spans="1:35" ht="21" customHeight="1">
      <c r="A217" s="104">
        <f>IF(N212="","",A216+1)</f>
        <v>13</v>
      </c>
      <c r="B217" s="588"/>
      <c r="C217" s="830">
        <v>30</v>
      </c>
      <c r="D217" s="831"/>
      <c r="E217" s="830">
        <v>70</v>
      </c>
      <c r="F217" s="831"/>
      <c r="G217" s="830">
        <v>30</v>
      </c>
      <c r="H217" s="831"/>
      <c r="I217" s="830">
        <v>70</v>
      </c>
      <c r="J217" s="831"/>
      <c r="K217" s="414">
        <v>60</v>
      </c>
      <c r="L217" s="414">
        <v>140</v>
      </c>
      <c r="M217" s="830">
        <v>200</v>
      </c>
      <c r="N217" s="831"/>
      <c r="O217" s="819"/>
      <c r="P217" s="809"/>
    </row>
    <row r="218" spans="1:35" ht="21" customHeight="1">
      <c r="A218" s="104">
        <f>IF(N212="","",A217+1)</f>
        <v>14</v>
      </c>
      <c r="B218" s="321" t="str">
        <f>IF('Master sheet'!D$11="Hindi","हिंदी","Hindi")</f>
        <v>हिंदी</v>
      </c>
      <c r="C218" s="663" t="str">
        <f>IFERROR(IF(AND(N212=""),"",VLOOKUP(N212,Marks,15,0)),"")</f>
        <v/>
      </c>
      <c r="D218" s="665"/>
      <c r="E218" s="663" t="str">
        <f>IFERROR(IF(AND(N212=""),"",VLOOKUP(N212,Marks,16,0)),"")</f>
        <v/>
      </c>
      <c r="F218" s="665"/>
      <c r="G218" s="663" t="str">
        <f>IFERROR(IF(AND(N212=""),"",VLOOKUP(N212,Marks,19,0)),"")</f>
        <v/>
      </c>
      <c r="H218" s="665"/>
      <c r="I218" s="663" t="str">
        <f>IFERROR(IF(AND(N212=""),"",VLOOKUP(N212,Marks,20,0)),"")</f>
        <v/>
      </c>
      <c r="J218" s="665"/>
      <c r="K218" s="404">
        <f>IFERROR(IF(AND(N212=""),"",SUM(C218,G218)),"")</f>
        <v>0</v>
      </c>
      <c r="L218" s="404">
        <f>IFERROR(IF(AND(N212=""),"",SUM(E218,I218)),"")</f>
        <v>0</v>
      </c>
      <c r="M218" s="828">
        <f>IFERROR(IF(AND(N212=""),"",SUM(K218,L218)),"")</f>
        <v>0</v>
      </c>
      <c r="N218" s="829"/>
      <c r="O218" s="84" t="str">
        <f>IFERROR(IF(AND(N212=""),"",VLOOKUP(N212,Marks,28,0)),"")</f>
        <v/>
      </c>
      <c r="P218" s="225" t="str">
        <f>IFERROR(IF(AND(N212=""),"",VLOOKUP(N212,Marks,26,0)),"")</f>
        <v/>
      </c>
    </row>
    <row r="219" spans="1:35" ht="21" customHeight="1">
      <c r="A219" s="104">
        <f>IF(N212="","",A218+1)</f>
        <v>15</v>
      </c>
      <c r="B219" s="321" t="str">
        <f>IF('Master sheet'!$D$11="Hindi","गणित","Maths")</f>
        <v>गणित</v>
      </c>
      <c r="C219" s="663" t="str">
        <f>IFERROR(IF(AND(N212=""),"",VLOOKUP(N212,Marks,51,0)),"")</f>
        <v/>
      </c>
      <c r="D219" s="665"/>
      <c r="E219" s="663" t="str">
        <f>IFERROR(IF(AND(N212=""),"",VLOOKUP(N212,Marks,52,0)),"")</f>
        <v/>
      </c>
      <c r="F219" s="665"/>
      <c r="G219" s="663" t="str">
        <f>IFERROR(IF(AND(N212=""),"",VLOOKUP(N212,Marks,55,0)),"")</f>
        <v/>
      </c>
      <c r="H219" s="665"/>
      <c r="I219" s="663" t="str">
        <f>IFERROR(IF(AND(N212=""),"",VLOOKUP(N212,Marks,56,0)),"")</f>
        <v/>
      </c>
      <c r="J219" s="665"/>
      <c r="K219" s="404">
        <f>IFERROR(IF(AND(N212=""),"",SUM(C219,G219)),"")</f>
        <v>0</v>
      </c>
      <c r="L219" s="404">
        <f>IFERROR(IF(AND(N212=""),"",SUM(E219,I219)),"")</f>
        <v>0</v>
      </c>
      <c r="M219" s="828">
        <f>IFERROR(IF(AND(N212=""),"",SUM(K219,L219)),"")</f>
        <v>0</v>
      </c>
      <c r="N219" s="829"/>
      <c r="O219" s="84" t="str">
        <f>IFERROR(IF(AND(N212=""),"",VLOOKUP(N212,Marks,64,0)),"")</f>
        <v/>
      </c>
      <c r="P219" s="225" t="str">
        <f>IFERROR(IF(AND(N212=""),"",VLOOKUP(N212,Marks,62,0)),"")</f>
        <v/>
      </c>
      <c r="T219" s="341"/>
    </row>
    <row r="220" spans="1:35" ht="21" customHeight="1">
      <c r="A220" s="104">
        <f>IF(N212="","",A219+1)</f>
        <v>16</v>
      </c>
      <c r="B220" s="416"/>
      <c r="C220" s="830">
        <v>15</v>
      </c>
      <c r="D220" s="831"/>
      <c r="E220" s="830">
        <v>35</v>
      </c>
      <c r="F220" s="831"/>
      <c r="G220" s="830">
        <v>15</v>
      </c>
      <c r="H220" s="831"/>
      <c r="I220" s="830">
        <v>35</v>
      </c>
      <c r="J220" s="831"/>
      <c r="K220" s="414">
        <v>30</v>
      </c>
      <c r="L220" s="414">
        <v>70</v>
      </c>
      <c r="M220" s="830">
        <v>100</v>
      </c>
      <c r="N220" s="831"/>
      <c r="O220" s="834"/>
      <c r="P220" s="835"/>
      <c r="T220" s="341"/>
    </row>
    <row r="221" spans="1:35" ht="21" customHeight="1">
      <c r="A221" s="104">
        <f>IF(N212="","",A220+1)</f>
        <v>17</v>
      </c>
      <c r="B221" s="321" t="str">
        <f>IF('Master sheet'!$D$11="Hindi","अंग्रेजी","English")</f>
        <v>अंग्रेजी</v>
      </c>
      <c r="C221" s="663" t="str">
        <f>IFERROR(IF(AND(N212=""),"",VLOOKUP(N212,Marks,33,0)),"")</f>
        <v/>
      </c>
      <c r="D221" s="665"/>
      <c r="E221" s="663" t="str">
        <f>IFERROR(IF(AND(N212=""),"",VLOOKUP(N212,Marks,34,0)),"")</f>
        <v/>
      </c>
      <c r="F221" s="665"/>
      <c r="G221" s="663" t="str">
        <f>IFERROR(IF(AND(N212=""),"",VLOOKUP(N212,Marks,37,0)),"")</f>
        <v/>
      </c>
      <c r="H221" s="665"/>
      <c r="I221" s="663" t="str">
        <f>IFERROR(IF(AND(N212=""),"",VLOOKUP(N212,Marks,38,0)),"")</f>
        <v/>
      </c>
      <c r="J221" s="665"/>
      <c r="K221" s="404">
        <f>IFERROR(IF(AND(N212=""),"",SUM(C221,G221)),"")</f>
        <v>0</v>
      </c>
      <c r="L221" s="404">
        <f>IFERROR(IF(AND(N212=""),"",SUM(E221,I221)),"")</f>
        <v>0</v>
      </c>
      <c r="M221" s="828">
        <f>IFERROR(IF(AND(N212=""),"",SUM(K221,L221)),"")</f>
        <v>0</v>
      </c>
      <c r="N221" s="829"/>
      <c r="O221" s="84" t="str">
        <f>IFERROR(IF(AND(N212=""),"",VLOOKUP(N212,Marks,46,0)),"")</f>
        <v/>
      </c>
      <c r="P221" s="225" t="str">
        <f>IFERROR(IF(AND(N212=""),"",VLOOKUP(N212,Marks,44,0)),"")</f>
        <v/>
      </c>
    </row>
    <row r="222" spans="1:35" ht="23.25" customHeight="1">
      <c r="A222" s="104">
        <f>IF(N212="","",A221+1)</f>
        <v>18</v>
      </c>
      <c r="B222" s="322" t="str">
        <f>IF('Master sheet'!$D$11="Hindi","कुल योग","Total")</f>
        <v>कुल योग</v>
      </c>
      <c r="C222" s="848" t="str">
        <f>IF(AND(N212=""),"",IF(AND(C218="",C219="",C221=""),"",SUM(C218,C219,C221)))</f>
        <v/>
      </c>
      <c r="D222" s="849"/>
      <c r="E222" s="848" t="str">
        <f>IF(AND(N212=""),"",IF(AND(E218="",E219="",E221=""),"",SUM(E218,E219,E221)))</f>
        <v/>
      </c>
      <c r="F222" s="849"/>
      <c r="G222" s="848" t="str">
        <f>IF(AND(N212=""),"",IF(AND(G218="",G219="",G221=""),"",SUM(G218,G219,G221)))</f>
        <v/>
      </c>
      <c r="H222" s="849"/>
      <c r="I222" s="848" t="str">
        <f>IF(AND(N212=""),"",IF(AND(I218="",I219="",I221=""),"",SUM(I218,I219,I221)))</f>
        <v/>
      </c>
      <c r="J222" s="849"/>
      <c r="K222" s="405">
        <f>IF(AND(N212=""),"",IF(AND(K218="",K219="",K221=""),"",SUM(K218,K219,K221)))</f>
        <v>0</v>
      </c>
      <c r="L222" s="405">
        <f>IF(AND(N212=""),"",IF(AND(L218="",L219="",L221=""),"",SUM(L218,L219,L221)))</f>
        <v>0</v>
      </c>
      <c r="M222" s="828">
        <f>IF(AND(N212=""),"",IF(AND(M218="",M219="",M221=""),"",SUM(M218,M219,M221)))</f>
        <v>0</v>
      </c>
      <c r="N222" s="829"/>
      <c r="O222" s="415" t="str">
        <f>IFERROR(IF(AND(N212=""),"",VLOOKUP(N212,Marks,119,0)),"")</f>
        <v/>
      </c>
      <c r="P222" s="228"/>
    </row>
    <row r="223" spans="1:35" ht="23.25" customHeight="1">
      <c r="A223" s="104">
        <f>IF(N212="","",A222+1)</f>
        <v>19</v>
      </c>
      <c r="B223" s="417"/>
      <c r="C223" s="830">
        <v>50</v>
      </c>
      <c r="D223" s="836"/>
      <c r="E223" s="836"/>
      <c r="F223" s="831"/>
      <c r="G223" s="830">
        <v>50</v>
      </c>
      <c r="H223" s="836"/>
      <c r="I223" s="836"/>
      <c r="J223" s="831"/>
      <c r="K223" s="830">
        <v>100</v>
      </c>
      <c r="L223" s="836"/>
      <c r="M223" s="836"/>
      <c r="N223" s="831"/>
      <c r="O223" s="837"/>
      <c r="P223" s="838"/>
    </row>
    <row r="224" spans="1:35" ht="21" customHeight="1">
      <c r="A224" s="104">
        <f>IF(N212="","",A223+1)</f>
        <v>20</v>
      </c>
      <c r="B224" s="326" t="str">
        <f>IF('Master sheet'!$D$11="Hindi","पर्यावरण अध्ययन","EVS")</f>
        <v>पर्यावरण अध्ययन</v>
      </c>
      <c r="C224" s="663" t="str">
        <f>IFERROR(IF(AND(N212=""),"",VLOOKUP(N212,Marks,69,0)),"")</f>
        <v/>
      </c>
      <c r="D224" s="664"/>
      <c r="E224" s="664"/>
      <c r="F224" s="665"/>
      <c r="G224" s="663" t="str">
        <f>IFERROR(IF(AND(N212=""),"",VLOOKUP(N212,Marks,73,0)),"")</f>
        <v/>
      </c>
      <c r="H224" s="664"/>
      <c r="I224" s="664"/>
      <c r="J224" s="665"/>
      <c r="K224" s="848">
        <f>IFERROR(IF(AND(N212=""),"",SUM(C224,G224)),"")</f>
        <v>0</v>
      </c>
      <c r="L224" s="861"/>
      <c r="M224" s="861"/>
      <c r="N224" s="849"/>
      <c r="O224" s="84" t="str">
        <f>IFERROR(IF(AND(N212=""),"",VLOOKUP(N212,Marks,82,0)),"")</f>
        <v/>
      </c>
      <c r="P224" s="225" t="str">
        <f>IFERROR(IF(AND(N212=""),"",VLOOKUP(N212,Marks,80,0)),"")</f>
        <v/>
      </c>
    </row>
    <row r="225" spans="1:24" ht="12" customHeight="1">
      <c r="A225" s="104">
        <f>IF(N212="","",A224+1)</f>
        <v>21</v>
      </c>
      <c r="B225" s="810"/>
      <c r="C225" s="810"/>
      <c r="D225" s="810"/>
      <c r="E225" s="810"/>
      <c r="F225" s="810"/>
      <c r="G225" s="810"/>
      <c r="H225" s="810"/>
      <c r="I225" s="810"/>
      <c r="J225" s="810"/>
      <c r="K225" s="810"/>
      <c r="L225" s="810"/>
      <c r="M225" s="810"/>
      <c r="N225" s="810"/>
      <c r="O225" s="810"/>
      <c r="P225" s="810"/>
    </row>
    <row r="226" spans="1:24" ht="21" customHeight="1">
      <c r="A226" s="104">
        <f>IF(N212="","",A225+1)</f>
        <v>22</v>
      </c>
      <c r="B226" s="860" t="str">
        <f>IF('Master sheet'!$D$11="Hindi","अतिरिक्त विषय ","Extra Subject")</f>
        <v xml:space="preserve">अतिरिक्त विषय </v>
      </c>
      <c r="C226" s="860"/>
      <c r="D226" s="860"/>
      <c r="E226" s="860"/>
      <c r="F226" s="860"/>
      <c r="G226" s="860"/>
      <c r="H226" s="860"/>
      <c r="I226" s="860"/>
      <c r="J226" s="860"/>
      <c r="K226" s="860"/>
      <c r="L226" s="860"/>
      <c r="M226" s="860"/>
      <c r="N226" s="860"/>
      <c r="O226" s="860"/>
      <c r="P226" s="860"/>
    </row>
    <row r="227" spans="1:24" ht="21" customHeight="1">
      <c r="A227" s="104">
        <f>IF(N212="","",A226+1)</f>
        <v>23</v>
      </c>
      <c r="B227" s="378" t="str">
        <f>IF('Master sheet'!$D$11="Hindi","विषय","Subject")</f>
        <v>विषय</v>
      </c>
      <c r="C227" s="843" t="str">
        <f>IF('Master sheet'!$D$11="Hindi","पूर्णांक","M.M.")</f>
        <v>पूर्णांक</v>
      </c>
      <c r="D227" s="844"/>
      <c r="E227" s="843" t="str">
        <f>IF('Master sheet'!$D$11="Hindi","प्राप्तांक","Ob.M.")</f>
        <v>प्राप्तांक</v>
      </c>
      <c r="F227" s="844"/>
      <c r="G227" s="843" t="str">
        <f>IF('Master sheet'!$D$11="Hindi","ग्रेड","Grade")</f>
        <v>ग्रेड</v>
      </c>
      <c r="H227" s="844"/>
      <c r="I227" s="843" t="str">
        <f>IF('Master sheet'!$D$11="Hindi","विषय","Subject")</f>
        <v>विषय</v>
      </c>
      <c r="J227" s="844"/>
      <c r="K227" s="843" t="str">
        <f>IF('Master sheet'!$D$11="Hindi","पूर्णांक","M.M.")</f>
        <v>पूर्णांक</v>
      </c>
      <c r="L227" s="844"/>
      <c r="M227" s="843" t="str">
        <f>IF('Master sheet'!$D$11="Hindi","प्राप्तांक","Ob.M.")</f>
        <v>प्राप्तांक</v>
      </c>
      <c r="N227" s="844"/>
      <c r="O227" s="843" t="str">
        <f>IF('Master sheet'!$D$11="Hindi","ग्रेड","Grade")</f>
        <v>ग्रेड</v>
      </c>
      <c r="P227" s="844"/>
    </row>
    <row r="228" spans="1:24" ht="21" customHeight="1">
      <c r="A228" s="104">
        <f>IF(N212="","",A227+1)</f>
        <v>24</v>
      </c>
      <c r="B228" s="322" t="str">
        <f>IF(AND(N212=""),"",'Result Sheet'!$DA$4)</f>
        <v/>
      </c>
      <c r="C228" s="845">
        <f>IF(AND(N212=""),"",'Result Sheet'!$DC$7)</f>
        <v>100</v>
      </c>
      <c r="D228" s="845"/>
      <c r="E228" s="846" t="str">
        <f>IFERROR(IF(AND(N212=""),"",VLOOKUP(N212,Marks,106,0)),"")</f>
        <v/>
      </c>
      <c r="F228" s="846"/>
      <c r="G228" s="847" t="str">
        <f>IFERROR(IF(AND(N212=""),"",VLOOKUP(N212,Marks,107,0)),"")</f>
        <v/>
      </c>
      <c r="H228" s="847"/>
      <c r="I228" s="845" t="str">
        <f>IF(AND(N212=""),"",'Result Sheet'!$DE$4)</f>
        <v/>
      </c>
      <c r="J228" s="845"/>
      <c r="K228" s="845">
        <f>IF(AND(N212=""),"",'Result Sheet'!$DG$7)</f>
        <v>100</v>
      </c>
      <c r="L228" s="845"/>
      <c r="M228" s="846" t="str">
        <f>IFERROR(IF(AND(N212=""),"",VLOOKUP(N212,Marks,110,0)),"")</f>
        <v/>
      </c>
      <c r="N228" s="846"/>
      <c r="O228" s="847" t="str">
        <f>IFERROR(IF(AND(N212=""),"",VLOOKUP(N212,Marks,111,0)),"")</f>
        <v/>
      </c>
      <c r="P228" s="847"/>
    </row>
    <row r="229" spans="1:24" ht="21" customHeight="1">
      <c r="A229" s="104">
        <f>IF(N212="","",A228+1)</f>
        <v>25</v>
      </c>
      <c r="B229" s="811" t="str">
        <f>IF('Master sheet'!$D$11="Hindi","विषय","Subject")</f>
        <v>विषय</v>
      </c>
      <c r="C229" s="811"/>
      <c r="D229" s="832" t="str">
        <f>IF('Master sheet'!$D$11="Hindi","प्राप्तांक","Marks ")</f>
        <v>प्राप्तांक</v>
      </c>
      <c r="E229" s="833"/>
      <c r="F229" s="324" t="str">
        <f>IF('Master sheet'!$D$11="Hindi","ग्रेड","Grade")</f>
        <v>ग्रेड</v>
      </c>
      <c r="G229" s="811" t="str">
        <f>IF('Master sheet'!$D$11="Hindi","विषय","Subject")</f>
        <v>विषय</v>
      </c>
      <c r="H229" s="811"/>
      <c r="I229" s="832" t="str">
        <f>IF('Master sheet'!$D$11="Hindi","प्राप्तांक","Marks")</f>
        <v>प्राप्तांक</v>
      </c>
      <c r="J229" s="833"/>
      <c r="K229" s="324" t="str">
        <f>IF('Master sheet'!$D$11="Hindi","ग्रेड","Grade")</f>
        <v>ग्रेड</v>
      </c>
      <c r="L229" s="811" t="str">
        <f>IF('Master sheet'!$D$11="Hindi","विषय","Subject")</f>
        <v>विषय</v>
      </c>
      <c r="M229" s="811"/>
      <c r="N229" s="832" t="str">
        <f>IF('Master sheet'!$D$11="Hindi","प्राप्तांक","Marks")</f>
        <v>प्राप्तांक</v>
      </c>
      <c r="O229" s="833"/>
      <c r="P229" s="385" t="str">
        <f>IF('Master sheet'!$D$11="Hindi","ग्रेड","Grade")</f>
        <v>ग्रेड</v>
      </c>
    </row>
    <row r="230" spans="1:24" ht="21" customHeight="1">
      <c r="A230" s="104">
        <f>IF(N212="","",A229+1)</f>
        <v>26</v>
      </c>
      <c r="B230" s="839" t="str">
        <f>IF('Master sheet'!$D$11="Hindi","कार्यानुभव","WORK EXP.")</f>
        <v>कार्यानुभव</v>
      </c>
      <c r="C230" s="840"/>
      <c r="D230" s="840"/>
      <c r="E230" s="75" t="str">
        <f>IFERROR(IF(AND(N212=""),"",VLOOKUP(N212,Marks,85,0)),"")</f>
        <v/>
      </c>
      <c r="F230" s="84" t="str">
        <f>IFERROR(IF(AND(N212=""),"",VLOOKUP(N212,Marks,89,0)),"")</f>
        <v/>
      </c>
      <c r="G230" s="839" t="str">
        <f>IF('Master sheet'!$D$11="Hindi","कला शिक्षा","ART EDU.")</f>
        <v>कला शिक्षा</v>
      </c>
      <c r="H230" s="840"/>
      <c r="I230" s="840"/>
      <c r="J230" s="75" t="str">
        <f>IFERROR(IF(AND(N212=""),"",VLOOKUP(N212,Marks,92,0)),"")</f>
        <v/>
      </c>
      <c r="K230" s="84" t="str">
        <f>IFERROR(IF(AND(N212=""),"",VLOOKUP(N212,Marks,96,0)),"")</f>
        <v/>
      </c>
      <c r="L230" s="841" t="str">
        <f>IF('Master sheet'!$D$11="Hindi","स्वा. एवं शा. शिक्षा","HE.&amp;PH. EDU.")</f>
        <v>स्वा. एवं शा. शिक्षा</v>
      </c>
      <c r="M230" s="842"/>
      <c r="N230" s="842"/>
      <c r="O230" s="75" t="str">
        <f>IFERROR(IF(AND(N212=""),"",VLOOKUP(N212,Marks,99,0)),"")</f>
        <v/>
      </c>
      <c r="P230" s="84" t="str">
        <f>IFERROR(IF(AND(N212=""),"",VLOOKUP(N212,Marks,103,0)),"")</f>
        <v/>
      </c>
    </row>
    <row r="231" spans="1:24" ht="9" customHeight="1">
      <c r="A231" s="104">
        <f>IF(N212="","",A230+1)</f>
        <v>27</v>
      </c>
      <c r="B231" s="327"/>
      <c r="C231" s="327"/>
      <c r="D231" s="327"/>
      <c r="E231" s="383"/>
      <c r="F231" s="384"/>
      <c r="G231" s="327"/>
      <c r="H231" s="327"/>
      <c r="I231" s="327"/>
      <c r="J231" s="383"/>
      <c r="K231" s="384"/>
      <c r="L231" s="328"/>
      <c r="M231" s="328"/>
      <c r="N231" s="328"/>
      <c r="O231" s="383"/>
      <c r="P231" s="384"/>
    </row>
    <row r="232" spans="1:24" ht="21" customHeight="1">
      <c r="A232" s="104">
        <f>IF(N212="","",A231+1)</f>
        <v>28</v>
      </c>
      <c r="B232" s="800" t="str">
        <f>IF('Master sheet'!$D$11="Hindi","कुल कार्य दिवस :-","Total Meeting :-")</f>
        <v>कुल कार्य दिवस :-</v>
      </c>
      <c r="C232" s="800"/>
      <c r="D232" s="800"/>
      <c r="E232" s="801" t="str">
        <f>IFERROR(IF(AND(N212=""),"",VLOOKUP(N212,Marks,117,0)),"")</f>
        <v/>
      </c>
      <c r="F232" s="801"/>
      <c r="G232" s="801"/>
      <c r="H232" s="801"/>
      <c r="I232" s="800" t="str">
        <f>IF('Master sheet'!$D$11="Hindi","कुल उपस्थिति :-","Total Attendance :-")</f>
        <v>कुल उपस्थिति :-</v>
      </c>
      <c r="J232" s="800"/>
      <c r="K232" s="800"/>
      <c r="L232" s="800"/>
      <c r="M232" s="802" t="str">
        <f>IFERROR(IF(AND(N212=""),"",VLOOKUP(N212,Marks,118,0)),"")</f>
        <v/>
      </c>
      <c r="N232" s="802"/>
      <c r="O232" s="802"/>
      <c r="P232" s="802"/>
    </row>
    <row r="233" spans="1:24" ht="21" customHeight="1">
      <c r="A233" s="104">
        <f>IF(N212="","",A232+1)</f>
        <v>29</v>
      </c>
      <c r="B233" s="800" t="str">
        <f>IF('Master sheet'!$D$11="Hindi","परिणाम :-","Result :-")</f>
        <v>परिणाम :-</v>
      </c>
      <c r="C233" s="800"/>
      <c r="D233" s="800"/>
      <c r="E233" s="803" t="str">
        <f>IFERROR(IF(AND(N212=""),"",VLOOKUP(N212,Marks,116,0)),"")</f>
        <v/>
      </c>
      <c r="F233" s="803"/>
      <c r="G233" s="803"/>
      <c r="H233" s="803"/>
      <c r="I233" s="800" t="str">
        <f>IF('Master sheet'!$D$11="Hindi","परिणाम प्रतिशत में :-","Result in Percentage :-")</f>
        <v>परिणाम प्रतिशत में :-</v>
      </c>
      <c r="J233" s="800"/>
      <c r="K233" s="800"/>
      <c r="L233" s="800"/>
      <c r="M233" s="804" t="str">
        <f>IFERROR(IF(AND(N212=""),"",VLOOKUP(N212,Marks,113,0)),"")</f>
        <v/>
      </c>
      <c r="N233" s="804"/>
      <c r="O233" s="804"/>
      <c r="P233" s="804"/>
    </row>
    <row r="234" spans="1:24" ht="21" customHeight="1">
      <c r="A234" s="104">
        <f>IF(N212="","",A233+1)</f>
        <v>30</v>
      </c>
      <c r="B234" s="800" t="str">
        <f>IF('Master sheet'!$D$11="Hindi","श्रेणी / ग्रेड :-","Division / Grade :-")</f>
        <v>श्रेणी / ग्रेड :-</v>
      </c>
      <c r="C234" s="800"/>
      <c r="D234" s="800"/>
      <c r="E234" s="226" t="str">
        <f>IFERROR(IF(AND(N212=""),"",VLOOKUP(N212,Marks,114,0)),"")</f>
        <v/>
      </c>
      <c r="F234" s="227" t="s">
        <v>132</v>
      </c>
      <c r="G234" s="805" t="str">
        <f>IFERROR(IF(AND(N212=""),"",VLOOKUP(N212,Marks,119,0)),"")</f>
        <v/>
      </c>
      <c r="H234" s="805"/>
      <c r="I234" s="800" t="str">
        <f>IF('Master sheet'!$D$11="Hindi","कक्षा में स्थान :-","Position in the Class :-")</f>
        <v>कक्षा में स्थान :-</v>
      </c>
      <c r="J234" s="800"/>
      <c r="K234" s="800"/>
      <c r="L234" s="800"/>
      <c r="M234" s="806" t="str">
        <f>IFERROR(IF(AND(N212=""),"",VLOOKUP(N212,Marks,115,0)),"")</f>
        <v/>
      </c>
      <c r="N234" s="806"/>
      <c r="O234" s="806"/>
      <c r="P234" s="806"/>
    </row>
    <row r="235" spans="1:24" ht="21" customHeight="1">
      <c r="A235" s="104">
        <f>IF(N212="","",A234+1)</f>
        <v>31</v>
      </c>
      <c r="B235" s="786" t="str">
        <f>IF('Master sheet'!$D$11="Hindi","परीक्षा परिणाम घोषणा दिनांक :-","Result Declaration Date :-")</f>
        <v>परीक्षा परिणाम घोषणा दिनांक :-</v>
      </c>
      <c r="C235" s="786"/>
      <c r="D235" s="786"/>
      <c r="E235" s="787">
        <f>IFERROR(IF(AND(N212=""),"",'Master sheet'!$D$10),"")</f>
        <v>45048</v>
      </c>
      <c r="F235" s="787"/>
      <c r="G235" s="787"/>
      <c r="H235" s="418"/>
      <c r="I235" s="76"/>
      <c r="J235" s="76"/>
      <c r="K235" s="47"/>
      <c r="L235" s="76"/>
      <c r="M235" s="76"/>
      <c r="N235" s="76"/>
      <c r="O235" s="76"/>
      <c r="P235" s="76"/>
    </row>
    <row r="236" spans="1:24" ht="54" customHeight="1">
      <c r="A236" s="104">
        <f>IF(N212="","",A235+1)</f>
        <v>32</v>
      </c>
      <c r="B236" s="788" t="str">
        <f>IF(AND(N212=""),"",IF(AND(C209=1),CONCATENATE("( ",UPPER('Master sheet'!$H$10)," )"),IF(AND(C209=2),CONCATENATE("( ",UPPER('Master sheet'!$H$18)," )"),"")))</f>
        <v/>
      </c>
      <c r="C236" s="788"/>
      <c r="D236" s="788"/>
      <c r="E236" s="788"/>
      <c r="F236" s="789" t="str">
        <f>IF(AND(N212=""),"",CONCATENATE("(",'Master sheet'!$D$14," )"))</f>
        <v>(Suresh Kumar )</v>
      </c>
      <c r="G236" s="789"/>
      <c r="H236" s="789"/>
      <c r="I236" s="789"/>
      <c r="J236" s="789"/>
      <c r="K236" s="789" t="str">
        <f>IF(AND(N212=""),"",CONCATENATE("(",'Master sheet'!$D$12," )"))</f>
        <v>(USHA PALIYA )</v>
      </c>
      <c r="L236" s="789"/>
      <c r="M236" s="789"/>
      <c r="N236" s="789"/>
      <c r="O236" s="789"/>
      <c r="P236" s="789"/>
    </row>
    <row r="237" spans="1:24" ht="24.75" customHeight="1">
      <c r="A237" s="104">
        <f>IF(N212="","",A236+1)</f>
        <v>33</v>
      </c>
      <c r="B237" s="790" t="str">
        <f>IF('Master sheet'!$D$11="Hindi","हस्ताक्षर कक्षाध्यापक","Signature of the class teacher")</f>
        <v>हस्ताक्षर कक्षाध्यापक</v>
      </c>
      <c r="C237" s="790"/>
      <c r="D237" s="790"/>
      <c r="E237" s="790"/>
      <c r="F237" s="790" t="str">
        <f>IF('Master sheet'!$D$11="Hindi","हस्ताक्षर परीक्षा प्रभारी","Signature of the exam. Incharge")</f>
        <v>हस्ताक्षर परीक्षा प्रभारी</v>
      </c>
      <c r="G237" s="790"/>
      <c r="H237" s="790"/>
      <c r="I237" s="790"/>
      <c r="J237" s="790"/>
      <c r="K237" s="790" t="str">
        <f>IF('Master sheet'!$D$11="Hindi","हस्ताक्षर संस्था प्रधान","Head of Institute's Signature")</f>
        <v>हस्ताक्षर संस्था प्रधान</v>
      </c>
      <c r="L237" s="790"/>
      <c r="M237" s="790"/>
      <c r="N237" s="790"/>
      <c r="O237" s="790"/>
      <c r="P237" s="790"/>
    </row>
    <row r="239" spans="1:24" ht="22.5" customHeight="1">
      <c r="A239" s="104">
        <f>IF(N246="","",1)</f>
        <v>1</v>
      </c>
      <c r="B239" s="850" t="str">
        <f>IF('Master sheet'!$D$11="Hindi","वार्षिक रिपोर्ट कार्ड ","Report Card")</f>
        <v xml:space="preserve">वार्षिक रिपोर्ट कार्ड </v>
      </c>
      <c r="C239" s="850"/>
      <c r="D239" s="850"/>
      <c r="E239" s="850"/>
      <c r="F239" s="850"/>
      <c r="G239" s="850"/>
      <c r="H239" s="850"/>
      <c r="I239" s="850"/>
      <c r="J239" s="850"/>
      <c r="K239" s="850"/>
      <c r="L239" s="850"/>
      <c r="M239" s="850"/>
      <c r="N239" s="850"/>
      <c r="O239" s="850"/>
      <c r="P239" s="850"/>
      <c r="S239" s="330"/>
      <c r="T239" s="330"/>
      <c r="U239" s="330"/>
      <c r="V239" s="330"/>
      <c r="W239" s="330"/>
      <c r="X239" s="47"/>
    </row>
    <row r="240" spans="1:24" ht="18.95" customHeight="1">
      <c r="A240" s="104">
        <f>IF(N246="","",A239+1)</f>
        <v>2</v>
      </c>
      <c r="B240" s="851" t="str">
        <f>IF('Master sheet'!$D$11="Hindi","शिक्षा विभाग, राजस्थान सरकार","Education Department, Rajasthan Government")</f>
        <v>शिक्षा विभाग, राजस्थान सरकार</v>
      </c>
      <c r="C240" s="851"/>
      <c r="D240" s="851"/>
      <c r="E240" s="851"/>
      <c r="F240" s="851"/>
      <c r="G240" s="851"/>
      <c r="H240" s="851"/>
      <c r="I240" s="851"/>
      <c r="J240" s="851"/>
      <c r="K240" s="851"/>
      <c r="L240" s="851"/>
      <c r="M240" s="851"/>
      <c r="N240" s="851"/>
      <c r="O240" s="851"/>
      <c r="P240" s="851"/>
      <c r="S240" s="330"/>
      <c r="T240" s="330"/>
      <c r="U240" s="331"/>
      <c r="V240" s="330"/>
      <c r="W240" s="330"/>
      <c r="X240" s="47"/>
    </row>
    <row r="241" spans="1:35" s="106" customFormat="1" ht="24" customHeight="1">
      <c r="A241" s="104">
        <f>IF(N246="","",A240+1)</f>
        <v>3</v>
      </c>
      <c r="B241" s="852" t="str">
        <f>IF('Master sheet'!$D$11="Hindi","विद्यालय का नाम :-","School Name :- ")</f>
        <v>विद्यालय का नाम :-</v>
      </c>
      <c r="C241" s="852"/>
      <c r="D241" s="852"/>
      <c r="E241" s="853" t="str">
        <f>IF(AND(N246=""),"",IF('Master sheet'!$D$11="Hindi",'Master sheet'!$D$8,'Master sheet'!$D$7))</f>
        <v xml:space="preserve">महात्मा गाँधी राजकीय विद्यालय (अंग्रेजी माध्यम) बर, पाली </v>
      </c>
      <c r="F241" s="853"/>
      <c r="G241" s="853"/>
      <c r="H241" s="853"/>
      <c r="I241" s="853"/>
      <c r="J241" s="853"/>
      <c r="K241" s="853"/>
      <c r="L241" s="853"/>
      <c r="M241" s="853"/>
      <c r="N241" s="853"/>
      <c r="O241" s="853"/>
      <c r="P241" s="853"/>
      <c r="S241" s="332"/>
      <c r="T241" s="342"/>
      <c r="U241" s="331"/>
      <c r="V241" s="342"/>
      <c r="W241" s="332"/>
      <c r="X241" s="343"/>
    </row>
    <row r="242" spans="1:35" ht="18.95" customHeight="1">
      <c r="A242" s="104">
        <f>IF(N246="","",A241+1)</f>
        <v>4</v>
      </c>
      <c r="B242" s="337"/>
      <c r="C242" s="337"/>
      <c r="D242" s="337"/>
      <c r="E242" s="854" t="str">
        <f>IF(AND(N246=""),"",IF('Master sheet'!$D$11="Hindi",CONCATENATE("(विद्यालय मान्यता क्रमांक व वर्ष : ","  ",'Master sheet'!$D$6),CONCATENATE("(School Recognition Number &amp; Years : ","  ",'Master sheet'!$D$6)))</f>
        <v>(विद्यालय मान्यता क्रमांक व वर्ष :   शिक्षा/पाली/1995/2001</v>
      </c>
      <c r="F242" s="854"/>
      <c r="G242" s="854"/>
      <c r="H242" s="854"/>
      <c r="I242" s="854"/>
      <c r="J242" s="854"/>
      <c r="K242" s="854"/>
      <c r="L242" s="854"/>
      <c r="M242" s="854"/>
      <c r="N242" s="854"/>
      <c r="O242" s="854"/>
      <c r="P242" s="854"/>
      <c r="S242" s="330"/>
      <c r="T242" s="330"/>
      <c r="U242" s="330"/>
      <c r="V242" s="330"/>
      <c r="W242" s="330"/>
      <c r="X242" s="47"/>
    </row>
    <row r="243" spans="1:35" ht="18.95" customHeight="1">
      <c r="A243" s="104">
        <f>IF(N246="","",A242+1)</f>
        <v>5</v>
      </c>
      <c r="B243" s="335" t="str">
        <f>IF('Master sheet'!$D$11="Hindi","कक्षा  :-","CLASS :- ")</f>
        <v>कक्षा  :-</v>
      </c>
      <c r="C243" s="855">
        <f>IFERROR(IF(AND(N246=""),"",VLOOKUP(N246,Marks,2,0)),"")</f>
        <v>1</v>
      </c>
      <c r="D243" s="855"/>
      <c r="E243" s="856" t="str">
        <f>IF('Master sheet'!$D$11="Hindi","सेक्शन :-","Section :- ")</f>
        <v>सेक्शन :-</v>
      </c>
      <c r="F243" s="856"/>
      <c r="G243" s="856"/>
      <c r="H243" s="855" t="str">
        <f>IFERROR(IF(AND(N246=""),"",VLOOKUP(N246,Marks,3,0)),"")</f>
        <v>A</v>
      </c>
      <c r="I243" s="855"/>
      <c r="J243" s="857" t="str">
        <f>IF('Master sheet'!$D$11="Hindi","सत्र :- ","Session :- ")</f>
        <v xml:space="preserve">सत्र :- </v>
      </c>
      <c r="K243" s="857"/>
      <c r="L243" s="857"/>
      <c r="M243" s="857"/>
      <c r="N243" s="858" t="str">
        <f>IF(AND(N246=""),"",'Marks Entry 1st'!$I$2)</f>
        <v xml:space="preserve"> 2022-2023</v>
      </c>
      <c r="O243" s="858"/>
      <c r="P243" s="858"/>
      <c r="S243" s="330"/>
      <c r="T243" s="330"/>
      <c r="U243" s="330"/>
      <c r="V243" s="330"/>
      <c r="W243" s="330"/>
      <c r="X243" s="47"/>
      <c r="AH243" s="340" t="str">
        <f>N245</f>
        <v>28-09-2015</v>
      </c>
    </row>
    <row r="244" spans="1:35" ht="18.95" customHeight="1">
      <c r="A244" s="104">
        <f>IF(N246="","",A243+1)</f>
        <v>6</v>
      </c>
      <c r="B244" s="812" t="str">
        <f>IF('Master sheet'!$D$11="Hindi","विद्यार्थी का नाम :-","Student's Name :-")</f>
        <v>विद्यार्थी का नाम :-</v>
      </c>
      <c r="C244" s="812"/>
      <c r="D244" s="812"/>
      <c r="E244" s="813" t="str">
        <f>IFERROR(IF(AND(N246=""),"",VLOOKUP(N246,Marks,6,0)),"")</f>
        <v>DAKSH PRAJAPAT</v>
      </c>
      <c r="F244" s="813"/>
      <c r="G244" s="813"/>
      <c r="H244" s="813"/>
      <c r="I244" s="813"/>
      <c r="J244" s="814" t="str">
        <f>IF('Master sheet'!$D$11="Hindi","प्रवेशांक :","SR. NO. :")</f>
        <v>प्रवेशांक :</v>
      </c>
      <c r="K244" s="814"/>
      <c r="L244" s="814"/>
      <c r="M244" s="814"/>
      <c r="N244" s="859">
        <f>IFERROR(IF(AND(N246=""),"",VLOOKUP(N246,Marks,5,0)),"")</f>
        <v>942</v>
      </c>
      <c r="O244" s="859"/>
      <c r="P244" s="859"/>
      <c r="S244" s="330"/>
      <c r="T244" s="330"/>
      <c r="U244" s="330"/>
      <c r="V244" s="330"/>
      <c r="W244" s="330"/>
      <c r="X244" s="47"/>
      <c r="AG244" s="46">
        <f>YEAR(AH243)</f>
        <v>2015</v>
      </c>
      <c r="AH244" s="46">
        <f>MONTH(AH243)</f>
        <v>9</v>
      </c>
      <c r="AI244" s="46">
        <f>DAY(AH243)</f>
        <v>28</v>
      </c>
    </row>
    <row r="245" spans="1:35" ht="18.95" customHeight="1">
      <c r="A245" s="104">
        <f>IF(N246="","",A244+1)</f>
        <v>7</v>
      </c>
      <c r="B245" s="812" t="str">
        <f>IF('Master sheet'!$D$11="Hindi","पिता का नाम :-","Father's Name :-")</f>
        <v>पिता का नाम :-</v>
      </c>
      <c r="C245" s="812"/>
      <c r="D245" s="812"/>
      <c r="E245" s="813" t="str">
        <f>IFERROR(IF(AND(N246=""),"",VLOOKUP(N246,Marks,7,0)),"")</f>
        <v>PRAKASH PRAJAPAT</v>
      </c>
      <c r="F245" s="813"/>
      <c r="G245" s="813"/>
      <c r="H245" s="813"/>
      <c r="I245" s="813"/>
      <c r="J245" s="814" t="str">
        <f>IF('Master sheet'!$D$11="Hindi","जन्म तिथि :","Date of Birth :")</f>
        <v>जन्म तिथि :</v>
      </c>
      <c r="K245" s="814"/>
      <c r="L245" s="814"/>
      <c r="M245" s="814"/>
      <c r="N245" s="815" t="str">
        <f>IFERROR(IF(AND(N246=""),"",VLOOKUP(N246,Marks,4,0)),"")</f>
        <v>28-09-2015</v>
      </c>
      <c r="O245" s="815"/>
      <c r="P245" s="815"/>
      <c r="S245" s="47"/>
      <c r="T245" s="47"/>
      <c r="U245" s="47"/>
      <c r="V245" s="47"/>
      <c r="W245" s="47"/>
      <c r="X245" s="47"/>
      <c r="AG245" s="46" t="str">
        <f>IF(AG244=2000,"दो हजार",IF(AG244=2001,"दो हजार एक",IF(AG244=2002,"दो हजार दो",IF(AG244=2003,"दो हजार तीन",IF(AG244=2004,"दो हजार चार",IF(AG244=2005,"दो हजार पांच",IF(AG244=2006,"दो हजार छः",IF(AG244=2007,"दो हजार सात",IF(AG244=2008,"दो हजार आठ",IF(AG244=2009,"दो हजार नौ",IF(AG244=2010,"दो हजार दस",IF(AG244=2011,"दो हजार इग्यारह",IF(AG244=2012,"दो हजार बारह",IF(AG244=2013,"दो हजार तेरह",IF(AG244=2014,"दो हजार चौदह",IF(AG244=2015,"दो हजार पंद्रह",IF(AG244=2016,"दो हजार सोलह",IF(AG244=2017,"दो हजार सत्रह",IF(AG244=2018,"दो हजार अठारह",IF(AG244=2019,"दो हजार उन्नीस",IF(AG244=2020,"दो हजार बीस",IF(AG244=2021,"दो हजार इक्कीस",IF(AG244=2022,"दो हजार बाइस","")))))))))))))))))))))))</f>
        <v>दो हजार पंद्रह</v>
      </c>
      <c r="AH245" s="46" t="str">
        <f>IF(AH244=1,"जनवरी",IF(AH244=2,"फरवरी",IF(AH244=3,"मार्च",IF(AH244=4,"अप्रैल",IF(AH244=5,"मई",IF(AH244=6,"जून",IF(AH244=7,"जुलाई",IF(AH244=8,"अगस्त",IF(AH244=9,"सितम्बर",IF(AH244=10,"अक्टूबर",IF(AH244=11,"नवम्बर",IF(AH244=12,"दिसम्बर",""))))))))))))</f>
        <v>सितम्बर</v>
      </c>
      <c r="AI245" s="46" t="str">
        <f>IF(AI244=1,"एक",IF(AI244=2,"दो",IF(AI244=3,"तीन",IF(AI244=4,"चार",IF(AI244=5,"पांच",IF(AI244=6,"छः",IF(AI244=7,"सात",IF(AI244=8,"आठ",IF(AI244=9,"नौ",IF(AI244=10,"दस",IF(AI244=11,"इग्यारह",IF(AI244=12,"बारह",IF(AI244=13,"तेरह",IF(AI244=14,"चौदह",IF(AI244=15,"पंद्रह",IF(AI244=16,"सोलह",IF(AI244=17,"सत्रह",IF(AI244=18,"अठारह",IF(AI244=19,"उन्नीस",IF(AI244=20,"बीस",IF(AI244=21,"इक्कीस",IF(AI244=22,"बाइस",IF(AI244=23,"तेईस",IF(AI244=24,"चौबीस",IF(AI244=25,"पचीस",IF(AI244=26,"छबीस",IF(AI244=27,"सताईस",IF(AI244=28,"अठाइस",IF(AI244=29,"उन्नतीस",IF(AI244=30,"तीस",IF(AI244=31,"इकतीस","")))))))))))))))))))))))))))))))</f>
        <v>अठाइस</v>
      </c>
    </row>
    <row r="246" spans="1:35" ht="18.95" customHeight="1">
      <c r="A246" s="104">
        <f>IF(N246="","",A245+1)</f>
        <v>8</v>
      </c>
      <c r="B246" s="812" t="str">
        <f>IF('Master sheet'!$D$11="Hindi","माता का नाम :-","Mother's Name :-")</f>
        <v>माता का नाम :-</v>
      </c>
      <c r="C246" s="812"/>
      <c r="D246" s="812"/>
      <c r="E246" s="813" t="str">
        <f>IFERROR(IF(AND(N246=""),"",VLOOKUP(N246,Marks,8,0)),"")</f>
        <v>REKHA PRAJAPATI</v>
      </c>
      <c r="F246" s="813"/>
      <c r="G246" s="813"/>
      <c r="H246" s="813"/>
      <c r="I246" s="813"/>
      <c r="J246" s="814" t="str">
        <f>IF('Master sheet'!$D$11="Hindi","रोल नंबर :-","Roll No. :")</f>
        <v>रोल नंबर :-</v>
      </c>
      <c r="K246" s="814"/>
      <c r="L246" s="814"/>
      <c r="M246" s="814"/>
      <c r="N246" s="816">
        <f>IF(N212="","",IF(AND(N212+1&gt;$Y$6),"",N212+1))</f>
        <v>108</v>
      </c>
      <c r="O246" s="816"/>
      <c r="P246" s="816"/>
      <c r="AH246" s="46" t="str">
        <f>CONCATENATE(AI245," ",AH245," ",AG245)</f>
        <v>अठाइस सितम्बर दो हजार पंद्रह</v>
      </c>
    </row>
    <row r="247" spans="1:35" ht="18.95" customHeight="1">
      <c r="A247" s="104">
        <f>IF(N246="","",A246+1)</f>
        <v>9</v>
      </c>
      <c r="B247" s="812" t="str">
        <f>IF('Master sheet'!$D$11="Hindi","जन्मतिथि शब्दों में :-","Date of Birth in Words :-")</f>
        <v>जन्मतिथि शब्दों में :-</v>
      </c>
      <c r="C247" s="812"/>
      <c r="D247" s="812"/>
      <c r="E247" s="813" t="str">
        <f>IFERROR(IF('Master sheet'!$D$11="Hindi",AH246,AH248),"")</f>
        <v>अठाइस सितम्बर दो हजार पंद्रह</v>
      </c>
      <c r="F247" s="813"/>
      <c r="G247" s="813"/>
      <c r="H247" s="813"/>
      <c r="I247" s="813"/>
      <c r="J247" s="813"/>
      <c r="K247" s="813"/>
      <c r="L247" s="813"/>
      <c r="M247" s="813"/>
      <c r="N247" s="813"/>
      <c r="O247" s="813"/>
      <c r="P247" s="336"/>
      <c r="AG247" s="46" t="str">
        <f>IF(AG244=1961,"NINETEEN SIXTY ONE",IF(AG244=1962,"NINETEEN SIXTY TWO",IF(AG244=1963,"NINETEEN SIXTY THREE",IF(AG244=1964,"NINETEEN SIXTY FOUR",IF(AG244=1965,"NINETEEN SIXTY FIVE",IF(AG244=1966,"NINETEEN SIXTY SIX",IF(AG244=1967,"NINETEEN SIXTY SEVEN",IF(AG244=1968,"NINETEEN SIXTY EIGHT",IF(AG244=1969,"NINETEEN SIXTY NINE",IF(AG244=1970,"NINETEEN SEVENTY",IF(AG244=1971,"NINETEEN SEVENTY ONE",IF(AG244=1972,"NINETEEN SEVENTY TWO",IF(AG244=1973,"NINETEEN SEVENTY THREE",IF(AG244=1974,"NINETEEN SEVENTY FOUR",IF(AG244=1975,"NINETEEN SEVENTY FIVE",IF(AG244=1976,"NINETEEN SEVENTY SIX",IF(AG244=1977,"NINETEEN SEVENTY SEVEN",IF(AG244=1978,"NINETEEN SEVENTY EIGHT",IF(AG244=1979,"NINETEEN SEVENTY NINE",IF(AG244=1980,"NINETEEN EIGHTY",IF(AG244=1981,"NINETEEN EIGHTY ONE",IF(AG244=1982,"NINETEEN EIGHTY TWO",IF(AG244=1983,"NINETEEN EIGHTY THREE",IF(AG244=1984,"NINETEEN EIGHTY FOUR",IF(AG244=1985,"NINETEEN EIGHTY FIVE",IF(AG244=1986,"NINETEEN EIGHTY SIX",IF(AG244=1987,"NINETEEN EIGHTY SEVEN",IF(AG244=1988,"NINETEEN EIGHTY EIGHT",IF(AG244=1989,"NINETEEN EIGHTY NINE",IF(AG244=1990,"NINETEEN NINETY",IF(AG244=1991,"NINETEEN NINETY ONE",IF(AG244=1992,"NINETEEN NINETY TWO",IF(AG244=1993,"NINETEEN NINETY THREE",IF(AG244=1994,"NINETEEN NINETY FOUR",IF(AG244=1995,"NINETEEN NINETY FIVE",IF(AG244=1996,"NINETEEN NINETY SIX",IF(AG244=1997,"NINETEEN NINETY SEVEN",IF(AG244=1998,"NINETEEN NINETY EIGHT",IF(AG244=1999,"NINETEEN NINETY NINE",IF(AG244=2000,"TWO THOUSAND",IF(AG244=2001,"TWO THOUSAND ONE",IF(AG244=2002,"TWO THOUSAND TWO",IF(AG244=2003,"TWO THOUSAND THREE",IF(AG244=2004,"TWO THOUSAND FOUR",IF(AG244=2005,"TWO THOUSAND FIVE",IF(AG244=2006,"TWO THOUSAND SIX",IF(AG244=2007,"TWO THOUSAND SEVEN",IF(AG244=2008,"TWO THOUSAND EIGHT",IF(AG244=2009,"TWO THOUSAND NINE",IF(AG244=2010,"TWO THOUSAND TEN",IF(AG244=2011,"TWO THOUSAND ELEVEN",IF(AG244=2012,"TWO THOUSAND TWELVE",IF(AG244=2013,"TWO THOUSAND THIRTEEN",IF(AG244=2014,"TWO THOUSAND FOURTEEN",IF(AG244=2015,"TWO THOUSAND FIFTEEN",IF(AG244=2016,"TWO THOUSAND SIXTEEN",IF(AG244=2017,"TWO THOUSAND SEVENTEEN",IF(AG244=2018,"TWO THOUSAND EIGHTEEN",IF(AG244=2019,"TWO THOUSAND NINETEEN",IF(AG244=2020,"TWO THOUSAND TWENTY",IF(AG244=2021,"TWO THOUSAND TWENTY ONE",IF(AG244=2022,"TWO THOUSAND TWENTY TWO",IF(AG244=2023,"TWO THOUSAND TWENTY THREE",IF(AG244=2024,"TWO THOUSAND TWENTY FOUR",IF(AG244=2025,"TWO THOUSAND TWENTY FIVE","")))))))))))))))))))))))))))))))))))))))))))))))))))))))))))))))))</f>
        <v>TWO THOUSAND FIFTEEN</v>
      </c>
      <c r="AH247" s="46" t="str">
        <f>IF(AH244=1,"JANUARY",IF(AH244=2,"FEBUARY", IF(AH244=3,"MARCH",IF(AH244=4,"APRIL",IF(AH244=5,"MAY",IF(AH244=6,"JUNE",IF(AH244=7,"JULY",IF(AH244=8,"AUGUST",IF(AH244=9,"SEPTEMBER",IF(AH244=10,"OCTOBER",IF(AH244=11,"NOVEMBER",IF(AH244=12,"DECEMBER",""))))))))))))</f>
        <v>SEPTEMBER</v>
      </c>
      <c r="AI247" s="46" t="str">
        <f>IF(AI244=1,"1ST",IF(AI244=2,"2ND", IF(AI244=3,"3RD",IF(AI244=4,"FOURTH",IF(AI244=5,"FIFTH",IF(AI244=6,"SIXTH",IF(AI244=7,"7TH",IF(AI244=8,"8TH",IF(AI244=9,"9TH",IF(AI244=10,"10TH",IF(AI244=11,"11TH",IF(AI244=12,"12TH",IF(AI244=13,"13TH",IF(AI244=14,"14TH",IF(AI244=15,"FIFTEEN",IF(AI244=16,"SIXTEEN",IF(AI244=17,"SEVENTEEN",IF(AI244=18,"EIGHTEEN",IF(AI244=19,"NINETEEN",IF(AI244=20,"TWENTY",IF(AI244=21,"TWENTY FIRST",IF(AI244=22,"TWENTY SECOND",IF(AI244=23,"TWENTY THIRD",IF(AI244=24,"TWENTY FOURTH",IF(AI244=25,"TWENTY FIFTH",IF(AI244=26,"TWENTY SIX",IF(AI244=27,"TWENTY SEVEN",IF(AI244=28,"TWENTY EIGHT",IF(AI244=29,"TWENTY NINE",IF(AI244=30,"THIRTY",IF(AI244=31,"THIRTY FIRST","")))))))))))))))))))))))))))))))</f>
        <v>TWENTY EIGHT</v>
      </c>
    </row>
    <row r="248" spans="1:35" ht="12.75" customHeight="1">
      <c r="A248" s="104">
        <f>IF(N246="","",A247+1)</f>
        <v>10</v>
      </c>
      <c r="B248" s="77"/>
      <c r="C248" s="77"/>
      <c r="D248" s="77"/>
      <c r="E248" s="78"/>
      <c r="F248" s="78"/>
      <c r="G248" s="78"/>
      <c r="H248" s="77"/>
      <c r="I248" s="77"/>
      <c r="J248" s="79"/>
      <c r="K248" s="79"/>
      <c r="L248" s="79"/>
      <c r="M248" s="47"/>
      <c r="N248" s="47"/>
      <c r="O248" s="47"/>
      <c r="P248" s="47"/>
      <c r="AH248" s="46" t="str">
        <f>CONCATENATE(AH247," ",AI247,", ",AG247)</f>
        <v>SEPTEMBER TWENTY EIGHT, TWO THOUSAND FIFTEEN</v>
      </c>
    </row>
    <row r="249" spans="1:35" ht="25.5" customHeight="1">
      <c r="A249" s="104">
        <f>IF(N246="","",A248+1)</f>
        <v>11</v>
      </c>
      <c r="B249" s="588" t="str">
        <f>IF('Master sheet'!$D$11="Hindi","विषय","Subject")</f>
        <v>विषय</v>
      </c>
      <c r="C249" s="604" t="str">
        <f>IF('Master sheet'!$D$11="Hindi","अर्द्धवार्षिक","Half Yearly")</f>
        <v>अर्द्धवार्षिक</v>
      </c>
      <c r="D249" s="605"/>
      <c r="E249" s="605"/>
      <c r="F249" s="605"/>
      <c r="G249" s="820" t="str">
        <f>IF('Master sheet'!$D$11="Hindi","वार्षिक","Yearly")</f>
        <v>वार्षिक</v>
      </c>
      <c r="H249" s="821"/>
      <c r="I249" s="821"/>
      <c r="J249" s="822"/>
      <c r="K249" s="604" t="str">
        <f>IF('Master sheet'!$D$11="Hindi","सर्व योग","Grand Total")</f>
        <v>सर्व योग</v>
      </c>
      <c r="L249" s="605"/>
      <c r="M249" s="605"/>
      <c r="N249" s="606"/>
      <c r="O249" s="817" t="str">
        <f>IF('Master sheet'!$D$11="Hindi","ग्रेड","Grade")</f>
        <v>ग्रेड</v>
      </c>
      <c r="P249" s="807" t="str">
        <f>IF('Master sheet'!$D$11="Hindi","परिणाम","Results")</f>
        <v>परिणाम</v>
      </c>
    </row>
    <row r="250" spans="1:35" ht="102.75" customHeight="1">
      <c r="A250" s="104">
        <f>IF(N246="","",A249+1)</f>
        <v>12</v>
      </c>
      <c r="B250" s="588"/>
      <c r="C250" s="823" t="str">
        <f>IF('Master sheet'!$D$11="Hindi","लिखित","Written")</f>
        <v>लिखित</v>
      </c>
      <c r="D250" s="824"/>
      <c r="E250" s="823" t="str">
        <f>IF('Master sheet'!$D$11="Hindi","मौखिक","Oral")</f>
        <v>मौखिक</v>
      </c>
      <c r="F250" s="824"/>
      <c r="G250" s="823" t="str">
        <f>IF('Master sheet'!$D$11="Hindi","लिखित","Written")</f>
        <v>लिखित</v>
      </c>
      <c r="H250" s="824"/>
      <c r="I250" s="825" t="str">
        <f>IF('Master sheet'!$D$11="Hindi","मौखिक","Oral")</f>
        <v>मौखिक</v>
      </c>
      <c r="J250" s="825"/>
      <c r="K250" s="387" t="str">
        <f>IF('Master sheet'!$D$11="Hindi","लिखित","Written")</f>
        <v>लिखित</v>
      </c>
      <c r="L250" s="387" t="str">
        <f>IF('Master sheet'!$D$11="Hindi","मौखिक","Oral")</f>
        <v>मौखिक</v>
      </c>
      <c r="M250" s="826" t="str">
        <f>IF('Master sheet'!$D$11="Hindi","कुल विषय योग ","Subject Total")</f>
        <v xml:space="preserve">कुल विषय योग </v>
      </c>
      <c r="N250" s="827"/>
      <c r="O250" s="818"/>
      <c r="P250" s="808"/>
    </row>
    <row r="251" spans="1:35" ht="21" customHeight="1">
      <c r="A251" s="104">
        <f>IF(N246="","",A250+1)</f>
        <v>13</v>
      </c>
      <c r="B251" s="588"/>
      <c r="C251" s="830">
        <v>30</v>
      </c>
      <c r="D251" s="831"/>
      <c r="E251" s="830">
        <v>70</v>
      </c>
      <c r="F251" s="831"/>
      <c r="G251" s="830">
        <v>30</v>
      </c>
      <c r="H251" s="831"/>
      <c r="I251" s="830">
        <v>70</v>
      </c>
      <c r="J251" s="831"/>
      <c r="K251" s="414">
        <v>60</v>
      </c>
      <c r="L251" s="414">
        <v>140</v>
      </c>
      <c r="M251" s="830">
        <v>200</v>
      </c>
      <c r="N251" s="831"/>
      <c r="O251" s="819"/>
      <c r="P251" s="809"/>
    </row>
    <row r="252" spans="1:35" ht="21" customHeight="1">
      <c r="A252" s="104">
        <f>IF(N246="","",A251+1)</f>
        <v>14</v>
      </c>
      <c r="B252" s="321" t="str">
        <f>IF('Master sheet'!D$11="Hindi","हिंदी","Hindi")</f>
        <v>हिंदी</v>
      </c>
      <c r="C252" s="663">
        <f>IFERROR(IF(AND(N246=""),"",VLOOKUP(N246,Marks,15,0)),"")</f>
        <v>24</v>
      </c>
      <c r="D252" s="665"/>
      <c r="E252" s="663">
        <f>IFERROR(IF(AND(N246=""),"",VLOOKUP(N246,Marks,16,0)),"")</f>
        <v>65</v>
      </c>
      <c r="F252" s="665"/>
      <c r="G252" s="663">
        <f>IFERROR(IF(AND(N246=""),"",VLOOKUP(N246,Marks,19,0)),"")</f>
        <v>29</v>
      </c>
      <c r="H252" s="665"/>
      <c r="I252" s="663">
        <f>IFERROR(IF(AND(N246=""),"",VLOOKUP(N246,Marks,20,0)),"")</f>
        <v>25</v>
      </c>
      <c r="J252" s="665"/>
      <c r="K252" s="404">
        <f>IFERROR(IF(AND(N246=""),"",SUM(C252,G252)),"")</f>
        <v>53</v>
      </c>
      <c r="L252" s="404">
        <f>IFERROR(IF(AND(N246=""),"",SUM(E252,I252)),"")</f>
        <v>90</v>
      </c>
      <c r="M252" s="828">
        <f>IFERROR(IF(AND(N246=""),"",SUM(K252,L252)),"")</f>
        <v>143</v>
      </c>
      <c r="N252" s="829"/>
      <c r="O252" s="84" t="str">
        <f>IFERROR(IF(AND(N246=""),"",VLOOKUP(N246,Marks,28,0)),"")</f>
        <v>B</v>
      </c>
      <c r="P252" s="225" t="str">
        <f>IFERROR(IF(AND(N246=""),"",VLOOKUP(N246,Marks,26,0)),"")</f>
        <v>P</v>
      </c>
    </row>
    <row r="253" spans="1:35" ht="21" customHeight="1">
      <c r="A253" s="104">
        <f>IF(N246="","",A252+1)</f>
        <v>15</v>
      </c>
      <c r="B253" s="321" t="str">
        <f>IF('Master sheet'!$D$11="Hindi","गणित","Maths")</f>
        <v>गणित</v>
      </c>
      <c r="C253" s="663">
        <f>IFERROR(IF(AND(N246=""),"",VLOOKUP(N246,Marks,51,0)),"")</f>
        <v>24</v>
      </c>
      <c r="D253" s="665"/>
      <c r="E253" s="663">
        <f>IFERROR(IF(AND(N246=""),"",VLOOKUP(N246,Marks,52,0)),"")</f>
        <v>64</v>
      </c>
      <c r="F253" s="665"/>
      <c r="G253" s="663">
        <f>IFERROR(IF(AND(N246=""),"",VLOOKUP(N246,Marks,55,0)),"")</f>
        <v>20</v>
      </c>
      <c r="H253" s="665"/>
      <c r="I253" s="663">
        <f>IFERROR(IF(AND(N246=""),"",VLOOKUP(N246,Marks,56,0)),"")</f>
        <v>69</v>
      </c>
      <c r="J253" s="665"/>
      <c r="K253" s="404">
        <f>IFERROR(IF(AND(N246=""),"",SUM(C253,G253)),"")</f>
        <v>44</v>
      </c>
      <c r="L253" s="404">
        <f>IFERROR(IF(AND(N246=""),"",SUM(E253,I253)),"")</f>
        <v>133</v>
      </c>
      <c r="M253" s="828">
        <f>IFERROR(IF(AND(N246=""),"",SUM(K253,L253)),"")</f>
        <v>177</v>
      </c>
      <c r="N253" s="829"/>
      <c r="O253" s="84" t="str">
        <f>IFERROR(IF(AND(N246=""),"",VLOOKUP(N246,Marks,64,0)),"")</f>
        <v>A</v>
      </c>
      <c r="P253" s="225" t="str">
        <f>IFERROR(IF(AND(N246=""),"",VLOOKUP(N246,Marks,62,0)),"")</f>
        <v>P</v>
      </c>
      <c r="T253" s="341"/>
    </row>
    <row r="254" spans="1:35" ht="21" customHeight="1">
      <c r="A254" s="104">
        <f>IF(N246="","",A253+1)</f>
        <v>16</v>
      </c>
      <c r="B254" s="416"/>
      <c r="C254" s="830">
        <v>15</v>
      </c>
      <c r="D254" s="831"/>
      <c r="E254" s="830">
        <v>35</v>
      </c>
      <c r="F254" s="831"/>
      <c r="G254" s="830">
        <v>15</v>
      </c>
      <c r="H254" s="831"/>
      <c r="I254" s="830">
        <v>35</v>
      </c>
      <c r="J254" s="831"/>
      <c r="K254" s="414">
        <v>30</v>
      </c>
      <c r="L254" s="414">
        <v>70</v>
      </c>
      <c r="M254" s="830">
        <v>100</v>
      </c>
      <c r="N254" s="831"/>
      <c r="O254" s="834"/>
      <c r="P254" s="835"/>
      <c r="T254" s="341"/>
    </row>
    <row r="255" spans="1:35" ht="21" customHeight="1">
      <c r="A255" s="104">
        <f>IF(N246="","",A254+1)</f>
        <v>17</v>
      </c>
      <c r="B255" s="321" t="str">
        <f>IF('Master sheet'!$D$11="Hindi","अंग्रेजी","English")</f>
        <v>अंग्रेजी</v>
      </c>
      <c r="C255" s="663">
        <f>IFERROR(IF(AND(N246=""),"",VLOOKUP(N246,Marks,33,0)),"")</f>
        <v>13</v>
      </c>
      <c r="D255" s="665"/>
      <c r="E255" s="663">
        <f>IFERROR(IF(AND(N246=""),"",VLOOKUP(N246,Marks,34,0)),"")</f>
        <v>32</v>
      </c>
      <c r="F255" s="665"/>
      <c r="G255" s="663">
        <f>IFERROR(IF(AND(N246=""),"",VLOOKUP(N246,Marks,37,0)),"")</f>
        <v>12</v>
      </c>
      <c r="H255" s="665"/>
      <c r="I255" s="663">
        <f>IFERROR(IF(AND(N246=""),"",VLOOKUP(N246,Marks,38,0)),"")</f>
        <v>34</v>
      </c>
      <c r="J255" s="665"/>
      <c r="K255" s="404">
        <f>IFERROR(IF(AND(N246=""),"",SUM(C255,G255)),"")</f>
        <v>25</v>
      </c>
      <c r="L255" s="404">
        <f>IFERROR(IF(AND(N246=""),"",SUM(E255,I255)),"")</f>
        <v>66</v>
      </c>
      <c r="M255" s="828">
        <f>IFERROR(IF(AND(N246=""),"",SUM(K255,L255)),"")</f>
        <v>91</v>
      </c>
      <c r="N255" s="829"/>
      <c r="O255" s="84" t="str">
        <f>IFERROR(IF(AND(N246=""),"",VLOOKUP(N246,Marks,46,0)),"")</f>
        <v>A</v>
      </c>
      <c r="P255" s="225" t="str">
        <f>IFERROR(IF(AND(N246=""),"",VLOOKUP(N246,Marks,44,0)),"")</f>
        <v>P</v>
      </c>
    </row>
    <row r="256" spans="1:35" ht="23.25" customHeight="1">
      <c r="A256" s="104">
        <f>IF(N246="","",A255+1)</f>
        <v>18</v>
      </c>
      <c r="B256" s="322" t="str">
        <f>IF('Master sheet'!$D$11="Hindi","कुल योग","Total")</f>
        <v>कुल योग</v>
      </c>
      <c r="C256" s="848">
        <f>IF(AND(N246=""),"",IF(AND(C252="",C253="",C255=""),"",SUM(C252,C253,C255)))</f>
        <v>61</v>
      </c>
      <c r="D256" s="849"/>
      <c r="E256" s="848">
        <f>IF(AND(N246=""),"",IF(AND(E252="",E253="",E255=""),"",SUM(E252,E253,E255)))</f>
        <v>161</v>
      </c>
      <c r="F256" s="849"/>
      <c r="G256" s="848">
        <f>IF(AND(N246=""),"",IF(AND(G252="",G253="",G255=""),"",SUM(G252,G253,G255)))</f>
        <v>61</v>
      </c>
      <c r="H256" s="849"/>
      <c r="I256" s="848">
        <f>IF(AND(N246=""),"",IF(AND(I252="",I253="",I255=""),"",SUM(I252,I253,I255)))</f>
        <v>128</v>
      </c>
      <c r="J256" s="849"/>
      <c r="K256" s="405">
        <f>IF(AND(N246=""),"",IF(AND(K252="",K253="",K255=""),"",SUM(K252,K253,K255)))</f>
        <v>122</v>
      </c>
      <c r="L256" s="405">
        <f>IF(AND(N246=""),"",IF(AND(L252="",L253="",L255=""),"",SUM(L252,L253,L255)))</f>
        <v>289</v>
      </c>
      <c r="M256" s="828">
        <f>IF(AND(N246=""),"",IF(AND(M252="",M253="",M255=""),"",SUM(M252,M253,M255)))</f>
        <v>411</v>
      </c>
      <c r="N256" s="829"/>
      <c r="O256" s="415" t="str">
        <f>IFERROR(IF(AND(N246=""),"",VLOOKUP(N246,Marks,119,0)),"")</f>
        <v>B</v>
      </c>
      <c r="P256" s="228"/>
    </row>
    <row r="257" spans="1:16" ht="23.25" customHeight="1">
      <c r="A257" s="104">
        <f>IF(N246="","",A256+1)</f>
        <v>19</v>
      </c>
      <c r="B257" s="417"/>
      <c r="C257" s="830">
        <v>50</v>
      </c>
      <c r="D257" s="836"/>
      <c r="E257" s="836"/>
      <c r="F257" s="831"/>
      <c r="G257" s="830">
        <v>50</v>
      </c>
      <c r="H257" s="836"/>
      <c r="I257" s="836"/>
      <c r="J257" s="831"/>
      <c r="K257" s="830">
        <v>100</v>
      </c>
      <c r="L257" s="836"/>
      <c r="M257" s="836"/>
      <c r="N257" s="831"/>
      <c r="O257" s="837"/>
      <c r="P257" s="838"/>
    </row>
    <row r="258" spans="1:16" ht="21" customHeight="1">
      <c r="A258" s="104">
        <f>IF(N246="","",A257+1)</f>
        <v>20</v>
      </c>
      <c r="B258" s="326" t="str">
        <f>IF('Master sheet'!$D$11="Hindi","पर्यावरण अध्ययन","EVS")</f>
        <v>पर्यावरण अध्ययन</v>
      </c>
      <c r="C258" s="663">
        <f>IFERROR(IF(AND(N246=""),"",VLOOKUP(N246,Marks,69,0)),"")</f>
        <v>32</v>
      </c>
      <c r="D258" s="664"/>
      <c r="E258" s="664"/>
      <c r="F258" s="665"/>
      <c r="G258" s="663">
        <f>IFERROR(IF(AND(N246=""),"",VLOOKUP(N246,Marks,73,0)),"")</f>
        <v>48</v>
      </c>
      <c r="H258" s="664"/>
      <c r="I258" s="664"/>
      <c r="J258" s="665"/>
      <c r="K258" s="848">
        <f>IFERROR(IF(AND(N246=""),"",SUM(C258,G258)),"")</f>
        <v>80</v>
      </c>
      <c r="L258" s="861"/>
      <c r="M258" s="861"/>
      <c r="N258" s="849"/>
      <c r="O258" s="84" t="str">
        <f>IFERROR(IF(AND(N246=""),"",VLOOKUP(N246,Marks,82,0)),"")</f>
        <v>B</v>
      </c>
      <c r="P258" s="225" t="str">
        <f>IFERROR(IF(AND(N246=""),"",VLOOKUP(N246,Marks,80,0)),"")</f>
        <v>P</v>
      </c>
    </row>
    <row r="259" spans="1:16" ht="12" customHeight="1">
      <c r="A259" s="104">
        <f>IF(N246="","",A258+1)</f>
        <v>21</v>
      </c>
      <c r="B259" s="810"/>
      <c r="C259" s="810"/>
      <c r="D259" s="810"/>
      <c r="E259" s="810"/>
      <c r="F259" s="810"/>
      <c r="G259" s="810"/>
      <c r="H259" s="810"/>
      <c r="I259" s="810"/>
      <c r="J259" s="810"/>
      <c r="K259" s="810"/>
      <c r="L259" s="810"/>
      <c r="M259" s="810"/>
      <c r="N259" s="810"/>
      <c r="O259" s="810"/>
      <c r="P259" s="810"/>
    </row>
    <row r="260" spans="1:16" ht="21" customHeight="1">
      <c r="A260" s="104">
        <f>IF(N246="","",A259+1)</f>
        <v>22</v>
      </c>
      <c r="B260" s="860" t="str">
        <f>IF('Master sheet'!$D$11="Hindi","अतिरिक्त विषय ","Extra Subject")</f>
        <v xml:space="preserve">अतिरिक्त विषय </v>
      </c>
      <c r="C260" s="860"/>
      <c r="D260" s="860"/>
      <c r="E260" s="860"/>
      <c r="F260" s="860"/>
      <c r="G260" s="860"/>
      <c r="H260" s="860"/>
      <c r="I260" s="860"/>
      <c r="J260" s="860"/>
      <c r="K260" s="860"/>
      <c r="L260" s="860"/>
      <c r="M260" s="860"/>
      <c r="N260" s="860"/>
      <c r="O260" s="860"/>
      <c r="P260" s="860"/>
    </row>
    <row r="261" spans="1:16" ht="21" customHeight="1">
      <c r="A261" s="104">
        <f>IF(N246="","",A260+1)</f>
        <v>23</v>
      </c>
      <c r="B261" s="378" t="str">
        <f>IF('Master sheet'!$D$11="Hindi","विषय","Subject")</f>
        <v>विषय</v>
      </c>
      <c r="C261" s="843" t="str">
        <f>IF('Master sheet'!$D$11="Hindi","पूर्णांक","M.M.")</f>
        <v>पूर्णांक</v>
      </c>
      <c r="D261" s="844"/>
      <c r="E261" s="843" t="str">
        <f>IF('Master sheet'!$D$11="Hindi","प्राप्तांक","Ob.M.")</f>
        <v>प्राप्तांक</v>
      </c>
      <c r="F261" s="844"/>
      <c r="G261" s="843" t="str">
        <f>IF('Master sheet'!$D$11="Hindi","ग्रेड","Grade")</f>
        <v>ग्रेड</v>
      </c>
      <c r="H261" s="844"/>
      <c r="I261" s="843" t="str">
        <f>IF('Master sheet'!$D$11="Hindi","विषय","Subject")</f>
        <v>विषय</v>
      </c>
      <c r="J261" s="844"/>
      <c r="K261" s="843" t="str">
        <f>IF('Master sheet'!$D$11="Hindi","पूर्णांक","M.M.")</f>
        <v>पूर्णांक</v>
      </c>
      <c r="L261" s="844"/>
      <c r="M261" s="843" t="str">
        <f>IF('Master sheet'!$D$11="Hindi","प्राप्तांक","Ob.M.")</f>
        <v>प्राप्तांक</v>
      </c>
      <c r="N261" s="844"/>
      <c r="O261" s="843" t="str">
        <f>IF('Master sheet'!$D$11="Hindi","ग्रेड","Grade")</f>
        <v>ग्रेड</v>
      </c>
      <c r="P261" s="844"/>
    </row>
    <row r="262" spans="1:16" ht="21" customHeight="1">
      <c r="A262" s="104">
        <f>IF(N246="","",A261+1)</f>
        <v>24</v>
      </c>
      <c r="B262" s="322" t="str">
        <f>IF(AND(N246=""),"",'Result Sheet'!$DA$4)</f>
        <v/>
      </c>
      <c r="C262" s="845">
        <f>IF(AND(N246=""),"",'Result Sheet'!$DC$7)</f>
        <v>100</v>
      </c>
      <c r="D262" s="845"/>
      <c r="E262" s="846">
        <f>IFERROR(IF(AND(N246=""),"",VLOOKUP(N246,Marks,106,0)),"")</f>
        <v>78</v>
      </c>
      <c r="F262" s="846"/>
      <c r="G262" s="847" t="str">
        <f>IFERROR(IF(AND(N246=""),"",VLOOKUP(N246,Marks,107,0)),"")</f>
        <v>B</v>
      </c>
      <c r="H262" s="847"/>
      <c r="I262" s="845" t="str">
        <f>IF(AND(N246=""),"",'Result Sheet'!$DE$4)</f>
        <v/>
      </c>
      <c r="J262" s="845"/>
      <c r="K262" s="845">
        <f>IF(AND(N246=""),"",'Result Sheet'!$DG$7)</f>
        <v>100</v>
      </c>
      <c r="L262" s="845"/>
      <c r="M262" s="846">
        <f>IFERROR(IF(AND(N246=""),"",VLOOKUP(N246,Marks,110,0)),"")</f>
        <v>83</v>
      </c>
      <c r="N262" s="846"/>
      <c r="O262" s="847" t="str">
        <f>IFERROR(IF(AND(N246=""),"",VLOOKUP(N246,Marks,111,0)),"")</f>
        <v>B</v>
      </c>
      <c r="P262" s="847"/>
    </row>
    <row r="263" spans="1:16" ht="21" customHeight="1">
      <c r="A263" s="104">
        <f>IF(N246="","",A262+1)</f>
        <v>25</v>
      </c>
      <c r="B263" s="811" t="str">
        <f>IF('Master sheet'!$D$11="Hindi","विषय","Subject")</f>
        <v>विषय</v>
      </c>
      <c r="C263" s="811"/>
      <c r="D263" s="832" t="str">
        <f>IF('Master sheet'!$D$11="Hindi","प्राप्तांक","Marks ")</f>
        <v>प्राप्तांक</v>
      </c>
      <c r="E263" s="833"/>
      <c r="F263" s="324" t="str">
        <f>IF('Master sheet'!$D$11="Hindi","ग्रेड","Grade")</f>
        <v>ग्रेड</v>
      </c>
      <c r="G263" s="811" t="str">
        <f>IF('Master sheet'!$D$11="Hindi","विषय","Subject")</f>
        <v>विषय</v>
      </c>
      <c r="H263" s="811"/>
      <c r="I263" s="832" t="str">
        <f>IF('Master sheet'!$D$11="Hindi","प्राप्तांक","Marks")</f>
        <v>प्राप्तांक</v>
      </c>
      <c r="J263" s="833"/>
      <c r="K263" s="324" t="str">
        <f>IF('Master sheet'!$D$11="Hindi","ग्रेड","Grade")</f>
        <v>ग्रेड</v>
      </c>
      <c r="L263" s="811" t="str">
        <f>IF('Master sheet'!$D$11="Hindi","विषय","Subject")</f>
        <v>विषय</v>
      </c>
      <c r="M263" s="811"/>
      <c r="N263" s="832" t="str">
        <f>IF('Master sheet'!$D$11="Hindi","प्राप्तांक","Marks")</f>
        <v>प्राप्तांक</v>
      </c>
      <c r="O263" s="833"/>
      <c r="P263" s="385" t="str">
        <f>IF('Master sheet'!$D$11="Hindi","ग्रेड","Grade")</f>
        <v>ग्रेड</v>
      </c>
    </row>
    <row r="264" spans="1:16" ht="21" customHeight="1">
      <c r="A264" s="104">
        <f>IF(N246="","",A263+1)</f>
        <v>26</v>
      </c>
      <c r="B264" s="839" t="str">
        <f>IF('Master sheet'!$D$11="Hindi","कार्यानुभव","WORK EXP.")</f>
        <v>कार्यानुभव</v>
      </c>
      <c r="C264" s="840"/>
      <c r="D264" s="840"/>
      <c r="E264" s="75">
        <f>IFERROR(IF(AND(N246=""),"",VLOOKUP(N246,Marks,85,0)),"")</f>
        <v>25</v>
      </c>
      <c r="F264" s="84" t="str">
        <f>IFERROR(IF(AND(N246=""),"",VLOOKUP(N246,Marks,89,0)),"")</f>
        <v>C</v>
      </c>
      <c r="G264" s="839" t="str">
        <f>IF('Master sheet'!$D$11="Hindi","कला शिक्षा","ART EDU.")</f>
        <v>कला शिक्षा</v>
      </c>
      <c r="H264" s="840"/>
      <c r="I264" s="840"/>
      <c r="J264" s="75">
        <f>IFERROR(IF(AND(N246=""),"",VLOOKUP(N246,Marks,92,0)),"")</f>
        <v>33</v>
      </c>
      <c r="K264" s="84" t="str">
        <f>IFERROR(IF(AND(N246=""),"",VLOOKUP(N246,Marks,96,0)),"")</f>
        <v>B</v>
      </c>
      <c r="L264" s="841" t="str">
        <f>IF('Master sheet'!$D$11="Hindi","स्वा. एवं शा. शिक्षा","HE.&amp;PH. EDU.")</f>
        <v>स्वा. एवं शा. शिक्षा</v>
      </c>
      <c r="M264" s="842"/>
      <c r="N264" s="842"/>
      <c r="O264" s="75">
        <f>IFERROR(IF(AND(N246=""),"",VLOOKUP(N246,Marks,99,0)),"")</f>
        <v>59</v>
      </c>
      <c r="P264" s="84" t="str">
        <f>IFERROR(IF(AND(N246=""),"",VLOOKUP(N246,Marks,103,0)),"")</f>
        <v>C</v>
      </c>
    </row>
    <row r="265" spans="1:16" ht="9" customHeight="1">
      <c r="A265" s="104">
        <f>IF(N246="","",A264+1)</f>
        <v>27</v>
      </c>
      <c r="B265" s="327"/>
      <c r="C265" s="327"/>
      <c r="D265" s="327"/>
      <c r="E265" s="383"/>
      <c r="F265" s="384"/>
      <c r="G265" s="327"/>
      <c r="H265" s="327"/>
      <c r="I265" s="327"/>
      <c r="J265" s="383"/>
      <c r="K265" s="384"/>
      <c r="L265" s="328"/>
      <c r="M265" s="328"/>
      <c r="N265" s="328"/>
      <c r="O265" s="383"/>
      <c r="P265" s="384"/>
    </row>
    <row r="266" spans="1:16" ht="21" customHeight="1">
      <c r="A266" s="104">
        <f>IF(N246="","",A265+1)</f>
        <v>28</v>
      </c>
      <c r="B266" s="800" t="str">
        <f>IF('Master sheet'!$D$11="Hindi","कुल कार्य दिवस :-","Total Meeting :-")</f>
        <v>कुल कार्य दिवस :-</v>
      </c>
      <c r="C266" s="800"/>
      <c r="D266" s="800"/>
      <c r="E266" s="801">
        <f>IFERROR(IF(AND(N246=""),"",VLOOKUP(N246,Marks,117,0)),"")</f>
        <v>220</v>
      </c>
      <c r="F266" s="801"/>
      <c r="G266" s="801"/>
      <c r="H266" s="801"/>
      <c r="I266" s="800" t="str">
        <f>IF('Master sheet'!$D$11="Hindi","कुल उपस्थिति :-","Total Attendance :-")</f>
        <v>कुल उपस्थिति :-</v>
      </c>
      <c r="J266" s="800"/>
      <c r="K266" s="800"/>
      <c r="L266" s="800"/>
      <c r="M266" s="802">
        <f>IFERROR(IF(AND(N246=""),"",VLOOKUP(N246,Marks,118,0)),"")</f>
        <v>180</v>
      </c>
      <c r="N266" s="802"/>
      <c r="O266" s="802"/>
      <c r="P266" s="802"/>
    </row>
    <row r="267" spans="1:16" ht="21" customHeight="1">
      <c r="A267" s="104">
        <f>IF(N246="","",A266+1)</f>
        <v>29</v>
      </c>
      <c r="B267" s="800" t="str">
        <f>IF('Master sheet'!$D$11="Hindi","परिणाम :-","Result :-")</f>
        <v>परिणाम :-</v>
      </c>
      <c r="C267" s="800"/>
      <c r="D267" s="800"/>
      <c r="E267" s="803" t="str">
        <f>IFERROR(IF(AND(N246=""),"",VLOOKUP(N246,Marks,116,0)),"")</f>
        <v>कक्षोंन्नति</v>
      </c>
      <c r="F267" s="803"/>
      <c r="G267" s="803"/>
      <c r="H267" s="803"/>
      <c r="I267" s="800" t="str">
        <f>IF('Master sheet'!$D$11="Hindi","परिणाम प्रतिशत में :-","Result in Percentage :-")</f>
        <v>परिणाम प्रतिशत में :-</v>
      </c>
      <c r="J267" s="800"/>
      <c r="K267" s="800"/>
      <c r="L267" s="800"/>
      <c r="M267" s="804">
        <f>IFERROR(IF(AND(N246=""),"",VLOOKUP(N246,Marks,113,0)),"")</f>
        <v>82.2</v>
      </c>
      <c r="N267" s="804"/>
      <c r="O267" s="804"/>
      <c r="P267" s="804"/>
    </row>
    <row r="268" spans="1:16" ht="21" customHeight="1">
      <c r="A268" s="104">
        <f>IF(N246="","",A267+1)</f>
        <v>30</v>
      </c>
      <c r="B268" s="800" t="str">
        <f>IF('Master sheet'!$D$11="Hindi","श्रेणी / ग्रेड :-","Division / Grade :-")</f>
        <v>श्रेणी / ग्रेड :-</v>
      </c>
      <c r="C268" s="800"/>
      <c r="D268" s="800"/>
      <c r="E268" s="226" t="str">
        <f>IFERROR(IF(AND(N246=""),"",VLOOKUP(N246,Marks,114,0)),"")</f>
        <v>I</v>
      </c>
      <c r="F268" s="227" t="s">
        <v>132</v>
      </c>
      <c r="G268" s="805" t="str">
        <f>IFERROR(IF(AND(N246=""),"",VLOOKUP(N246,Marks,119,0)),"")</f>
        <v>B</v>
      </c>
      <c r="H268" s="805"/>
      <c r="I268" s="800" t="str">
        <f>IF('Master sheet'!$D$11="Hindi","कक्षा में स्थान :-","Position in the Class :-")</f>
        <v>कक्षा में स्थान :-</v>
      </c>
      <c r="J268" s="800"/>
      <c r="K268" s="800"/>
      <c r="L268" s="800"/>
      <c r="M268" s="806">
        <f>IFERROR(IF(AND(N246=""),"",VLOOKUP(N246,Marks,115,0)),"")</f>
        <v>6.9999999999999964</v>
      </c>
      <c r="N268" s="806"/>
      <c r="O268" s="806"/>
      <c r="P268" s="806"/>
    </row>
    <row r="269" spans="1:16" ht="21" customHeight="1">
      <c r="A269" s="104">
        <f>IF(N246="","",A268+1)</f>
        <v>31</v>
      </c>
      <c r="B269" s="786" t="str">
        <f>IF('Master sheet'!$D$11="Hindi","परीक्षा परिणाम घोषणा दिनांक :-","Result Declaration Date :-")</f>
        <v>परीक्षा परिणाम घोषणा दिनांक :-</v>
      </c>
      <c r="C269" s="786"/>
      <c r="D269" s="786"/>
      <c r="E269" s="787">
        <f>IFERROR(IF(AND(N246=""),"",'Master sheet'!$D$10),"")</f>
        <v>45048</v>
      </c>
      <c r="F269" s="787"/>
      <c r="G269" s="787"/>
      <c r="H269" s="418"/>
      <c r="I269" s="76"/>
      <c r="J269" s="76"/>
      <c r="K269" s="47"/>
      <c r="L269" s="76"/>
      <c r="M269" s="76"/>
      <c r="N269" s="76"/>
      <c r="O269" s="76"/>
      <c r="P269" s="76"/>
    </row>
    <row r="270" spans="1:16" ht="54" customHeight="1">
      <c r="A270" s="104">
        <f>IF(N246="","",A269+1)</f>
        <v>32</v>
      </c>
      <c r="B270" s="788" t="str">
        <f>IF(AND(N246=""),"",IF(AND(C243=1),CONCATENATE("( ",UPPER('Master sheet'!$H$10)," )"),IF(AND(C243=2),CONCATENATE("( ",UPPER('Master sheet'!$H$18)," )"),"")))</f>
        <v>( PRADIP SINGH RAJAWAT )</v>
      </c>
      <c r="C270" s="788"/>
      <c r="D270" s="788"/>
      <c r="E270" s="788"/>
      <c r="F270" s="789" t="str">
        <f>IF(AND(N246=""),"",CONCATENATE("(",'Master sheet'!$D$14," )"))</f>
        <v>(Suresh Kumar )</v>
      </c>
      <c r="G270" s="789"/>
      <c r="H270" s="789"/>
      <c r="I270" s="789"/>
      <c r="J270" s="789"/>
      <c r="K270" s="789" t="str">
        <f>IF(AND(N246=""),"",CONCATENATE("(",'Master sheet'!$D$12," )"))</f>
        <v>(USHA PALIYA )</v>
      </c>
      <c r="L270" s="789"/>
      <c r="M270" s="789"/>
      <c r="N270" s="789"/>
      <c r="O270" s="789"/>
      <c r="P270" s="789"/>
    </row>
    <row r="271" spans="1:16" ht="24.75" customHeight="1">
      <c r="A271" s="104">
        <f>IF(N246="","",A270+1)</f>
        <v>33</v>
      </c>
      <c r="B271" s="790" t="str">
        <f>IF('Master sheet'!$D$11="Hindi","हस्ताक्षर कक्षाध्यापक","Signature of the class teacher")</f>
        <v>हस्ताक्षर कक्षाध्यापक</v>
      </c>
      <c r="C271" s="790"/>
      <c r="D271" s="790"/>
      <c r="E271" s="790"/>
      <c r="F271" s="790" t="str">
        <f>IF('Master sheet'!$D$11="Hindi","हस्ताक्षर परीक्षा प्रभारी","Signature of the exam. Incharge")</f>
        <v>हस्ताक्षर परीक्षा प्रभारी</v>
      </c>
      <c r="G271" s="790"/>
      <c r="H271" s="790"/>
      <c r="I271" s="790"/>
      <c r="J271" s="790"/>
      <c r="K271" s="790" t="str">
        <f>IF('Master sheet'!$D$11="Hindi","हस्ताक्षर संस्था प्रधान","Head of Institute's Signature")</f>
        <v>हस्ताक्षर संस्था प्रधान</v>
      </c>
      <c r="L271" s="790"/>
      <c r="M271" s="790"/>
      <c r="N271" s="790"/>
      <c r="O271" s="790"/>
      <c r="P271" s="790"/>
    </row>
    <row r="273" spans="1:35" ht="23.25" customHeight="1">
      <c r="A273" s="104">
        <f>IF(N280="","",1)</f>
        <v>1</v>
      </c>
      <c r="B273" s="850" t="str">
        <f>IF('Master sheet'!$D$11="Hindi","वार्षिक रिपोर्ट कार्ड ","Report Card")</f>
        <v xml:space="preserve">वार्षिक रिपोर्ट कार्ड </v>
      </c>
      <c r="C273" s="850"/>
      <c r="D273" s="850"/>
      <c r="E273" s="850"/>
      <c r="F273" s="850"/>
      <c r="G273" s="850"/>
      <c r="H273" s="850"/>
      <c r="I273" s="850"/>
      <c r="J273" s="850"/>
      <c r="K273" s="850"/>
      <c r="L273" s="850"/>
      <c r="M273" s="850"/>
      <c r="N273" s="850"/>
      <c r="O273" s="850"/>
      <c r="P273" s="850"/>
      <c r="S273" s="330"/>
      <c r="T273" s="330"/>
      <c r="U273" s="330"/>
      <c r="V273" s="330"/>
      <c r="W273" s="330"/>
      <c r="X273" s="47"/>
    </row>
    <row r="274" spans="1:35" ht="18.95" customHeight="1">
      <c r="A274" s="104">
        <f>IF(N280="","",A273+1)</f>
        <v>2</v>
      </c>
      <c r="B274" s="851" t="str">
        <f>IF('Master sheet'!$D$11="Hindi","शिक्षा विभाग, राजस्थान सरकार","Education Department, Rajasthan Government")</f>
        <v>शिक्षा विभाग, राजस्थान सरकार</v>
      </c>
      <c r="C274" s="851"/>
      <c r="D274" s="851"/>
      <c r="E274" s="851"/>
      <c r="F274" s="851"/>
      <c r="G274" s="851"/>
      <c r="H274" s="851"/>
      <c r="I274" s="851"/>
      <c r="J274" s="851"/>
      <c r="K274" s="851"/>
      <c r="L274" s="851"/>
      <c r="M274" s="851"/>
      <c r="N274" s="851"/>
      <c r="O274" s="851"/>
      <c r="P274" s="851"/>
      <c r="S274" s="330"/>
      <c r="T274" s="330"/>
      <c r="U274" s="331"/>
      <c r="V274" s="330"/>
      <c r="W274" s="330"/>
      <c r="X274" s="47"/>
    </row>
    <row r="275" spans="1:35" s="106" customFormat="1" ht="24" customHeight="1">
      <c r="A275" s="104">
        <f>IF(N280="","",A274+1)</f>
        <v>3</v>
      </c>
      <c r="B275" s="852" t="str">
        <f>IF('Master sheet'!$D$11="Hindi","विद्यालय का नाम :-","School Name :- ")</f>
        <v>विद्यालय का नाम :-</v>
      </c>
      <c r="C275" s="852"/>
      <c r="D275" s="852"/>
      <c r="E275" s="853" t="str">
        <f>IF(AND(N280=""),"",IF('Master sheet'!$D$11="Hindi",'Master sheet'!$D$8,'Master sheet'!$D$7))</f>
        <v xml:space="preserve">महात्मा गाँधी राजकीय विद्यालय (अंग्रेजी माध्यम) बर, पाली </v>
      </c>
      <c r="F275" s="853"/>
      <c r="G275" s="853"/>
      <c r="H275" s="853"/>
      <c r="I275" s="853"/>
      <c r="J275" s="853"/>
      <c r="K275" s="853"/>
      <c r="L275" s="853"/>
      <c r="M275" s="853"/>
      <c r="N275" s="853"/>
      <c r="O275" s="853"/>
      <c r="P275" s="853"/>
      <c r="S275" s="332"/>
      <c r="T275" s="342"/>
      <c r="U275" s="331"/>
      <c r="V275" s="342"/>
      <c r="W275" s="332"/>
      <c r="X275" s="343"/>
    </row>
    <row r="276" spans="1:35" ht="18.95" customHeight="1">
      <c r="A276" s="104">
        <f>IF(N280="","",A275+1)</f>
        <v>4</v>
      </c>
      <c r="B276" s="337"/>
      <c r="C276" s="337"/>
      <c r="D276" s="337"/>
      <c r="E276" s="854" t="str">
        <f>IF(AND(N280=""),"",IF('Master sheet'!$D$11="Hindi",CONCATENATE("(विद्यालय मान्यता क्रमांक व वर्ष : ","  ",'Master sheet'!$D$6),CONCATENATE("(School Recognition Number &amp; Years : ","  ",'Master sheet'!$D$6)))</f>
        <v>(विद्यालय मान्यता क्रमांक व वर्ष :   शिक्षा/पाली/1995/2001</v>
      </c>
      <c r="F276" s="854"/>
      <c r="G276" s="854"/>
      <c r="H276" s="854"/>
      <c r="I276" s="854"/>
      <c r="J276" s="854"/>
      <c r="K276" s="854"/>
      <c r="L276" s="854"/>
      <c r="M276" s="854"/>
      <c r="N276" s="854"/>
      <c r="O276" s="854"/>
      <c r="P276" s="854"/>
      <c r="S276" s="330"/>
      <c r="T276" s="330"/>
      <c r="U276" s="330"/>
      <c r="V276" s="330"/>
      <c r="W276" s="330"/>
      <c r="X276" s="47"/>
    </row>
    <row r="277" spans="1:35" ht="18.95" customHeight="1">
      <c r="A277" s="104">
        <f>IF(N280="","",A276+1)</f>
        <v>5</v>
      </c>
      <c r="B277" s="335" t="str">
        <f>IF('Master sheet'!$D$11="Hindi","कक्षा  :-","CLASS :- ")</f>
        <v>कक्षा  :-</v>
      </c>
      <c r="C277" s="855">
        <f>IFERROR(IF(AND(N280=""),"",VLOOKUP(N280,Marks,2,0)),"")</f>
        <v>1</v>
      </c>
      <c r="D277" s="855"/>
      <c r="E277" s="856" t="str">
        <f>IF('Master sheet'!$D$11="Hindi","सेक्शन :-","Section :- ")</f>
        <v>सेक्शन :-</v>
      </c>
      <c r="F277" s="856"/>
      <c r="G277" s="856"/>
      <c r="H277" s="855" t="str">
        <f>IFERROR(IF(AND(N280=""),"",VLOOKUP(N280,Marks,3,0)),"")</f>
        <v>A</v>
      </c>
      <c r="I277" s="855"/>
      <c r="J277" s="857" t="str">
        <f>IF('Master sheet'!$D$11="Hindi","सत्र :- ","Session :- ")</f>
        <v xml:space="preserve">सत्र :- </v>
      </c>
      <c r="K277" s="857"/>
      <c r="L277" s="857"/>
      <c r="M277" s="857"/>
      <c r="N277" s="858" t="str">
        <f>IF(AND(N280=""),"",'Marks Entry 1st'!$I$2)</f>
        <v xml:space="preserve"> 2022-2023</v>
      </c>
      <c r="O277" s="858"/>
      <c r="P277" s="858"/>
      <c r="S277" s="330"/>
      <c r="T277" s="330"/>
      <c r="U277" s="330"/>
      <c r="V277" s="330"/>
      <c r="W277" s="330"/>
      <c r="X277" s="47"/>
      <c r="AH277" s="340" t="str">
        <f>N279</f>
        <v>26-10-2015</v>
      </c>
    </row>
    <row r="278" spans="1:35" ht="18.95" customHeight="1">
      <c r="A278" s="104">
        <f>IF(N280="","",A277+1)</f>
        <v>6</v>
      </c>
      <c r="B278" s="812" t="str">
        <f>IF('Master sheet'!$D$11="Hindi","विद्यार्थी का नाम :-","Student's Name :-")</f>
        <v>विद्यार्थी का नाम :-</v>
      </c>
      <c r="C278" s="812"/>
      <c r="D278" s="812"/>
      <c r="E278" s="813" t="str">
        <f>IFERROR(IF(AND(N280=""),"",VLOOKUP(N280,Marks,6,0)),"")</f>
        <v>DIVYA BAGRI</v>
      </c>
      <c r="F278" s="813"/>
      <c r="G278" s="813"/>
      <c r="H278" s="813"/>
      <c r="I278" s="813"/>
      <c r="J278" s="814" t="str">
        <f>IF('Master sheet'!$D$11="Hindi","प्रवेशांक :","SR. NO. :")</f>
        <v>प्रवेशांक :</v>
      </c>
      <c r="K278" s="814"/>
      <c r="L278" s="814"/>
      <c r="M278" s="814"/>
      <c r="N278" s="859">
        <f>IFERROR(IF(AND(N280=""),"",VLOOKUP(N280,Marks,5,0)),"")</f>
        <v>925</v>
      </c>
      <c r="O278" s="859"/>
      <c r="P278" s="859"/>
      <c r="S278" s="330"/>
      <c r="T278" s="330"/>
      <c r="U278" s="330"/>
      <c r="V278" s="330"/>
      <c r="W278" s="330"/>
      <c r="X278" s="47"/>
      <c r="AG278" s="46">
        <f>YEAR(AH277)</f>
        <v>2015</v>
      </c>
      <c r="AH278" s="46">
        <f>MONTH(AH277)</f>
        <v>10</v>
      </c>
      <c r="AI278" s="46">
        <f>DAY(AH277)</f>
        <v>26</v>
      </c>
    </row>
    <row r="279" spans="1:35" ht="18.95" customHeight="1">
      <c r="A279" s="104">
        <f>IF(N280="","",A278+1)</f>
        <v>7</v>
      </c>
      <c r="B279" s="812" t="str">
        <f>IF('Master sheet'!$D$11="Hindi","पिता का नाम :-","Father's Name :-")</f>
        <v>पिता का नाम :-</v>
      </c>
      <c r="C279" s="812"/>
      <c r="D279" s="812"/>
      <c r="E279" s="813" t="str">
        <f>IFERROR(IF(AND(N280=""),"",VLOOKUP(N280,Marks,7,0)),"")</f>
        <v>MUKESH</v>
      </c>
      <c r="F279" s="813"/>
      <c r="G279" s="813"/>
      <c r="H279" s="813"/>
      <c r="I279" s="813"/>
      <c r="J279" s="814" t="str">
        <f>IF('Master sheet'!$D$11="Hindi","जन्म तिथि :","Date of Birth :")</f>
        <v>जन्म तिथि :</v>
      </c>
      <c r="K279" s="814"/>
      <c r="L279" s="814"/>
      <c r="M279" s="814"/>
      <c r="N279" s="815" t="str">
        <f>IFERROR(IF(AND(N280=""),"",VLOOKUP(N280,Marks,4,0)),"")</f>
        <v>26-10-2015</v>
      </c>
      <c r="O279" s="815"/>
      <c r="P279" s="815"/>
      <c r="S279" s="47"/>
      <c r="T279" s="47"/>
      <c r="U279" s="47"/>
      <c r="V279" s="47"/>
      <c r="W279" s="47"/>
      <c r="X279" s="47"/>
      <c r="AG279" s="46" t="str">
        <f>IF(AG278=2000,"दो हजार",IF(AG278=2001,"दो हजार एक",IF(AG278=2002,"दो हजार दो",IF(AG278=2003,"दो हजार तीन",IF(AG278=2004,"दो हजार चार",IF(AG278=2005,"दो हजार पांच",IF(AG278=2006,"दो हजार छः",IF(AG278=2007,"दो हजार सात",IF(AG278=2008,"दो हजार आठ",IF(AG278=2009,"दो हजार नौ",IF(AG278=2010,"दो हजार दस",IF(AG278=2011,"दो हजार इग्यारह",IF(AG278=2012,"दो हजार बारह",IF(AG278=2013,"दो हजार तेरह",IF(AG278=2014,"दो हजार चौदह",IF(AG278=2015,"दो हजार पंद्रह",IF(AG278=2016,"दो हजार सोलह",IF(AG278=2017,"दो हजार सत्रह",IF(AG278=2018,"दो हजार अठारह",IF(AG278=2019,"दो हजार उन्नीस",IF(AG278=2020,"दो हजार बीस",IF(AG278=2021,"दो हजार इक्कीस",IF(AG278=2022,"दो हजार बाइस","")))))))))))))))))))))))</f>
        <v>दो हजार पंद्रह</v>
      </c>
      <c r="AH279" s="46" t="str">
        <f>IF(AH278=1,"जनवरी",IF(AH278=2,"फरवरी",IF(AH278=3,"मार्च",IF(AH278=4,"अप्रैल",IF(AH278=5,"मई",IF(AH278=6,"जून",IF(AH278=7,"जुलाई",IF(AH278=8,"अगस्त",IF(AH278=9,"सितम्बर",IF(AH278=10,"अक्टूबर",IF(AH278=11,"नवम्बर",IF(AH278=12,"दिसम्बर",""))))))))))))</f>
        <v>अक्टूबर</v>
      </c>
      <c r="AI279" s="46" t="str">
        <f>IF(AI278=1,"एक",IF(AI278=2,"दो",IF(AI278=3,"तीन",IF(AI278=4,"चार",IF(AI278=5,"पांच",IF(AI278=6,"छः",IF(AI278=7,"सात",IF(AI278=8,"आठ",IF(AI278=9,"नौ",IF(AI278=10,"दस",IF(AI278=11,"इग्यारह",IF(AI278=12,"बारह",IF(AI278=13,"तेरह",IF(AI278=14,"चौदह",IF(AI278=15,"पंद्रह",IF(AI278=16,"सोलह",IF(AI278=17,"सत्रह",IF(AI278=18,"अठारह",IF(AI278=19,"उन्नीस",IF(AI278=20,"बीस",IF(AI278=21,"इक्कीस",IF(AI278=22,"बाइस",IF(AI278=23,"तेईस",IF(AI278=24,"चौबीस",IF(AI278=25,"पचीस",IF(AI278=26,"छबीस",IF(AI278=27,"सताईस",IF(AI278=28,"अठाइस",IF(AI278=29,"उन्नतीस",IF(AI278=30,"तीस",IF(AI278=31,"इकतीस","")))))))))))))))))))))))))))))))</f>
        <v>छबीस</v>
      </c>
    </row>
    <row r="280" spans="1:35" ht="18.95" customHeight="1">
      <c r="A280" s="104">
        <f>IF(N280="","",A279+1)</f>
        <v>8</v>
      </c>
      <c r="B280" s="812" t="str">
        <f>IF('Master sheet'!$D$11="Hindi","माता का नाम :-","Mother's Name :-")</f>
        <v>माता का नाम :-</v>
      </c>
      <c r="C280" s="812"/>
      <c r="D280" s="812"/>
      <c r="E280" s="813" t="str">
        <f>IFERROR(IF(AND(N280=""),"",VLOOKUP(N280,Marks,8,0)),"")</f>
        <v>SEEMA</v>
      </c>
      <c r="F280" s="813"/>
      <c r="G280" s="813"/>
      <c r="H280" s="813"/>
      <c r="I280" s="813"/>
      <c r="J280" s="814" t="str">
        <f>IF('Master sheet'!$D$11="Hindi","रोल नंबर :-","Roll No. :")</f>
        <v>रोल नंबर :-</v>
      </c>
      <c r="K280" s="814"/>
      <c r="L280" s="814"/>
      <c r="M280" s="814"/>
      <c r="N280" s="816">
        <f>IF(N246="","",IF(AND(N246+1&gt;$Y$6),"",N246+1))</f>
        <v>109</v>
      </c>
      <c r="O280" s="816"/>
      <c r="P280" s="816"/>
      <c r="AH280" s="46" t="str">
        <f>CONCATENATE(AI279," ",AH279," ",AG279)</f>
        <v>छबीस अक्टूबर दो हजार पंद्रह</v>
      </c>
    </row>
    <row r="281" spans="1:35" ht="18.95" customHeight="1">
      <c r="A281" s="104">
        <f>IF(N280="","",A280+1)</f>
        <v>9</v>
      </c>
      <c r="B281" s="812" t="str">
        <f>IF('Master sheet'!$D$11="Hindi","जन्मतिथि शब्दों में :-","Date of Birth in Words :-")</f>
        <v>जन्मतिथि शब्दों में :-</v>
      </c>
      <c r="C281" s="812"/>
      <c r="D281" s="812"/>
      <c r="E281" s="813" t="str">
        <f>IFERROR(IF('Master sheet'!$D$11="Hindi",AH280,AH282),"")</f>
        <v>छबीस अक्टूबर दो हजार पंद्रह</v>
      </c>
      <c r="F281" s="813"/>
      <c r="G281" s="813"/>
      <c r="H281" s="813"/>
      <c r="I281" s="813"/>
      <c r="J281" s="813"/>
      <c r="K281" s="813"/>
      <c r="L281" s="813"/>
      <c r="M281" s="813"/>
      <c r="N281" s="813"/>
      <c r="O281" s="813"/>
      <c r="P281" s="336"/>
      <c r="AG281" s="46" t="str">
        <f>IF(AG278=1961,"NINETEEN SIXTY ONE",IF(AG278=1962,"NINETEEN SIXTY TWO",IF(AG278=1963,"NINETEEN SIXTY THREE",IF(AG278=1964,"NINETEEN SIXTY FOUR",IF(AG278=1965,"NINETEEN SIXTY FIVE",IF(AG278=1966,"NINETEEN SIXTY SIX",IF(AG278=1967,"NINETEEN SIXTY SEVEN",IF(AG278=1968,"NINETEEN SIXTY EIGHT",IF(AG278=1969,"NINETEEN SIXTY NINE",IF(AG278=1970,"NINETEEN SEVENTY",IF(AG278=1971,"NINETEEN SEVENTY ONE",IF(AG278=1972,"NINETEEN SEVENTY TWO",IF(AG278=1973,"NINETEEN SEVENTY THREE",IF(AG278=1974,"NINETEEN SEVENTY FOUR",IF(AG278=1975,"NINETEEN SEVENTY FIVE",IF(AG278=1976,"NINETEEN SEVENTY SIX",IF(AG278=1977,"NINETEEN SEVENTY SEVEN",IF(AG278=1978,"NINETEEN SEVENTY EIGHT",IF(AG278=1979,"NINETEEN SEVENTY NINE",IF(AG278=1980,"NINETEEN EIGHTY",IF(AG278=1981,"NINETEEN EIGHTY ONE",IF(AG278=1982,"NINETEEN EIGHTY TWO",IF(AG278=1983,"NINETEEN EIGHTY THREE",IF(AG278=1984,"NINETEEN EIGHTY FOUR",IF(AG278=1985,"NINETEEN EIGHTY FIVE",IF(AG278=1986,"NINETEEN EIGHTY SIX",IF(AG278=1987,"NINETEEN EIGHTY SEVEN",IF(AG278=1988,"NINETEEN EIGHTY EIGHT",IF(AG278=1989,"NINETEEN EIGHTY NINE",IF(AG278=1990,"NINETEEN NINETY",IF(AG278=1991,"NINETEEN NINETY ONE",IF(AG278=1992,"NINETEEN NINETY TWO",IF(AG278=1993,"NINETEEN NINETY THREE",IF(AG278=1994,"NINETEEN NINETY FOUR",IF(AG278=1995,"NINETEEN NINETY FIVE",IF(AG278=1996,"NINETEEN NINETY SIX",IF(AG278=1997,"NINETEEN NINETY SEVEN",IF(AG278=1998,"NINETEEN NINETY EIGHT",IF(AG278=1999,"NINETEEN NINETY NINE",IF(AG278=2000,"TWO THOUSAND",IF(AG278=2001,"TWO THOUSAND ONE",IF(AG278=2002,"TWO THOUSAND TWO",IF(AG278=2003,"TWO THOUSAND THREE",IF(AG278=2004,"TWO THOUSAND FOUR",IF(AG278=2005,"TWO THOUSAND FIVE",IF(AG278=2006,"TWO THOUSAND SIX",IF(AG278=2007,"TWO THOUSAND SEVEN",IF(AG278=2008,"TWO THOUSAND EIGHT",IF(AG278=2009,"TWO THOUSAND NINE",IF(AG278=2010,"TWO THOUSAND TEN",IF(AG278=2011,"TWO THOUSAND ELEVEN",IF(AG278=2012,"TWO THOUSAND TWELVE",IF(AG278=2013,"TWO THOUSAND THIRTEEN",IF(AG278=2014,"TWO THOUSAND FOURTEEN",IF(AG278=2015,"TWO THOUSAND FIFTEEN",IF(AG278=2016,"TWO THOUSAND SIXTEEN",IF(AG278=2017,"TWO THOUSAND SEVENTEEN",IF(AG278=2018,"TWO THOUSAND EIGHTEEN",IF(AG278=2019,"TWO THOUSAND NINETEEN",IF(AG278=2020,"TWO THOUSAND TWENTY",IF(AG278=2021,"TWO THOUSAND TWENTY ONE",IF(AG278=2022,"TWO THOUSAND TWENTY TWO",IF(AG278=2023,"TWO THOUSAND TWENTY THREE",IF(AG278=2024,"TWO THOUSAND TWENTY FOUR",IF(AG278=2025,"TWO THOUSAND TWENTY FIVE","")))))))))))))))))))))))))))))))))))))))))))))))))))))))))))))))))</f>
        <v>TWO THOUSAND FIFTEEN</v>
      </c>
      <c r="AH281" s="46" t="str">
        <f>IF(AH278=1,"JANUARY",IF(AH278=2,"FEBUARY", IF(AH278=3,"MARCH",IF(AH278=4,"APRIL",IF(AH278=5,"MAY",IF(AH278=6,"JUNE",IF(AH278=7,"JULY",IF(AH278=8,"AUGUST",IF(AH278=9,"SEPTEMBER",IF(AH278=10,"OCTOBER",IF(AH278=11,"NOVEMBER",IF(AH278=12,"DECEMBER",""))))))))))))</f>
        <v>OCTOBER</v>
      </c>
      <c r="AI281" s="46" t="str">
        <f>IF(AI278=1,"1ST",IF(AI278=2,"2ND", IF(AI278=3,"3RD",IF(AI278=4,"FOURTH",IF(AI278=5,"FIFTH",IF(AI278=6,"SIXTH",IF(AI278=7,"7TH",IF(AI278=8,"8TH",IF(AI278=9,"9TH",IF(AI278=10,"10TH",IF(AI278=11,"11TH",IF(AI278=12,"12TH",IF(AI278=13,"13TH",IF(AI278=14,"14TH",IF(AI278=15,"FIFTEEN",IF(AI278=16,"SIXTEEN",IF(AI278=17,"SEVENTEEN",IF(AI278=18,"EIGHTEEN",IF(AI278=19,"NINETEEN",IF(AI278=20,"TWENTY",IF(AI278=21,"TWENTY FIRST",IF(AI278=22,"TWENTY SECOND",IF(AI278=23,"TWENTY THIRD",IF(AI278=24,"TWENTY FOURTH",IF(AI278=25,"TWENTY FIFTH",IF(AI278=26,"TWENTY SIX",IF(AI278=27,"TWENTY SEVEN",IF(AI278=28,"TWENTY EIGHT",IF(AI278=29,"TWENTY NINE",IF(AI278=30,"THIRTY",IF(AI278=31,"THIRTY FIRST","")))))))))))))))))))))))))))))))</f>
        <v>TWENTY SIX</v>
      </c>
    </row>
    <row r="282" spans="1:35" ht="14.25" customHeight="1">
      <c r="A282" s="104">
        <f>IF(N280="","",A281+1)</f>
        <v>10</v>
      </c>
      <c r="B282" s="77"/>
      <c r="C282" s="77"/>
      <c r="D282" s="77"/>
      <c r="E282" s="78"/>
      <c r="F282" s="78"/>
      <c r="G282" s="78"/>
      <c r="H282" s="77"/>
      <c r="I282" s="77"/>
      <c r="J282" s="79"/>
      <c r="K282" s="79"/>
      <c r="L282" s="79"/>
      <c r="M282" s="47"/>
      <c r="N282" s="47"/>
      <c r="O282" s="47"/>
      <c r="P282" s="47"/>
      <c r="AH282" s="46" t="str">
        <f>CONCATENATE(AH281," ",AI281,", ",AG281)</f>
        <v>OCTOBER TWENTY SIX, TWO THOUSAND FIFTEEN</v>
      </c>
    </row>
    <row r="283" spans="1:35" ht="25.5" customHeight="1">
      <c r="A283" s="104">
        <f>IF(N280="","",A282+1)</f>
        <v>11</v>
      </c>
      <c r="B283" s="588" t="str">
        <f>IF('Master sheet'!$D$11="Hindi","विषय","Subject")</f>
        <v>विषय</v>
      </c>
      <c r="C283" s="604" t="str">
        <f>IF('Master sheet'!$D$11="Hindi","अर्द्धवार्षिक","Half Yearly")</f>
        <v>अर्द्धवार्षिक</v>
      </c>
      <c r="D283" s="605"/>
      <c r="E283" s="605"/>
      <c r="F283" s="605"/>
      <c r="G283" s="820" t="str">
        <f>IF('Master sheet'!$D$11="Hindi","वार्षिक","Yearly")</f>
        <v>वार्षिक</v>
      </c>
      <c r="H283" s="821"/>
      <c r="I283" s="821"/>
      <c r="J283" s="822"/>
      <c r="K283" s="604" t="str">
        <f>IF('Master sheet'!$D$11="Hindi","सर्व योग","Grand Total")</f>
        <v>सर्व योग</v>
      </c>
      <c r="L283" s="605"/>
      <c r="M283" s="605"/>
      <c r="N283" s="606"/>
      <c r="O283" s="817" t="str">
        <f>IF('Master sheet'!$D$11="Hindi","ग्रेड","Grade")</f>
        <v>ग्रेड</v>
      </c>
      <c r="P283" s="807" t="str">
        <f>IF('Master sheet'!$D$11="Hindi","परिणाम","Results")</f>
        <v>परिणाम</v>
      </c>
    </row>
    <row r="284" spans="1:35" ht="102.75" customHeight="1">
      <c r="A284" s="104">
        <f>IF(N280="","",A283+1)</f>
        <v>12</v>
      </c>
      <c r="B284" s="588"/>
      <c r="C284" s="823" t="str">
        <f>IF('Master sheet'!$D$11="Hindi","लिखित","Written")</f>
        <v>लिखित</v>
      </c>
      <c r="D284" s="824"/>
      <c r="E284" s="823" t="str">
        <f>IF('Master sheet'!$D$11="Hindi","मौखिक","Oral")</f>
        <v>मौखिक</v>
      </c>
      <c r="F284" s="824"/>
      <c r="G284" s="823" t="str">
        <f>IF('Master sheet'!$D$11="Hindi","लिखित","Written")</f>
        <v>लिखित</v>
      </c>
      <c r="H284" s="824"/>
      <c r="I284" s="825" t="str">
        <f>IF('Master sheet'!$D$11="Hindi","मौखिक","Oral")</f>
        <v>मौखिक</v>
      </c>
      <c r="J284" s="825"/>
      <c r="K284" s="387" t="str">
        <f>IF('Master sheet'!$D$11="Hindi","लिखित","Written")</f>
        <v>लिखित</v>
      </c>
      <c r="L284" s="387" t="str">
        <f>IF('Master sheet'!$D$11="Hindi","मौखिक","Oral")</f>
        <v>मौखिक</v>
      </c>
      <c r="M284" s="826" t="str">
        <f>IF('Master sheet'!$D$11="Hindi","कुल विषय योग ","Subject Total")</f>
        <v xml:space="preserve">कुल विषय योग </v>
      </c>
      <c r="N284" s="827"/>
      <c r="O284" s="818"/>
      <c r="P284" s="808"/>
    </row>
    <row r="285" spans="1:35" ht="21" customHeight="1">
      <c r="A285" s="104">
        <f>IF(N280="","",A284+1)</f>
        <v>13</v>
      </c>
      <c r="B285" s="588"/>
      <c r="C285" s="830">
        <v>30</v>
      </c>
      <c r="D285" s="831"/>
      <c r="E285" s="830">
        <v>70</v>
      </c>
      <c r="F285" s="831"/>
      <c r="G285" s="830">
        <v>30</v>
      </c>
      <c r="H285" s="831"/>
      <c r="I285" s="830">
        <v>70</v>
      </c>
      <c r="J285" s="831"/>
      <c r="K285" s="414">
        <v>60</v>
      </c>
      <c r="L285" s="414">
        <v>140</v>
      </c>
      <c r="M285" s="830">
        <v>200</v>
      </c>
      <c r="N285" s="831"/>
      <c r="O285" s="819"/>
      <c r="P285" s="809"/>
    </row>
    <row r="286" spans="1:35" ht="21" customHeight="1">
      <c r="A286" s="104">
        <f>IF(N280="","",A285+1)</f>
        <v>14</v>
      </c>
      <c r="B286" s="321" t="str">
        <f>IF('Master sheet'!D$11="Hindi","हिंदी","Hindi")</f>
        <v>हिंदी</v>
      </c>
      <c r="C286" s="663">
        <f>IFERROR(IF(AND(N280=""),"",VLOOKUP(N280,Marks,15,0)),"")</f>
        <v>28</v>
      </c>
      <c r="D286" s="665"/>
      <c r="E286" s="663">
        <f>IFERROR(IF(AND(N280=""),"",VLOOKUP(N280,Marks,16,0)),"")</f>
        <v>61</v>
      </c>
      <c r="F286" s="665"/>
      <c r="G286" s="663">
        <f>IFERROR(IF(AND(N280=""),"",VLOOKUP(N280,Marks,19,0)),"")</f>
        <v>24</v>
      </c>
      <c r="H286" s="665"/>
      <c r="I286" s="663">
        <f>IFERROR(IF(AND(N280=""),"",VLOOKUP(N280,Marks,20,0)),"")</f>
        <v>24</v>
      </c>
      <c r="J286" s="665"/>
      <c r="K286" s="404">
        <f>IFERROR(IF(AND(N280=""),"",SUM(C286,G286)),"")</f>
        <v>52</v>
      </c>
      <c r="L286" s="404">
        <f>IFERROR(IF(AND(N280=""),"",SUM(E286,I286)),"")</f>
        <v>85</v>
      </c>
      <c r="M286" s="828">
        <f>IFERROR(IF(AND(N280=""),"",SUM(K286,L286)),"")</f>
        <v>137</v>
      </c>
      <c r="N286" s="829"/>
      <c r="O286" s="84" t="str">
        <f>IFERROR(IF(AND(N280=""),"",VLOOKUP(N280,Marks,28,0)),"")</f>
        <v>C</v>
      </c>
      <c r="P286" s="225" t="str">
        <f>IFERROR(IF(AND(N280=""),"",VLOOKUP(N280,Marks,26,0)),"")</f>
        <v>P</v>
      </c>
    </row>
    <row r="287" spans="1:35" ht="21" customHeight="1">
      <c r="A287" s="104">
        <f>IF(N280="","",A286+1)</f>
        <v>15</v>
      </c>
      <c r="B287" s="321" t="str">
        <f>IF('Master sheet'!$D$11="Hindi","गणित","Maths")</f>
        <v>गणित</v>
      </c>
      <c r="C287" s="663">
        <f>IFERROR(IF(AND(N280=""),"",VLOOKUP(N280,Marks,51,0)),"")</f>
        <v>21</v>
      </c>
      <c r="D287" s="665"/>
      <c r="E287" s="663">
        <f>IFERROR(IF(AND(N280=""),"",VLOOKUP(N280,Marks,52,0)),"")</f>
        <v>64</v>
      </c>
      <c r="F287" s="665"/>
      <c r="G287" s="663">
        <f>IFERROR(IF(AND(N280=""),"",VLOOKUP(N280,Marks,55,0)),"")</f>
        <v>23</v>
      </c>
      <c r="H287" s="665"/>
      <c r="I287" s="663">
        <f>IFERROR(IF(AND(N280=""),"",VLOOKUP(N280,Marks,56,0)),"")</f>
        <v>68</v>
      </c>
      <c r="J287" s="665"/>
      <c r="K287" s="404">
        <f>IFERROR(IF(AND(N280=""),"",SUM(C287,G287)),"")</f>
        <v>44</v>
      </c>
      <c r="L287" s="404">
        <f>IFERROR(IF(AND(N280=""),"",SUM(E287,I287)),"")</f>
        <v>132</v>
      </c>
      <c r="M287" s="828">
        <f>IFERROR(IF(AND(N280=""),"",SUM(K287,L287)),"")</f>
        <v>176</v>
      </c>
      <c r="N287" s="829"/>
      <c r="O287" s="84" t="str">
        <f>IFERROR(IF(AND(N280=""),"",VLOOKUP(N280,Marks,64,0)),"")</f>
        <v>A</v>
      </c>
      <c r="P287" s="225" t="str">
        <f>IFERROR(IF(AND(N280=""),"",VLOOKUP(N280,Marks,62,0)),"")</f>
        <v>P</v>
      </c>
      <c r="T287" s="341"/>
    </row>
    <row r="288" spans="1:35" ht="21" customHeight="1">
      <c r="A288" s="104">
        <f>IF(N280="","",A287+1)</f>
        <v>16</v>
      </c>
      <c r="B288" s="416"/>
      <c r="C288" s="830">
        <v>15</v>
      </c>
      <c r="D288" s="831"/>
      <c r="E288" s="830">
        <v>35</v>
      </c>
      <c r="F288" s="831"/>
      <c r="G288" s="830">
        <v>15</v>
      </c>
      <c r="H288" s="831"/>
      <c r="I288" s="830">
        <v>35</v>
      </c>
      <c r="J288" s="831"/>
      <c r="K288" s="414">
        <v>30</v>
      </c>
      <c r="L288" s="414">
        <v>70</v>
      </c>
      <c r="M288" s="830">
        <v>100</v>
      </c>
      <c r="N288" s="831"/>
      <c r="O288" s="834"/>
      <c r="P288" s="835"/>
      <c r="T288" s="341"/>
    </row>
    <row r="289" spans="1:16" ht="21" customHeight="1">
      <c r="A289" s="104">
        <f>IF(N280="","",A288+1)</f>
        <v>17</v>
      </c>
      <c r="B289" s="321" t="str">
        <f>IF('Master sheet'!$D$11="Hindi","अंग्रेजी","English")</f>
        <v>अंग्रेजी</v>
      </c>
      <c r="C289" s="663">
        <f>IFERROR(IF(AND(N280=""),"",VLOOKUP(N280,Marks,33,0)),"")</f>
        <v>10</v>
      </c>
      <c r="D289" s="665"/>
      <c r="E289" s="663">
        <f>IFERROR(IF(AND(N280=""),"",VLOOKUP(N280,Marks,34,0)),"")</f>
        <v>31</v>
      </c>
      <c r="F289" s="665"/>
      <c r="G289" s="663">
        <f>IFERROR(IF(AND(N280=""),"",VLOOKUP(N280,Marks,37,0)),"")</f>
        <v>14</v>
      </c>
      <c r="H289" s="665"/>
      <c r="I289" s="663">
        <f>IFERROR(IF(AND(N280=""),"",VLOOKUP(N280,Marks,38,0)),"")</f>
        <v>32</v>
      </c>
      <c r="J289" s="665"/>
      <c r="K289" s="404">
        <f>IFERROR(IF(AND(N280=""),"",SUM(C289,G289)),"")</f>
        <v>24</v>
      </c>
      <c r="L289" s="404">
        <f>IFERROR(IF(AND(N280=""),"",SUM(E289,I289)),"")</f>
        <v>63</v>
      </c>
      <c r="M289" s="828">
        <f>IFERROR(IF(AND(N280=""),"",SUM(K289,L289)),"")</f>
        <v>87</v>
      </c>
      <c r="N289" s="829"/>
      <c r="O289" s="84" t="str">
        <f>IFERROR(IF(AND(N280=""),"",VLOOKUP(N280,Marks,46,0)),"")</f>
        <v>A</v>
      </c>
      <c r="P289" s="225" t="str">
        <f>IFERROR(IF(AND(N280=""),"",VLOOKUP(N280,Marks,44,0)),"")</f>
        <v>P</v>
      </c>
    </row>
    <row r="290" spans="1:16" ht="23.25" customHeight="1">
      <c r="A290" s="104">
        <f>IF(N280="","",A289+1)</f>
        <v>18</v>
      </c>
      <c r="B290" s="322" t="str">
        <f>IF('Master sheet'!$D$11="Hindi","कुल योग","Total")</f>
        <v>कुल योग</v>
      </c>
      <c r="C290" s="848">
        <f>IF(AND(N280=""),"",IF(AND(C286="",C287="",C289=""),"",SUM(C286,C287,C289)))</f>
        <v>59</v>
      </c>
      <c r="D290" s="849"/>
      <c r="E290" s="848">
        <f>IF(AND(N280=""),"",IF(AND(E286="",E287="",E289=""),"",SUM(E286,E287,E289)))</f>
        <v>156</v>
      </c>
      <c r="F290" s="849"/>
      <c r="G290" s="848">
        <f>IF(AND(N280=""),"",IF(AND(G286="",G287="",G289=""),"",SUM(G286,G287,G289)))</f>
        <v>61</v>
      </c>
      <c r="H290" s="849"/>
      <c r="I290" s="848">
        <f>IF(AND(N280=""),"",IF(AND(I286="",I287="",I289=""),"",SUM(I286,I287,I289)))</f>
        <v>124</v>
      </c>
      <c r="J290" s="849"/>
      <c r="K290" s="405">
        <f>IF(AND(N280=""),"",IF(AND(K286="",K287="",K289=""),"",SUM(K286,K287,K289)))</f>
        <v>120</v>
      </c>
      <c r="L290" s="405">
        <f>IF(AND(N280=""),"",IF(AND(L286="",L287="",L289=""),"",SUM(L286,L287,L289)))</f>
        <v>280</v>
      </c>
      <c r="M290" s="828">
        <f>IF(AND(N280=""),"",IF(AND(M286="",M287="",M289=""),"",SUM(M286,M287,M289)))</f>
        <v>400</v>
      </c>
      <c r="N290" s="829"/>
      <c r="O290" s="415" t="str">
        <f>IFERROR(IF(AND(N280=""),"",VLOOKUP(N280,Marks,119,0)),"")</f>
        <v>B</v>
      </c>
      <c r="P290" s="228"/>
    </row>
    <row r="291" spans="1:16" ht="23.25" customHeight="1">
      <c r="A291" s="104">
        <f>IF(N280="","",A290+1)</f>
        <v>19</v>
      </c>
      <c r="B291" s="417"/>
      <c r="C291" s="830">
        <v>50</v>
      </c>
      <c r="D291" s="836"/>
      <c r="E291" s="836"/>
      <c r="F291" s="831"/>
      <c r="G291" s="830">
        <v>50</v>
      </c>
      <c r="H291" s="836"/>
      <c r="I291" s="836"/>
      <c r="J291" s="831"/>
      <c r="K291" s="830">
        <v>100</v>
      </c>
      <c r="L291" s="836"/>
      <c r="M291" s="836"/>
      <c r="N291" s="831"/>
      <c r="O291" s="837"/>
      <c r="P291" s="838"/>
    </row>
    <row r="292" spans="1:16" ht="21" customHeight="1">
      <c r="A292" s="104">
        <f>IF(N280="","",A291+1)</f>
        <v>20</v>
      </c>
      <c r="B292" s="326" t="str">
        <f>IF('Master sheet'!$D$11="Hindi","पर्यावरण अध्ययन","EVS")</f>
        <v>पर्यावरण अध्ययन</v>
      </c>
      <c r="C292" s="663">
        <f>IFERROR(IF(AND(N280=""),"",VLOOKUP(N280,Marks,69,0)),"")</f>
        <v>30</v>
      </c>
      <c r="D292" s="664"/>
      <c r="E292" s="664"/>
      <c r="F292" s="665"/>
      <c r="G292" s="663">
        <f>IFERROR(IF(AND(N280=""),"",VLOOKUP(N280,Marks,73,0)),"")</f>
        <v>49</v>
      </c>
      <c r="H292" s="664"/>
      <c r="I292" s="664"/>
      <c r="J292" s="665"/>
      <c r="K292" s="848">
        <f>IFERROR(IF(AND(N280=""),"",SUM(C292,G292)),"")</f>
        <v>79</v>
      </c>
      <c r="L292" s="861"/>
      <c r="M292" s="861"/>
      <c r="N292" s="849"/>
      <c r="O292" s="84" t="str">
        <f>IFERROR(IF(AND(N280=""),"",VLOOKUP(N280,Marks,82,0)),"")</f>
        <v>B</v>
      </c>
      <c r="P292" s="225" t="str">
        <f>IFERROR(IF(AND(N280=""),"",VLOOKUP(N280,Marks,80,0)),"")</f>
        <v>P</v>
      </c>
    </row>
    <row r="293" spans="1:16" ht="12" customHeight="1">
      <c r="A293" s="104">
        <f>IF(N280="","",A292+1)</f>
        <v>21</v>
      </c>
      <c r="B293" s="810"/>
      <c r="C293" s="810"/>
      <c r="D293" s="810"/>
      <c r="E293" s="810"/>
      <c r="F293" s="810"/>
      <c r="G293" s="810"/>
      <c r="H293" s="810"/>
      <c r="I293" s="810"/>
      <c r="J293" s="810"/>
      <c r="K293" s="810"/>
      <c r="L293" s="810"/>
      <c r="M293" s="810"/>
      <c r="N293" s="810"/>
      <c r="O293" s="810"/>
      <c r="P293" s="810"/>
    </row>
    <row r="294" spans="1:16" ht="21" customHeight="1">
      <c r="A294" s="104">
        <f>IF(N280="","",A293+1)</f>
        <v>22</v>
      </c>
      <c r="B294" s="860" t="str">
        <f>IF('Master sheet'!$D$11="Hindi","अतिरिक्त विषय ","Extra Subject")</f>
        <v xml:space="preserve">अतिरिक्त विषय </v>
      </c>
      <c r="C294" s="860"/>
      <c r="D294" s="860"/>
      <c r="E294" s="860"/>
      <c r="F294" s="860"/>
      <c r="G294" s="860"/>
      <c r="H294" s="860"/>
      <c r="I294" s="860"/>
      <c r="J294" s="860"/>
      <c r="K294" s="860"/>
      <c r="L294" s="860"/>
      <c r="M294" s="860"/>
      <c r="N294" s="860"/>
      <c r="O294" s="860"/>
      <c r="P294" s="860"/>
    </row>
    <row r="295" spans="1:16" ht="21" customHeight="1">
      <c r="A295" s="104">
        <f>IF(N280="","",A294+1)</f>
        <v>23</v>
      </c>
      <c r="B295" s="378" t="str">
        <f>IF('Master sheet'!$D$11="Hindi","विषय","Subject")</f>
        <v>विषय</v>
      </c>
      <c r="C295" s="843" t="str">
        <f>IF('Master sheet'!$D$11="Hindi","पूर्णांक","M.M.")</f>
        <v>पूर्णांक</v>
      </c>
      <c r="D295" s="844"/>
      <c r="E295" s="843" t="str">
        <f>IF('Master sheet'!$D$11="Hindi","प्राप्तांक","Ob.M.")</f>
        <v>प्राप्तांक</v>
      </c>
      <c r="F295" s="844"/>
      <c r="G295" s="843" t="str">
        <f>IF('Master sheet'!$D$11="Hindi","ग्रेड","Grade")</f>
        <v>ग्रेड</v>
      </c>
      <c r="H295" s="844"/>
      <c r="I295" s="843" t="str">
        <f>IF('Master sheet'!$D$11="Hindi","विषय","Subject")</f>
        <v>विषय</v>
      </c>
      <c r="J295" s="844"/>
      <c r="K295" s="843" t="str">
        <f>IF('Master sheet'!$D$11="Hindi","पूर्णांक","M.M.")</f>
        <v>पूर्णांक</v>
      </c>
      <c r="L295" s="844"/>
      <c r="M295" s="843" t="str">
        <f>IF('Master sheet'!$D$11="Hindi","प्राप्तांक","Ob.M.")</f>
        <v>प्राप्तांक</v>
      </c>
      <c r="N295" s="844"/>
      <c r="O295" s="843" t="str">
        <f>IF('Master sheet'!$D$11="Hindi","ग्रेड","Grade")</f>
        <v>ग्रेड</v>
      </c>
      <c r="P295" s="844"/>
    </row>
    <row r="296" spans="1:16" ht="21" customHeight="1">
      <c r="A296" s="104">
        <f>IF(N280="","",A295+1)</f>
        <v>24</v>
      </c>
      <c r="B296" s="322" t="str">
        <f>IF(AND(N280=""),"",'Result Sheet'!$DA$4)</f>
        <v/>
      </c>
      <c r="C296" s="845">
        <f>IF(AND(N280=""),"",'Result Sheet'!$DC$7)</f>
        <v>100</v>
      </c>
      <c r="D296" s="845"/>
      <c r="E296" s="846">
        <f>IFERROR(IF(AND(N280=""),"",VLOOKUP(N280,Marks,106,0)),"")</f>
        <v>78</v>
      </c>
      <c r="F296" s="846"/>
      <c r="G296" s="847" t="str">
        <f>IFERROR(IF(AND(N280=""),"",VLOOKUP(N280,Marks,107,0)),"")</f>
        <v>B</v>
      </c>
      <c r="H296" s="847"/>
      <c r="I296" s="845" t="str">
        <f>IF(AND(N280=""),"",'Result Sheet'!$DE$4)</f>
        <v/>
      </c>
      <c r="J296" s="845"/>
      <c r="K296" s="845">
        <f>IF(AND(N280=""),"",'Result Sheet'!$DG$7)</f>
        <v>100</v>
      </c>
      <c r="L296" s="845"/>
      <c r="M296" s="846">
        <f>IFERROR(IF(AND(N280=""),"",VLOOKUP(N280,Marks,110,0)),"")</f>
        <v>83</v>
      </c>
      <c r="N296" s="846"/>
      <c r="O296" s="847" t="str">
        <f>IFERROR(IF(AND(N280=""),"",VLOOKUP(N280,Marks,111,0)),"")</f>
        <v>B</v>
      </c>
      <c r="P296" s="847"/>
    </row>
    <row r="297" spans="1:16" ht="21" customHeight="1">
      <c r="A297" s="104">
        <f>IF(N280="","",A296+1)</f>
        <v>25</v>
      </c>
      <c r="B297" s="811" t="str">
        <f>IF('Master sheet'!$D$11="Hindi","विषय","Subject")</f>
        <v>विषय</v>
      </c>
      <c r="C297" s="811"/>
      <c r="D297" s="832" t="str">
        <f>IF('Master sheet'!$D$11="Hindi","प्राप्तांक","Marks ")</f>
        <v>प्राप्तांक</v>
      </c>
      <c r="E297" s="833"/>
      <c r="F297" s="324" t="str">
        <f>IF('Master sheet'!$D$11="Hindi","ग्रेड","Grade")</f>
        <v>ग्रेड</v>
      </c>
      <c r="G297" s="811" t="str">
        <f>IF('Master sheet'!$D$11="Hindi","विषय","Subject")</f>
        <v>विषय</v>
      </c>
      <c r="H297" s="811"/>
      <c r="I297" s="832" t="str">
        <f>IF('Master sheet'!$D$11="Hindi","प्राप्तांक","Marks")</f>
        <v>प्राप्तांक</v>
      </c>
      <c r="J297" s="833"/>
      <c r="K297" s="324" t="str">
        <f>IF('Master sheet'!$D$11="Hindi","ग्रेड","Grade")</f>
        <v>ग्रेड</v>
      </c>
      <c r="L297" s="811" t="str">
        <f>IF('Master sheet'!$D$11="Hindi","विषय","Subject")</f>
        <v>विषय</v>
      </c>
      <c r="M297" s="811"/>
      <c r="N297" s="832" t="str">
        <f>IF('Master sheet'!$D$11="Hindi","प्राप्तांक","Marks")</f>
        <v>प्राप्तांक</v>
      </c>
      <c r="O297" s="833"/>
      <c r="P297" s="385" t="str">
        <f>IF('Master sheet'!$D$11="Hindi","ग्रेड","Grade")</f>
        <v>ग्रेड</v>
      </c>
    </row>
    <row r="298" spans="1:16" ht="21" customHeight="1">
      <c r="A298" s="104">
        <f>IF(N280="","",A297+1)</f>
        <v>26</v>
      </c>
      <c r="B298" s="839" t="str">
        <f>IF('Master sheet'!$D$11="Hindi","कार्यानुभव","WORK EXP.")</f>
        <v>कार्यानुभव</v>
      </c>
      <c r="C298" s="840"/>
      <c r="D298" s="840"/>
      <c r="E298" s="75">
        <f>IFERROR(IF(AND(N280=""),"",VLOOKUP(N280,Marks,85,0)),"")</f>
        <v>47</v>
      </c>
      <c r="F298" s="84" t="str">
        <f>IFERROR(IF(AND(N280=""),"",VLOOKUP(N280,Marks,89,0)),"")</f>
        <v>A+</v>
      </c>
      <c r="G298" s="839" t="str">
        <f>IF('Master sheet'!$D$11="Hindi","कला शिक्षा","ART EDU.")</f>
        <v>कला शिक्षा</v>
      </c>
      <c r="H298" s="840"/>
      <c r="I298" s="840"/>
      <c r="J298" s="75">
        <f>IFERROR(IF(AND(N280=""),"",VLOOKUP(N280,Marks,92,0)),"")</f>
        <v>36</v>
      </c>
      <c r="K298" s="84" t="str">
        <f>IFERROR(IF(AND(N280=""),"",VLOOKUP(N280,Marks,96,0)),"")</f>
        <v>B</v>
      </c>
      <c r="L298" s="841" t="str">
        <f>IF('Master sheet'!$D$11="Hindi","स्वा. एवं शा. शिक्षा","HE.&amp;PH. EDU.")</f>
        <v>स्वा. एवं शा. शिक्षा</v>
      </c>
      <c r="M298" s="842"/>
      <c r="N298" s="842"/>
      <c r="O298" s="75">
        <f>IFERROR(IF(AND(N280=""),"",VLOOKUP(N280,Marks,99,0)),"")</f>
        <v>81</v>
      </c>
      <c r="P298" s="84" t="str">
        <f>IFERROR(IF(AND(N280=""),"",VLOOKUP(N280,Marks,103,0)),"")</f>
        <v>A</v>
      </c>
    </row>
    <row r="299" spans="1:16" ht="9" customHeight="1">
      <c r="A299" s="104">
        <f>IF(N280="","",A298+1)</f>
        <v>27</v>
      </c>
      <c r="B299" s="327"/>
      <c r="C299" s="327"/>
      <c r="D299" s="327"/>
      <c r="E299" s="383"/>
      <c r="F299" s="384"/>
      <c r="G299" s="327"/>
      <c r="H299" s="327"/>
      <c r="I299" s="327"/>
      <c r="J299" s="383"/>
      <c r="K299" s="384"/>
      <c r="L299" s="328"/>
      <c r="M299" s="328"/>
      <c r="N299" s="328"/>
      <c r="O299" s="383"/>
      <c r="P299" s="384"/>
    </row>
    <row r="300" spans="1:16" ht="21" customHeight="1">
      <c r="A300" s="104">
        <f>IF(N280="","",A299+1)</f>
        <v>28</v>
      </c>
      <c r="B300" s="800" t="str">
        <f>IF('Master sheet'!$D$11="Hindi","कुल कार्य दिवस :-","Total Meeting :-")</f>
        <v>कुल कार्य दिवस :-</v>
      </c>
      <c r="C300" s="800"/>
      <c r="D300" s="800"/>
      <c r="E300" s="801">
        <f>IFERROR(IF(AND(N280=""),"",VLOOKUP(N280,Marks,117,0)),"")</f>
        <v>220</v>
      </c>
      <c r="F300" s="801"/>
      <c r="G300" s="801"/>
      <c r="H300" s="801"/>
      <c r="I300" s="800" t="str">
        <f>IF('Master sheet'!$D$11="Hindi","कुल उपस्थिति :-","Total Attendance :-")</f>
        <v>कुल उपस्थिति :-</v>
      </c>
      <c r="J300" s="800"/>
      <c r="K300" s="800"/>
      <c r="L300" s="800"/>
      <c r="M300" s="802">
        <f>IFERROR(IF(AND(N280=""),"",VLOOKUP(N280,Marks,118,0)),"")</f>
        <v>160</v>
      </c>
      <c r="N300" s="802"/>
      <c r="O300" s="802"/>
      <c r="P300" s="802"/>
    </row>
    <row r="301" spans="1:16" ht="21" customHeight="1">
      <c r="A301" s="104">
        <f>IF(N280="","",A300+1)</f>
        <v>29</v>
      </c>
      <c r="B301" s="800" t="str">
        <f>IF('Master sheet'!$D$11="Hindi","परिणाम :-","Result :-")</f>
        <v>परिणाम :-</v>
      </c>
      <c r="C301" s="800"/>
      <c r="D301" s="800"/>
      <c r="E301" s="803" t="str">
        <f>IFERROR(IF(AND(N280=""),"",VLOOKUP(N280,Marks,116,0)),"")</f>
        <v>कक्षोंन्नति</v>
      </c>
      <c r="F301" s="803"/>
      <c r="G301" s="803"/>
      <c r="H301" s="803"/>
      <c r="I301" s="800" t="str">
        <f>IF('Master sheet'!$D$11="Hindi","परिणाम प्रतिशत में :-","Result in Percentage :-")</f>
        <v>परिणाम प्रतिशत में :-</v>
      </c>
      <c r="J301" s="800"/>
      <c r="K301" s="800"/>
      <c r="L301" s="800"/>
      <c r="M301" s="804">
        <f>IFERROR(IF(AND(N280=""),"",VLOOKUP(N280,Marks,113,0)),"")</f>
        <v>80</v>
      </c>
      <c r="N301" s="804"/>
      <c r="O301" s="804"/>
      <c r="P301" s="804"/>
    </row>
    <row r="302" spans="1:16" ht="21" customHeight="1">
      <c r="A302" s="104">
        <f>IF(N280="","",A301+1)</f>
        <v>30</v>
      </c>
      <c r="B302" s="800" t="str">
        <f>IF('Master sheet'!$D$11="Hindi","श्रेणी / ग्रेड :-","Division / Grade :-")</f>
        <v>श्रेणी / ग्रेड :-</v>
      </c>
      <c r="C302" s="800"/>
      <c r="D302" s="800"/>
      <c r="E302" s="226" t="str">
        <f>IFERROR(IF(AND(N280=""),"",VLOOKUP(N280,Marks,114,0)),"")</f>
        <v>I</v>
      </c>
      <c r="F302" s="227" t="s">
        <v>132</v>
      </c>
      <c r="G302" s="805" t="str">
        <f>IFERROR(IF(AND(N280=""),"",VLOOKUP(N280,Marks,119,0)),"")</f>
        <v>B</v>
      </c>
      <c r="H302" s="805"/>
      <c r="I302" s="800" t="str">
        <f>IF('Master sheet'!$D$11="Hindi","कक्षा में स्थान :-","Position in the Class :-")</f>
        <v>कक्षा में स्थान :-</v>
      </c>
      <c r="J302" s="800"/>
      <c r="K302" s="800"/>
      <c r="L302" s="800"/>
      <c r="M302" s="806">
        <f>IFERROR(IF(AND(N280=""),"",VLOOKUP(N280,Marks,115,0)),"")</f>
        <v>14.999999999999998</v>
      </c>
      <c r="N302" s="806"/>
      <c r="O302" s="806"/>
      <c r="P302" s="806"/>
    </row>
    <row r="303" spans="1:16" ht="21" customHeight="1">
      <c r="A303" s="104">
        <f>IF(N280="","",A302+1)</f>
        <v>31</v>
      </c>
      <c r="B303" s="786" t="str">
        <f>IF('Master sheet'!$D$11="Hindi","परीक्षा परिणाम घोषणा दिनांक :-","Result Declaration Date :-")</f>
        <v>परीक्षा परिणाम घोषणा दिनांक :-</v>
      </c>
      <c r="C303" s="786"/>
      <c r="D303" s="786"/>
      <c r="E303" s="787">
        <f>IFERROR(IF(AND(N280=""),"",'Master sheet'!$D$10),"")</f>
        <v>45048</v>
      </c>
      <c r="F303" s="787"/>
      <c r="G303" s="787"/>
      <c r="H303" s="418"/>
      <c r="I303" s="76"/>
      <c r="J303" s="76"/>
      <c r="K303" s="47"/>
      <c r="L303" s="76"/>
      <c r="M303" s="76"/>
      <c r="N303" s="76"/>
      <c r="O303" s="76"/>
      <c r="P303" s="76"/>
    </row>
    <row r="304" spans="1:16" ht="54" customHeight="1">
      <c r="A304" s="104">
        <f>IF(N280="","",A303+1)</f>
        <v>32</v>
      </c>
      <c r="B304" s="788" t="str">
        <f>IF(AND(N280=""),"",IF(AND(C277=1),CONCATENATE("( ",UPPER('Master sheet'!$H$10)," )"),IF(AND(C277=2),CONCATENATE("( ",UPPER('Master sheet'!$H$18)," )"),"")))</f>
        <v>( PRADIP SINGH RAJAWAT )</v>
      </c>
      <c r="C304" s="788"/>
      <c r="D304" s="788"/>
      <c r="E304" s="788"/>
      <c r="F304" s="789" t="str">
        <f>IF(AND(N280=""),"",CONCATENATE("(",'Master sheet'!$D$14," )"))</f>
        <v>(Suresh Kumar )</v>
      </c>
      <c r="G304" s="789"/>
      <c r="H304" s="789"/>
      <c r="I304" s="789"/>
      <c r="J304" s="789"/>
      <c r="K304" s="789" t="str">
        <f>IF(AND(N280=""),"",CONCATENATE("(",'Master sheet'!$D$12," )"))</f>
        <v>(USHA PALIYA )</v>
      </c>
      <c r="L304" s="789"/>
      <c r="M304" s="789"/>
      <c r="N304" s="789"/>
      <c r="O304" s="789"/>
      <c r="P304" s="789"/>
    </row>
    <row r="305" spans="1:35" ht="24.75" customHeight="1">
      <c r="A305" s="104">
        <f>IF(N280="","",A304+1)</f>
        <v>33</v>
      </c>
      <c r="B305" s="790" t="str">
        <f>IF('Master sheet'!$D$11="Hindi","हस्ताक्षर कक्षाध्यापक","Signature of the class teacher")</f>
        <v>हस्ताक्षर कक्षाध्यापक</v>
      </c>
      <c r="C305" s="790"/>
      <c r="D305" s="790"/>
      <c r="E305" s="790"/>
      <c r="F305" s="790" t="str">
        <f>IF('Master sheet'!$D$11="Hindi","हस्ताक्षर परीक्षा प्रभारी","Signature of the exam. Incharge")</f>
        <v>हस्ताक्षर परीक्षा प्रभारी</v>
      </c>
      <c r="G305" s="790"/>
      <c r="H305" s="790"/>
      <c r="I305" s="790"/>
      <c r="J305" s="790"/>
      <c r="K305" s="790" t="str">
        <f>IF('Master sheet'!$D$11="Hindi","हस्ताक्षर संस्था प्रधान","Head of Institute's Signature")</f>
        <v>हस्ताक्षर संस्था प्रधान</v>
      </c>
      <c r="L305" s="790"/>
      <c r="M305" s="790"/>
      <c r="N305" s="790"/>
      <c r="O305" s="790"/>
      <c r="P305" s="790"/>
    </row>
    <row r="307" spans="1:35" ht="24.75" customHeight="1">
      <c r="A307" s="104">
        <f>IF(N314="","",1)</f>
        <v>1</v>
      </c>
      <c r="B307" s="850" t="str">
        <f>IF('Master sheet'!$D$11="Hindi","वार्षिक रिपोर्ट कार्ड ","Report Card")</f>
        <v xml:space="preserve">वार्षिक रिपोर्ट कार्ड </v>
      </c>
      <c r="C307" s="850"/>
      <c r="D307" s="850"/>
      <c r="E307" s="850"/>
      <c r="F307" s="850"/>
      <c r="G307" s="850"/>
      <c r="H307" s="850"/>
      <c r="I307" s="850"/>
      <c r="J307" s="850"/>
      <c r="K307" s="850"/>
      <c r="L307" s="850"/>
      <c r="M307" s="850"/>
      <c r="N307" s="850"/>
      <c r="O307" s="850"/>
      <c r="P307" s="850"/>
      <c r="S307" s="330"/>
      <c r="T307" s="330"/>
      <c r="U307" s="330"/>
      <c r="V307" s="330"/>
      <c r="W307" s="330"/>
      <c r="X307" s="47"/>
    </row>
    <row r="308" spans="1:35" ht="18.95" customHeight="1">
      <c r="A308" s="104">
        <f>IF(N314="","",A307+1)</f>
        <v>2</v>
      </c>
      <c r="B308" s="851" t="str">
        <f>IF('Master sheet'!$D$11="Hindi","शिक्षा विभाग, राजस्थान सरकार","Education Department, Rajasthan Government")</f>
        <v>शिक्षा विभाग, राजस्थान सरकार</v>
      </c>
      <c r="C308" s="851"/>
      <c r="D308" s="851"/>
      <c r="E308" s="851"/>
      <c r="F308" s="851"/>
      <c r="G308" s="851"/>
      <c r="H308" s="851"/>
      <c r="I308" s="851"/>
      <c r="J308" s="851"/>
      <c r="K308" s="851"/>
      <c r="L308" s="851"/>
      <c r="M308" s="851"/>
      <c r="N308" s="851"/>
      <c r="O308" s="851"/>
      <c r="P308" s="851"/>
      <c r="S308" s="330"/>
      <c r="T308" s="330"/>
      <c r="U308" s="331"/>
      <c r="V308" s="330"/>
      <c r="W308" s="330"/>
      <c r="X308" s="47"/>
    </row>
    <row r="309" spans="1:35" s="106" customFormat="1" ht="24" customHeight="1">
      <c r="A309" s="104">
        <f>IF(N314="","",A308+1)</f>
        <v>3</v>
      </c>
      <c r="B309" s="852" t="str">
        <f>IF('Master sheet'!$D$11="Hindi","विद्यालय का नाम :-","School Name :- ")</f>
        <v>विद्यालय का नाम :-</v>
      </c>
      <c r="C309" s="852"/>
      <c r="D309" s="852"/>
      <c r="E309" s="853" t="str">
        <f>IF(AND(N314=""),"",IF('Master sheet'!$D$11="Hindi",'Master sheet'!$D$8,'Master sheet'!$D$7))</f>
        <v xml:space="preserve">महात्मा गाँधी राजकीय विद्यालय (अंग्रेजी माध्यम) बर, पाली </v>
      </c>
      <c r="F309" s="853"/>
      <c r="G309" s="853"/>
      <c r="H309" s="853"/>
      <c r="I309" s="853"/>
      <c r="J309" s="853"/>
      <c r="K309" s="853"/>
      <c r="L309" s="853"/>
      <c r="M309" s="853"/>
      <c r="N309" s="853"/>
      <c r="O309" s="853"/>
      <c r="P309" s="853"/>
      <c r="S309" s="332"/>
      <c r="T309" s="342"/>
      <c r="U309" s="331"/>
      <c r="V309" s="342"/>
      <c r="W309" s="332"/>
      <c r="X309" s="343"/>
    </row>
    <row r="310" spans="1:35" ht="18.95" customHeight="1">
      <c r="A310" s="104">
        <f>IF(N314="","",A309+1)</f>
        <v>4</v>
      </c>
      <c r="B310" s="337"/>
      <c r="C310" s="337"/>
      <c r="D310" s="337"/>
      <c r="E310" s="854" t="str">
        <f>IF(AND(N314=""),"",IF('Master sheet'!$D$11="Hindi",CONCATENATE("(विद्यालय मान्यता क्रमांक व वर्ष : ","  ",'Master sheet'!$D$6),CONCATENATE("(School Recognition Number &amp; Years : ","  ",'Master sheet'!$D$6)))</f>
        <v>(विद्यालय मान्यता क्रमांक व वर्ष :   शिक्षा/पाली/1995/2001</v>
      </c>
      <c r="F310" s="854"/>
      <c r="G310" s="854"/>
      <c r="H310" s="854"/>
      <c r="I310" s="854"/>
      <c r="J310" s="854"/>
      <c r="K310" s="854"/>
      <c r="L310" s="854"/>
      <c r="M310" s="854"/>
      <c r="N310" s="854"/>
      <c r="O310" s="854"/>
      <c r="P310" s="854"/>
      <c r="S310" s="330"/>
      <c r="T310" s="330"/>
      <c r="U310" s="330"/>
      <c r="V310" s="330"/>
      <c r="W310" s="330"/>
      <c r="X310" s="47"/>
    </row>
    <row r="311" spans="1:35" ht="18.95" customHeight="1">
      <c r="A311" s="104">
        <f>IF(N314="","",A310+1)</f>
        <v>5</v>
      </c>
      <c r="B311" s="335" t="str">
        <f>IF('Master sheet'!$D$11="Hindi","कक्षा  :-","CLASS :- ")</f>
        <v>कक्षा  :-</v>
      </c>
      <c r="C311" s="855">
        <f>IFERROR(IF(AND(N314=""),"",VLOOKUP(N314,Marks,2,0)),"")</f>
        <v>1</v>
      </c>
      <c r="D311" s="855"/>
      <c r="E311" s="856" t="str">
        <f>IF('Master sheet'!$D$11="Hindi","सेक्शन :-","Section :- ")</f>
        <v>सेक्शन :-</v>
      </c>
      <c r="F311" s="856"/>
      <c r="G311" s="856"/>
      <c r="H311" s="855" t="str">
        <f>IFERROR(IF(AND(N314=""),"",VLOOKUP(N314,Marks,3,0)),"")</f>
        <v>A</v>
      </c>
      <c r="I311" s="855"/>
      <c r="J311" s="857" t="str">
        <f>IF('Master sheet'!$D$11="Hindi","सत्र :- ","Session :- ")</f>
        <v xml:space="preserve">सत्र :- </v>
      </c>
      <c r="K311" s="857"/>
      <c r="L311" s="857"/>
      <c r="M311" s="857"/>
      <c r="N311" s="858" t="str">
        <f>IF(AND(N314=""),"",'Marks Entry 1st'!$I$2)</f>
        <v xml:space="preserve"> 2022-2023</v>
      </c>
      <c r="O311" s="858"/>
      <c r="P311" s="858"/>
      <c r="S311" s="330"/>
      <c r="T311" s="330"/>
      <c r="U311" s="330"/>
      <c r="V311" s="330"/>
      <c r="W311" s="330"/>
      <c r="X311" s="47"/>
      <c r="AH311" s="340">
        <f>N313</f>
        <v>42047</v>
      </c>
    </row>
    <row r="312" spans="1:35" ht="18.95" customHeight="1">
      <c r="A312" s="104">
        <f>IF(N314="","",A311+1)</f>
        <v>6</v>
      </c>
      <c r="B312" s="812" t="str">
        <f>IF('Master sheet'!$D$11="Hindi","विद्यार्थी का नाम :-","Student's Name :-")</f>
        <v>विद्यार्थी का नाम :-</v>
      </c>
      <c r="C312" s="812"/>
      <c r="D312" s="812"/>
      <c r="E312" s="813" t="str">
        <f>IFERROR(IF(AND(N314=""),"",VLOOKUP(N314,Marks,6,0)),"")</f>
        <v>DUSHYANT DAYAMA</v>
      </c>
      <c r="F312" s="813"/>
      <c r="G312" s="813"/>
      <c r="H312" s="813"/>
      <c r="I312" s="813"/>
      <c r="J312" s="814" t="str">
        <f>IF('Master sheet'!$D$11="Hindi","प्रवेशांक :","SR. NO. :")</f>
        <v>प्रवेशांक :</v>
      </c>
      <c r="K312" s="814"/>
      <c r="L312" s="814"/>
      <c r="M312" s="814"/>
      <c r="N312" s="859">
        <f>IFERROR(IF(AND(N314=""),"",VLOOKUP(N314,Marks,5,0)),"")</f>
        <v>952</v>
      </c>
      <c r="O312" s="859"/>
      <c r="P312" s="859"/>
      <c r="S312" s="330"/>
      <c r="T312" s="330"/>
      <c r="U312" s="330"/>
      <c r="V312" s="330"/>
      <c r="W312" s="330"/>
      <c r="X312" s="47"/>
      <c r="AG312" s="46">
        <f>YEAR(AH311)</f>
        <v>2015</v>
      </c>
      <c r="AH312" s="46">
        <f>MONTH(AH311)</f>
        <v>2</v>
      </c>
      <c r="AI312" s="46">
        <f>DAY(AH311)</f>
        <v>12</v>
      </c>
    </row>
    <row r="313" spans="1:35" ht="18.95" customHeight="1">
      <c r="A313" s="104">
        <f>IF(N314="","",A312+1)</f>
        <v>7</v>
      </c>
      <c r="B313" s="812" t="str">
        <f>IF('Master sheet'!$D$11="Hindi","पिता का नाम :-","Father's Name :-")</f>
        <v>पिता का नाम :-</v>
      </c>
      <c r="C313" s="812"/>
      <c r="D313" s="812"/>
      <c r="E313" s="813" t="str">
        <f>IFERROR(IF(AND(N314=""),"",VLOOKUP(N314,Marks,7,0)),"")</f>
        <v>BASANT KUMAR DAYAMA</v>
      </c>
      <c r="F313" s="813"/>
      <c r="G313" s="813"/>
      <c r="H313" s="813"/>
      <c r="I313" s="813"/>
      <c r="J313" s="814" t="str">
        <f>IF('Master sheet'!$D$11="Hindi","जन्म तिथि :","Date of Birth :")</f>
        <v>जन्म तिथि :</v>
      </c>
      <c r="K313" s="814"/>
      <c r="L313" s="814"/>
      <c r="M313" s="814"/>
      <c r="N313" s="815">
        <f>IFERROR(IF(AND(N314=""),"",VLOOKUP(N314,Marks,4,0)),"")</f>
        <v>42047</v>
      </c>
      <c r="O313" s="815"/>
      <c r="P313" s="815"/>
      <c r="S313" s="47"/>
      <c r="T313" s="47"/>
      <c r="U313" s="47"/>
      <c r="V313" s="47"/>
      <c r="W313" s="47"/>
      <c r="X313" s="47"/>
      <c r="AG313" s="46" t="str">
        <f>IF(AG312=2000,"दो हजार",IF(AG312=2001,"दो हजार एक",IF(AG312=2002,"दो हजार दो",IF(AG312=2003,"दो हजार तीन",IF(AG312=2004,"दो हजार चार",IF(AG312=2005,"दो हजार पांच",IF(AG312=2006,"दो हजार छः",IF(AG312=2007,"दो हजार सात",IF(AG312=2008,"दो हजार आठ",IF(AG312=2009,"दो हजार नौ",IF(AG312=2010,"दो हजार दस",IF(AG312=2011,"दो हजार इग्यारह",IF(AG312=2012,"दो हजार बारह",IF(AG312=2013,"दो हजार तेरह",IF(AG312=2014,"दो हजार चौदह",IF(AG312=2015,"दो हजार पंद्रह",IF(AG312=2016,"दो हजार सोलह",IF(AG312=2017,"दो हजार सत्रह",IF(AG312=2018,"दो हजार अठारह",IF(AG312=2019,"दो हजार उन्नीस",IF(AG312=2020,"दो हजार बीस",IF(AG312=2021,"दो हजार इक्कीस",IF(AG312=2022,"दो हजार बाइस","")))))))))))))))))))))))</f>
        <v>दो हजार पंद्रह</v>
      </c>
      <c r="AH313" s="46" t="str">
        <f>IF(AH312=1,"जनवरी",IF(AH312=2,"फरवरी",IF(AH312=3,"मार्च",IF(AH312=4,"अप्रैल",IF(AH312=5,"मई",IF(AH312=6,"जून",IF(AH312=7,"जुलाई",IF(AH312=8,"अगस्त",IF(AH312=9,"सितम्बर",IF(AH312=10,"अक्टूबर",IF(AH312=11,"नवम्बर",IF(AH312=12,"दिसम्बर",""))))))))))))</f>
        <v>फरवरी</v>
      </c>
      <c r="AI313" s="46" t="str">
        <f>IF(AI312=1,"एक",IF(AI312=2,"दो",IF(AI312=3,"तीन",IF(AI312=4,"चार",IF(AI312=5,"पांच",IF(AI312=6,"छः",IF(AI312=7,"सात",IF(AI312=8,"आठ",IF(AI312=9,"नौ",IF(AI312=10,"दस",IF(AI312=11,"इग्यारह",IF(AI312=12,"बारह",IF(AI312=13,"तेरह",IF(AI312=14,"चौदह",IF(AI312=15,"पंद्रह",IF(AI312=16,"सोलह",IF(AI312=17,"सत्रह",IF(AI312=18,"अठारह",IF(AI312=19,"उन्नीस",IF(AI312=20,"बीस",IF(AI312=21,"इक्कीस",IF(AI312=22,"बाइस",IF(AI312=23,"तेईस",IF(AI312=24,"चौबीस",IF(AI312=25,"पचीस",IF(AI312=26,"छबीस",IF(AI312=27,"सताईस",IF(AI312=28,"अठाइस",IF(AI312=29,"उन्नतीस",IF(AI312=30,"तीस",IF(AI312=31,"इकतीस","")))))))))))))))))))))))))))))))</f>
        <v>बारह</v>
      </c>
    </row>
    <row r="314" spans="1:35" ht="18.95" customHeight="1">
      <c r="A314" s="104">
        <f>IF(N314="","",A313+1)</f>
        <v>8</v>
      </c>
      <c r="B314" s="812" t="str">
        <f>IF('Master sheet'!$D$11="Hindi","माता का नाम :-","Mother's Name :-")</f>
        <v>माता का नाम :-</v>
      </c>
      <c r="C314" s="812"/>
      <c r="D314" s="812"/>
      <c r="E314" s="813" t="str">
        <f>IFERROR(IF(AND(N314=""),"",VLOOKUP(N314,Marks,8,0)),"")</f>
        <v>PUSHPA DAYAMA</v>
      </c>
      <c r="F314" s="813"/>
      <c r="G314" s="813"/>
      <c r="H314" s="813"/>
      <c r="I314" s="813"/>
      <c r="J314" s="814" t="str">
        <f>IF('Master sheet'!$D$11="Hindi","रोल नंबर :-","Roll No. :")</f>
        <v>रोल नंबर :-</v>
      </c>
      <c r="K314" s="814"/>
      <c r="L314" s="814"/>
      <c r="M314" s="814"/>
      <c r="N314" s="816">
        <f>IF(N280="","",IF(AND(N280+1&gt;$Y$6),"",N280+1))</f>
        <v>110</v>
      </c>
      <c r="O314" s="816"/>
      <c r="P314" s="816"/>
      <c r="AH314" s="46" t="str">
        <f>CONCATENATE(AI313," ",AH313," ",AG313)</f>
        <v>बारह फरवरी दो हजार पंद्रह</v>
      </c>
    </row>
    <row r="315" spans="1:35" ht="18.95" customHeight="1">
      <c r="A315" s="104">
        <f>IF(N314="","",A314+1)</f>
        <v>9</v>
      </c>
      <c r="B315" s="812" t="str">
        <f>IF('Master sheet'!$D$11="Hindi","जन्मतिथि शब्दों में :-","Date of Birth in Words :-")</f>
        <v>जन्मतिथि शब्दों में :-</v>
      </c>
      <c r="C315" s="812"/>
      <c r="D315" s="812"/>
      <c r="E315" s="813" t="str">
        <f>IFERROR(IF('Master sheet'!$D$11="Hindi",AH314,AH316),"")</f>
        <v>बारह फरवरी दो हजार पंद्रह</v>
      </c>
      <c r="F315" s="813"/>
      <c r="G315" s="813"/>
      <c r="H315" s="813"/>
      <c r="I315" s="813"/>
      <c r="J315" s="813"/>
      <c r="K315" s="813"/>
      <c r="L315" s="813"/>
      <c r="M315" s="813"/>
      <c r="N315" s="813"/>
      <c r="O315" s="813"/>
      <c r="P315" s="336"/>
      <c r="AG315" s="46" t="str">
        <f>IF(AG312=1961,"NINETEEN SIXTY ONE",IF(AG312=1962,"NINETEEN SIXTY TWO",IF(AG312=1963,"NINETEEN SIXTY THREE",IF(AG312=1964,"NINETEEN SIXTY FOUR",IF(AG312=1965,"NINETEEN SIXTY FIVE",IF(AG312=1966,"NINETEEN SIXTY SIX",IF(AG312=1967,"NINETEEN SIXTY SEVEN",IF(AG312=1968,"NINETEEN SIXTY EIGHT",IF(AG312=1969,"NINETEEN SIXTY NINE",IF(AG312=1970,"NINETEEN SEVENTY",IF(AG312=1971,"NINETEEN SEVENTY ONE",IF(AG312=1972,"NINETEEN SEVENTY TWO",IF(AG312=1973,"NINETEEN SEVENTY THREE",IF(AG312=1974,"NINETEEN SEVENTY FOUR",IF(AG312=1975,"NINETEEN SEVENTY FIVE",IF(AG312=1976,"NINETEEN SEVENTY SIX",IF(AG312=1977,"NINETEEN SEVENTY SEVEN",IF(AG312=1978,"NINETEEN SEVENTY EIGHT",IF(AG312=1979,"NINETEEN SEVENTY NINE",IF(AG312=1980,"NINETEEN EIGHTY",IF(AG312=1981,"NINETEEN EIGHTY ONE",IF(AG312=1982,"NINETEEN EIGHTY TWO",IF(AG312=1983,"NINETEEN EIGHTY THREE",IF(AG312=1984,"NINETEEN EIGHTY FOUR",IF(AG312=1985,"NINETEEN EIGHTY FIVE",IF(AG312=1986,"NINETEEN EIGHTY SIX",IF(AG312=1987,"NINETEEN EIGHTY SEVEN",IF(AG312=1988,"NINETEEN EIGHTY EIGHT",IF(AG312=1989,"NINETEEN EIGHTY NINE",IF(AG312=1990,"NINETEEN NINETY",IF(AG312=1991,"NINETEEN NINETY ONE",IF(AG312=1992,"NINETEEN NINETY TWO",IF(AG312=1993,"NINETEEN NINETY THREE",IF(AG312=1994,"NINETEEN NINETY FOUR",IF(AG312=1995,"NINETEEN NINETY FIVE",IF(AG312=1996,"NINETEEN NINETY SIX",IF(AG312=1997,"NINETEEN NINETY SEVEN",IF(AG312=1998,"NINETEEN NINETY EIGHT",IF(AG312=1999,"NINETEEN NINETY NINE",IF(AG312=2000,"TWO THOUSAND",IF(AG312=2001,"TWO THOUSAND ONE",IF(AG312=2002,"TWO THOUSAND TWO",IF(AG312=2003,"TWO THOUSAND THREE",IF(AG312=2004,"TWO THOUSAND FOUR",IF(AG312=2005,"TWO THOUSAND FIVE",IF(AG312=2006,"TWO THOUSAND SIX",IF(AG312=2007,"TWO THOUSAND SEVEN",IF(AG312=2008,"TWO THOUSAND EIGHT",IF(AG312=2009,"TWO THOUSAND NINE",IF(AG312=2010,"TWO THOUSAND TEN",IF(AG312=2011,"TWO THOUSAND ELEVEN",IF(AG312=2012,"TWO THOUSAND TWELVE",IF(AG312=2013,"TWO THOUSAND THIRTEEN",IF(AG312=2014,"TWO THOUSAND FOURTEEN",IF(AG312=2015,"TWO THOUSAND FIFTEEN",IF(AG312=2016,"TWO THOUSAND SIXTEEN",IF(AG312=2017,"TWO THOUSAND SEVENTEEN",IF(AG312=2018,"TWO THOUSAND EIGHTEEN",IF(AG312=2019,"TWO THOUSAND NINETEEN",IF(AG312=2020,"TWO THOUSAND TWENTY",IF(AG312=2021,"TWO THOUSAND TWENTY ONE",IF(AG312=2022,"TWO THOUSAND TWENTY TWO",IF(AG312=2023,"TWO THOUSAND TWENTY THREE",IF(AG312=2024,"TWO THOUSAND TWENTY FOUR",IF(AG312=2025,"TWO THOUSAND TWENTY FIVE","")))))))))))))))))))))))))))))))))))))))))))))))))))))))))))))))))</f>
        <v>TWO THOUSAND FIFTEEN</v>
      </c>
      <c r="AH315" s="46" t="str">
        <f>IF(AH312=1,"JANUARY",IF(AH312=2,"FEBUARY", IF(AH312=3,"MARCH",IF(AH312=4,"APRIL",IF(AH312=5,"MAY",IF(AH312=6,"JUNE",IF(AH312=7,"JULY",IF(AH312=8,"AUGUST",IF(AH312=9,"SEPTEMBER",IF(AH312=10,"OCTOBER",IF(AH312=11,"NOVEMBER",IF(AH312=12,"DECEMBER",""))))))))))))</f>
        <v>FEBUARY</v>
      </c>
      <c r="AI315" s="46" t="str">
        <f>IF(AI312=1,"1ST",IF(AI312=2,"2ND", IF(AI312=3,"3RD",IF(AI312=4,"FOURTH",IF(AI312=5,"FIFTH",IF(AI312=6,"SIXTH",IF(AI312=7,"7TH",IF(AI312=8,"8TH",IF(AI312=9,"9TH",IF(AI312=10,"10TH",IF(AI312=11,"11TH",IF(AI312=12,"12TH",IF(AI312=13,"13TH",IF(AI312=14,"14TH",IF(AI312=15,"FIFTEEN",IF(AI312=16,"SIXTEEN",IF(AI312=17,"SEVENTEEN",IF(AI312=18,"EIGHTEEN",IF(AI312=19,"NINETEEN",IF(AI312=20,"TWENTY",IF(AI312=21,"TWENTY FIRST",IF(AI312=22,"TWENTY SECOND",IF(AI312=23,"TWENTY THIRD",IF(AI312=24,"TWENTY FOURTH",IF(AI312=25,"TWENTY FIFTH",IF(AI312=26,"TWENTY SIX",IF(AI312=27,"TWENTY SEVEN",IF(AI312=28,"TWENTY EIGHT",IF(AI312=29,"TWENTY NINE",IF(AI312=30,"THIRTY",IF(AI312=31,"THIRTY FIRST","")))))))))))))))))))))))))))))))</f>
        <v>12TH</v>
      </c>
    </row>
    <row r="316" spans="1:35" ht="10.5" customHeight="1">
      <c r="A316" s="104">
        <f>IF(N314="","",A315+1)</f>
        <v>10</v>
      </c>
      <c r="B316" s="77"/>
      <c r="C316" s="77"/>
      <c r="D316" s="77"/>
      <c r="E316" s="78"/>
      <c r="F316" s="78"/>
      <c r="G316" s="78"/>
      <c r="H316" s="77"/>
      <c r="I316" s="77"/>
      <c r="J316" s="79"/>
      <c r="K316" s="79"/>
      <c r="L316" s="79"/>
      <c r="M316" s="47"/>
      <c r="N316" s="47"/>
      <c r="O316" s="47"/>
      <c r="P316" s="47"/>
      <c r="AH316" s="46" t="str">
        <f>CONCATENATE(AH315," ",AI315,", ",AG315)</f>
        <v>FEBUARY 12TH, TWO THOUSAND FIFTEEN</v>
      </c>
    </row>
    <row r="317" spans="1:35" ht="25.5" customHeight="1">
      <c r="A317" s="104">
        <f>IF(N314="","",A316+1)</f>
        <v>11</v>
      </c>
      <c r="B317" s="588" t="str">
        <f>IF('Master sheet'!$D$11="Hindi","विषय","Subject")</f>
        <v>विषय</v>
      </c>
      <c r="C317" s="604" t="str">
        <f>IF('Master sheet'!$D$11="Hindi","अर्द्धवार्षिक","Half Yearly")</f>
        <v>अर्द्धवार्षिक</v>
      </c>
      <c r="D317" s="605"/>
      <c r="E317" s="605"/>
      <c r="F317" s="605"/>
      <c r="G317" s="820" t="str">
        <f>IF('Master sheet'!$D$11="Hindi","वार्षिक","Yearly")</f>
        <v>वार्षिक</v>
      </c>
      <c r="H317" s="821"/>
      <c r="I317" s="821"/>
      <c r="J317" s="822"/>
      <c r="K317" s="604" t="str">
        <f>IF('Master sheet'!$D$11="Hindi","सर्व योग","Grand Total")</f>
        <v>सर्व योग</v>
      </c>
      <c r="L317" s="605"/>
      <c r="M317" s="605"/>
      <c r="N317" s="606"/>
      <c r="O317" s="817" t="str">
        <f>IF('Master sheet'!$D$11="Hindi","ग्रेड","Grade")</f>
        <v>ग्रेड</v>
      </c>
      <c r="P317" s="807" t="str">
        <f>IF('Master sheet'!$D$11="Hindi","परिणाम","Results")</f>
        <v>परिणाम</v>
      </c>
    </row>
    <row r="318" spans="1:35" ht="102.75" customHeight="1">
      <c r="A318" s="104">
        <f>IF(N314="","",A317+1)</f>
        <v>12</v>
      </c>
      <c r="B318" s="588"/>
      <c r="C318" s="823" t="str">
        <f>IF('Master sheet'!$D$11="Hindi","लिखित","Written")</f>
        <v>लिखित</v>
      </c>
      <c r="D318" s="824"/>
      <c r="E318" s="823" t="str">
        <f>IF('Master sheet'!$D$11="Hindi","मौखिक","Oral")</f>
        <v>मौखिक</v>
      </c>
      <c r="F318" s="824"/>
      <c r="G318" s="823" t="str">
        <f>IF('Master sheet'!$D$11="Hindi","लिखित","Written")</f>
        <v>लिखित</v>
      </c>
      <c r="H318" s="824"/>
      <c r="I318" s="825" t="str">
        <f>IF('Master sheet'!$D$11="Hindi","मौखिक","Oral")</f>
        <v>मौखिक</v>
      </c>
      <c r="J318" s="825"/>
      <c r="K318" s="387" t="str">
        <f>IF('Master sheet'!$D$11="Hindi","लिखित","Written")</f>
        <v>लिखित</v>
      </c>
      <c r="L318" s="387" t="str">
        <f>IF('Master sheet'!$D$11="Hindi","मौखिक","Oral")</f>
        <v>मौखिक</v>
      </c>
      <c r="M318" s="826" t="str">
        <f>IF('Master sheet'!$D$11="Hindi","कुल विषय योग ","Subject Total")</f>
        <v xml:space="preserve">कुल विषय योग </v>
      </c>
      <c r="N318" s="827"/>
      <c r="O318" s="818"/>
      <c r="P318" s="808"/>
    </row>
    <row r="319" spans="1:35" ht="21" customHeight="1">
      <c r="A319" s="104">
        <f>IF(N314="","",A318+1)</f>
        <v>13</v>
      </c>
      <c r="B319" s="588"/>
      <c r="C319" s="830">
        <v>30</v>
      </c>
      <c r="D319" s="831"/>
      <c r="E319" s="830">
        <v>70</v>
      </c>
      <c r="F319" s="831"/>
      <c r="G319" s="830">
        <v>30</v>
      </c>
      <c r="H319" s="831"/>
      <c r="I319" s="830">
        <v>70</v>
      </c>
      <c r="J319" s="831"/>
      <c r="K319" s="414">
        <v>60</v>
      </c>
      <c r="L319" s="414">
        <v>140</v>
      </c>
      <c r="M319" s="830">
        <v>200</v>
      </c>
      <c r="N319" s="831"/>
      <c r="O319" s="819"/>
      <c r="P319" s="809"/>
    </row>
    <row r="320" spans="1:35" ht="21" customHeight="1">
      <c r="A320" s="104">
        <f>IF(N314="","",A319+1)</f>
        <v>14</v>
      </c>
      <c r="B320" s="321" t="str">
        <f>IF('Master sheet'!D$11="Hindi","हिंदी","Hindi")</f>
        <v>हिंदी</v>
      </c>
      <c r="C320" s="663">
        <f>IFERROR(IF(AND(N314=""),"",VLOOKUP(N314,Marks,15,0)),"")</f>
        <v>29</v>
      </c>
      <c r="D320" s="665"/>
      <c r="E320" s="663">
        <f>IFERROR(IF(AND(N314=""),"",VLOOKUP(N314,Marks,16,0)),"")</f>
        <v>62</v>
      </c>
      <c r="F320" s="665"/>
      <c r="G320" s="663">
        <f>IFERROR(IF(AND(N314=""),"",VLOOKUP(N314,Marks,19,0)),"")</f>
        <v>24</v>
      </c>
      <c r="H320" s="665"/>
      <c r="I320" s="663">
        <f>IFERROR(IF(AND(N314=""),"",VLOOKUP(N314,Marks,20,0)),"")</f>
        <v>21</v>
      </c>
      <c r="J320" s="665"/>
      <c r="K320" s="404">
        <f>IFERROR(IF(AND(N314=""),"",SUM(C320,G320)),"")</f>
        <v>53</v>
      </c>
      <c r="L320" s="404">
        <f>IFERROR(IF(AND(N314=""),"",SUM(E320,I320)),"")</f>
        <v>83</v>
      </c>
      <c r="M320" s="828">
        <f>IFERROR(IF(AND(N314=""),"",SUM(K320,L320)),"")</f>
        <v>136</v>
      </c>
      <c r="N320" s="829"/>
      <c r="O320" s="84" t="str">
        <f>IFERROR(IF(AND(N314=""),"",VLOOKUP(N314,Marks,28,0)),"")</f>
        <v>C</v>
      </c>
      <c r="P320" s="225" t="str">
        <f>IFERROR(IF(AND(N314=""),"",VLOOKUP(N314,Marks,26,0)),"")</f>
        <v>P</v>
      </c>
    </row>
    <row r="321" spans="1:20" ht="21" customHeight="1">
      <c r="A321" s="104">
        <f>IF(N314="","",A320+1)</f>
        <v>15</v>
      </c>
      <c r="B321" s="321" t="str">
        <f>IF('Master sheet'!$D$11="Hindi","गणित","Maths")</f>
        <v>गणित</v>
      </c>
      <c r="C321" s="663">
        <f>IFERROR(IF(AND(N314=""),"",VLOOKUP(N314,Marks,51,0)),"")</f>
        <v>20</v>
      </c>
      <c r="D321" s="665"/>
      <c r="E321" s="663">
        <f>IFERROR(IF(AND(N314=""),"",VLOOKUP(N314,Marks,52,0)),"")</f>
        <v>64</v>
      </c>
      <c r="F321" s="665"/>
      <c r="G321" s="663">
        <f>IFERROR(IF(AND(N314=""),"",VLOOKUP(N314,Marks,55,0)),"")</f>
        <v>25</v>
      </c>
      <c r="H321" s="665"/>
      <c r="I321" s="663">
        <f>IFERROR(IF(AND(N314=""),"",VLOOKUP(N314,Marks,56,0)),"")</f>
        <v>67</v>
      </c>
      <c r="J321" s="665"/>
      <c r="K321" s="404">
        <f>IFERROR(IF(AND(N314=""),"",SUM(C321,G321)),"")</f>
        <v>45</v>
      </c>
      <c r="L321" s="404">
        <f>IFERROR(IF(AND(N314=""),"",SUM(E321,I321)),"")</f>
        <v>131</v>
      </c>
      <c r="M321" s="828">
        <f>IFERROR(IF(AND(N314=""),"",SUM(K321,L321)),"")</f>
        <v>176</v>
      </c>
      <c r="N321" s="829"/>
      <c r="O321" s="84" t="str">
        <f>IFERROR(IF(AND(N314=""),"",VLOOKUP(N314,Marks,64,0)),"")</f>
        <v>A</v>
      </c>
      <c r="P321" s="225" t="str">
        <f>IFERROR(IF(AND(N314=""),"",VLOOKUP(N314,Marks,62,0)),"")</f>
        <v>P</v>
      </c>
      <c r="T321" s="341"/>
    </row>
    <row r="322" spans="1:20" ht="21" customHeight="1">
      <c r="A322" s="104">
        <f>IF(N314="","",A321+1)</f>
        <v>16</v>
      </c>
      <c r="B322" s="416"/>
      <c r="C322" s="830">
        <v>15</v>
      </c>
      <c r="D322" s="831"/>
      <c r="E322" s="830">
        <v>35</v>
      </c>
      <c r="F322" s="831"/>
      <c r="G322" s="830">
        <v>15</v>
      </c>
      <c r="H322" s="831"/>
      <c r="I322" s="830">
        <v>35</v>
      </c>
      <c r="J322" s="831"/>
      <c r="K322" s="414">
        <v>30</v>
      </c>
      <c r="L322" s="414">
        <v>70</v>
      </c>
      <c r="M322" s="830">
        <v>100</v>
      </c>
      <c r="N322" s="831"/>
      <c r="O322" s="834"/>
      <c r="P322" s="835"/>
      <c r="T322" s="341"/>
    </row>
    <row r="323" spans="1:20" ht="21" customHeight="1">
      <c r="A323" s="104">
        <f>IF(N314="","",A322+1)</f>
        <v>17</v>
      </c>
      <c r="B323" s="321" t="str">
        <f>IF('Master sheet'!$D$11="Hindi","अंग्रेजी","English")</f>
        <v>अंग्रेजी</v>
      </c>
      <c r="C323" s="663">
        <f>IFERROR(IF(AND(N314=""),"",VLOOKUP(N314,Marks,33,0)),"")</f>
        <v>14</v>
      </c>
      <c r="D323" s="665"/>
      <c r="E323" s="663">
        <f>IFERROR(IF(AND(N314=""),"",VLOOKUP(N314,Marks,34,0)),"")</f>
        <v>30</v>
      </c>
      <c r="F323" s="665"/>
      <c r="G323" s="663">
        <f>IFERROR(IF(AND(N314=""),"",VLOOKUP(N314,Marks,37,0)),"")</f>
        <v>10</v>
      </c>
      <c r="H323" s="665"/>
      <c r="I323" s="663">
        <f>IFERROR(IF(AND(N314=""),"",VLOOKUP(N314,Marks,38,0)),"")</f>
        <v>31</v>
      </c>
      <c r="J323" s="665"/>
      <c r="K323" s="404">
        <f>IFERROR(IF(AND(N314=""),"",SUM(C323,G323)),"")</f>
        <v>24</v>
      </c>
      <c r="L323" s="404">
        <f>IFERROR(IF(AND(N314=""),"",SUM(E323,I323)),"")</f>
        <v>61</v>
      </c>
      <c r="M323" s="828">
        <f>IFERROR(IF(AND(N314=""),"",SUM(K323,L323)),"")</f>
        <v>85</v>
      </c>
      <c r="N323" s="829"/>
      <c r="O323" s="84" t="str">
        <f>IFERROR(IF(AND(N314=""),"",VLOOKUP(N314,Marks,46,0)),"")</f>
        <v>B</v>
      </c>
      <c r="P323" s="225" t="str">
        <f>IFERROR(IF(AND(N314=""),"",VLOOKUP(N314,Marks,44,0)),"")</f>
        <v>P</v>
      </c>
    </row>
    <row r="324" spans="1:20" ht="23.25" customHeight="1">
      <c r="A324" s="104">
        <f>IF(N314="","",A323+1)</f>
        <v>18</v>
      </c>
      <c r="B324" s="322" t="str">
        <f>IF('Master sheet'!$D$11="Hindi","कुल योग","Total")</f>
        <v>कुल योग</v>
      </c>
      <c r="C324" s="848">
        <f>IF(AND(N314=""),"",IF(AND(C320="",C321="",C323=""),"",SUM(C320,C321,C323)))</f>
        <v>63</v>
      </c>
      <c r="D324" s="849"/>
      <c r="E324" s="848">
        <f>IF(AND(N314=""),"",IF(AND(E320="",E321="",E323=""),"",SUM(E320,E321,E323)))</f>
        <v>156</v>
      </c>
      <c r="F324" s="849"/>
      <c r="G324" s="848">
        <f>IF(AND(N314=""),"",IF(AND(G320="",G321="",G323=""),"",SUM(G320,G321,G323)))</f>
        <v>59</v>
      </c>
      <c r="H324" s="849"/>
      <c r="I324" s="848">
        <f>IF(AND(N314=""),"",IF(AND(I320="",I321="",I323=""),"",SUM(I320,I321,I323)))</f>
        <v>119</v>
      </c>
      <c r="J324" s="849"/>
      <c r="K324" s="405">
        <f>IF(AND(N314=""),"",IF(AND(K320="",K321="",K323=""),"",SUM(K320,K321,K323)))</f>
        <v>122</v>
      </c>
      <c r="L324" s="405">
        <f>IF(AND(N314=""),"",IF(AND(L320="",L321="",L323=""),"",SUM(L320,L321,L323)))</f>
        <v>275</v>
      </c>
      <c r="M324" s="828">
        <f>IF(AND(N314=""),"",IF(AND(M320="",M321="",M323=""),"",SUM(M320,M321,M323)))</f>
        <v>397</v>
      </c>
      <c r="N324" s="829"/>
      <c r="O324" s="415" t="str">
        <f>IFERROR(IF(AND(N314=""),"",VLOOKUP(N314,Marks,119,0)),"")</f>
        <v>B</v>
      </c>
      <c r="P324" s="228"/>
    </row>
    <row r="325" spans="1:20" ht="23.25" customHeight="1">
      <c r="A325" s="104">
        <f>IF(N314="","",A324+1)</f>
        <v>19</v>
      </c>
      <c r="B325" s="417"/>
      <c r="C325" s="830">
        <v>50</v>
      </c>
      <c r="D325" s="836"/>
      <c r="E325" s="836"/>
      <c r="F325" s="831"/>
      <c r="G325" s="830">
        <v>50</v>
      </c>
      <c r="H325" s="836"/>
      <c r="I325" s="836"/>
      <c r="J325" s="831"/>
      <c r="K325" s="830">
        <v>100</v>
      </c>
      <c r="L325" s="836"/>
      <c r="M325" s="836"/>
      <c r="N325" s="831"/>
      <c r="O325" s="837"/>
      <c r="P325" s="838"/>
    </row>
    <row r="326" spans="1:20" ht="21" customHeight="1">
      <c r="A326" s="104">
        <f>IF(N314="","",A325+1)</f>
        <v>20</v>
      </c>
      <c r="B326" s="326" t="str">
        <f>IF('Master sheet'!$D$11="Hindi","पर्यावरण अध्ययन","EVS")</f>
        <v>पर्यावरण अध्ययन</v>
      </c>
      <c r="C326" s="663">
        <f>IFERROR(IF(AND(N314=""),"",VLOOKUP(N314,Marks,69,0)),"")</f>
        <v>41</v>
      </c>
      <c r="D326" s="664"/>
      <c r="E326" s="664"/>
      <c r="F326" s="665"/>
      <c r="G326" s="663">
        <f>IFERROR(IF(AND(N314=""),"",VLOOKUP(N314,Marks,73,0)),"")</f>
        <v>47</v>
      </c>
      <c r="H326" s="664"/>
      <c r="I326" s="664"/>
      <c r="J326" s="665"/>
      <c r="K326" s="848">
        <f>IFERROR(IF(AND(N314=""),"",SUM(C326,G326)),"")</f>
        <v>88</v>
      </c>
      <c r="L326" s="861"/>
      <c r="M326" s="861"/>
      <c r="N326" s="849"/>
      <c r="O326" s="84" t="str">
        <f>IFERROR(IF(AND(N314=""),"",VLOOKUP(N314,Marks,82,0)),"")</f>
        <v>A</v>
      </c>
      <c r="P326" s="225" t="str">
        <f>IFERROR(IF(AND(N314=""),"",VLOOKUP(N314,Marks,80,0)),"")</f>
        <v>P</v>
      </c>
    </row>
    <row r="327" spans="1:20" ht="12" customHeight="1">
      <c r="A327" s="104">
        <f>IF(N314="","",A326+1)</f>
        <v>21</v>
      </c>
      <c r="B327" s="810"/>
      <c r="C327" s="810"/>
      <c r="D327" s="810"/>
      <c r="E327" s="810"/>
      <c r="F327" s="810"/>
      <c r="G327" s="810"/>
      <c r="H327" s="810"/>
      <c r="I327" s="810"/>
      <c r="J327" s="810"/>
      <c r="K327" s="810"/>
      <c r="L327" s="810"/>
      <c r="M327" s="810"/>
      <c r="N327" s="810"/>
      <c r="O327" s="810"/>
      <c r="P327" s="810"/>
    </row>
    <row r="328" spans="1:20" ht="21" customHeight="1">
      <c r="A328" s="104">
        <f>IF(N314="","",A327+1)</f>
        <v>22</v>
      </c>
      <c r="B328" s="860" t="str">
        <f>IF('Master sheet'!$D$11="Hindi","अतिरिक्त विषय ","Extra Subject")</f>
        <v xml:space="preserve">अतिरिक्त विषय </v>
      </c>
      <c r="C328" s="860"/>
      <c r="D328" s="860"/>
      <c r="E328" s="860"/>
      <c r="F328" s="860"/>
      <c r="G328" s="860"/>
      <c r="H328" s="860"/>
      <c r="I328" s="860"/>
      <c r="J328" s="860"/>
      <c r="K328" s="860"/>
      <c r="L328" s="860"/>
      <c r="M328" s="860"/>
      <c r="N328" s="860"/>
      <c r="O328" s="860"/>
      <c r="P328" s="860"/>
    </row>
    <row r="329" spans="1:20" ht="21" customHeight="1">
      <c r="A329" s="104">
        <f>IF(N314="","",A328+1)</f>
        <v>23</v>
      </c>
      <c r="B329" s="378" t="str">
        <f>IF('Master sheet'!$D$11="Hindi","विषय","Subject")</f>
        <v>विषय</v>
      </c>
      <c r="C329" s="843" t="str">
        <f>IF('Master sheet'!$D$11="Hindi","पूर्णांक","M.M.")</f>
        <v>पूर्णांक</v>
      </c>
      <c r="D329" s="844"/>
      <c r="E329" s="843" t="str">
        <f>IF('Master sheet'!$D$11="Hindi","प्राप्तांक","Ob.M.")</f>
        <v>प्राप्तांक</v>
      </c>
      <c r="F329" s="844"/>
      <c r="G329" s="843" t="str">
        <f>IF('Master sheet'!$D$11="Hindi","ग्रेड","Grade")</f>
        <v>ग्रेड</v>
      </c>
      <c r="H329" s="844"/>
      <c r="I329" s="843" t="str">
        <f>IF('Master sheet'!$D$11="Hindi","विषय","Subject")</f>
        <v>विषय</v>
      </c>
      <c r="J329" s="844"/>
      <c r="K329" s="843" t="str">
        <f>IF('Master sheet'!$D$11="Hindi","पूर्णांक","M.M.")</f>
        <v>पूर्णांक</v>
      </c>
      <c r="L329" s="844"/>
      <c r="M329" s="843" t="str">
        <f>IF('Master sheet'!$D$11="Hindi","प्राप्तांक","Ob.M.")</f>
        <v>प्राप्तांक</v>
      </c>
      <c r="N329" s="844"/>
      <c r="O329" s="843" t="str">
        <f>IF('Master sheet'!$D$11="Hindi","ग्रेड","Grade")</f>
        <v>ग्रेड</v>
      </c>
      <c r="P329" s="844"/>
    </row>
    <row r="330" spans="1:20" ht="21" customHeight="1">
      <c r="A330" s="104">
        <f>IF(N314="","",A329+1)</f>
        <v>24</v>
      </c>
      <c r="B330" s="322" t="str">
        <f>IF(AND(N314=""),"",'Result Sheet'!$DA$4)</f>
        <v/>
      </c>
      <c r="C330" s="845">
        <f>IF(AND(N314=""),"",'Result Sheet'!$DC$7)</f>
        <v>100</v>
      </c>
      <c r="D330" s="845"/>
      <c r="E330" s="846">
        <f>IFERROR(IF(AND(N314=""),"",VLOOKUP(N314,Marks,106,0)),"")</f>
        <v>78</v>
      </c>
      <c r="F330" s="846"/>
      <c r="G330" s="847" t="str">
        <f>IFERROR(IF(AND(N314=""),"",VLOOKUP(N314,Marks,107,0)),"")</f>
        <v>B</v>
      </c>
      <c r="H330" s="847"/>
      <c r="I330" s="845" t="str">
        <f>IF(AND(N314=""),"",'Result Sheet'!$DE$4)</f>
        <v/>
      </c>
      <c r="J330" s="845"/>
      <c r="K330" s="845">
        <f>IF(AND(N314=""),"",'Result Sheet'!$DG$7)</f>
        <v>100</v>
      </c>
      <c r="L330" s="845"/>
      <c r="M330" s="846">
        <f>IFERROR(IF(AND(N314=""),"",VLOOKUP(N314,Marks,110,0)),"")</f>
        <v>83</v>
      </c>
      <c r="N330" s="846"/>
      <c r="O330" s="847" t="str">
        <f>IFERROR(IF(AND(N314=""),"",VLOOKUP(N314,Marks,111,0)),"")</f>
        <v>B</v>
      </c>
      <c r="P330" s="847"/>
    </row>
    <row r="331" spans="1:20" ht="21" customHeight="1">
      <c r="A331" s="104">
        <f>IF(N314="","",A330+1)</f>
        <v>25</v>
      </c>
      <c r="B331" s="811" t="str">
        <f>IF('Master sheet'!$D$11="Hindi","विषय","Subject")</f>
        <v>विषय</v>
      </c>
      <c r="C331" s="811"/>
      <c r="D331" s="832" t="str">
        <f>IF('Master sheet'!$D$11="Hindi","प्राप्तांक","Marks ")</f>
        <v>प्राप्तांक</v>
      </c>
      <c r="E331" s="833"/>
      <c r="F331" s="324" t="str">
        <f>IF('Master sheet'!$D$11="Hindi","ग्रेड","Grade")</f>
        <v>ग्रेड</v>
      </c>
      <c r="G331" s="811" t="str">
        <f>IF('Master sheet'!$D$11="Hindi","विषय","Subject")</f>
        <v>विषय</v>
      </c>
      <c r="H331" s="811"/>
      <c r="I331" s="832" t="str">
        <f>IF('Master sheet'!$D$11="Hindi","प्राप्तांक","Marks")</f>
        <v>प्राप्तांक</v>
      </c>
      <c r="J331" s="833"/>
      <c r="K331" s="324" t="str">
        <f>IF('Master sheet'!$D$11="Hindi","ग्रेड","Grade")</f>
        <v>ग्रेड</v>
      </c>
      <c r="L331" s="811" t="str">
        <f>IF('Master sheet'!$D$11="Hindi","विषय","Subject")</f>
        <v>विषय</v>
      </c>
      <c r="M331" s="811"/>
      <c r="N331" s="832" t="str">
        <f>IF('Master sheet'!$D$11="Hindi","प्राप्तांक","Marks")</f>
        <v>प्राप्तांक</v>
      </c>
      <c r="O331" s="833"/>
      <c r="P331" s="385" t="str">
        <f>IF('Master sheet'!$D$11="Hindi","ग्रेड","Grade")</f>
        <v>ग्रेड</v>
      </c>
    </row>
    <row r="332" spans="1:20" ht="21" customHeight="1">
      <c r="A332" s="104">
        <f>IF(N314="","",A331+1)</f>
        <v>26</v>
      </c>
      <c r="B332" s="839" t="str">
        <f>IF('Master sheet'!$D$11="Hindi","कार्यानुभव","WORK EXP.")</f>
        <v>कार्यानुभव</v>
      </c>
      <c r="C332" s="840"/>
      <c r="D332" s="840"/>
      <c r="E332" s="75">
        <f>IFERROR(IF(AND(N314=""),"",VLOOKUP(N314,Marks,85,0)),"")</f>
        <v>42</v>
      </c>
      <c r="F332" s="84" t="str">
        <f>IFERROR(IF(AND(N314=""),"",VLOOKUP(N314,Marks,89,0)),"")</f>
        <v>A</v>
      </c>
      <c r="G332" s="839" t="str">
        <f>IF('Master sheet'!$D$11="Hindi","कला शिक्षा","ART EDU.")</f>
        <v>कला शिक्षा</v>
      </c>
      <c r="H332" s="840"/>
      <c r="I332" s="840"/>
      <c r="J332" s="75">
        <f>IFERROR(IF(AND(N314=""),"",VLOOKUP(N314,Marks,92,0)),"")</f>
        <v>34</v>
      </c>
      <c r="K332" s="84" t="str">
        <f>IFERROR(IF(AND(N314=""),"",VLOOKUP(N314,Marks,96,0)),"")</f>
        <v>B</v>
      </c>
      <c r="L332" s="841" t="str">
        <f>IF('Master sheet'!$D$11="Hindi","स्वा. एवं शा. शिक्षा","HE.&amp;PH. EDU.")</f>
        <v>स्वा. एवं शा. शिक्षा</v>
      </c>
      <c r="M332" s="842"/>
      <c r="N332" s="842"/>
      <c r="O332" s="75">
        <f>IFERROR(IF(AND(N314=""),"",VLOOKUP(N314,Marks,99,0)),"")</f>
        <v>77</v>
      </c>
      <c r="P332" s="84" t="str">
        <f>IFERROR(IF(AND(N314=""),"",VLOOKUP(N314,Marks,103,0)),"")</f>
        <v>A</v>
      </c>
    </row>
    <row r="333" spans="1:20" ht="9" customHeight="1">
      <c r="A333" s="104">
        <f>IF(N314="","",A332+1)</f>
        <v>27</v>
      </c>
      <c r="B333" s="327"/>
      <c r="C333" s="327"/>
      <c r="D333" s="327"/>
      <c r="E333" s="383"/>
      <c r="F333" s="384"/>
      <c r="G333" s="327"/>
      <c r="H333" s="327"/>
      <c r="I333" s="327"/>
      <c r="J333" s="383"/>
      <c r="K333" s="384"/>
      <c r="L333" s="328"/>
      <c r="M333" s="328"/>
      <c r="N333" s="328"/>
      <c r="O333" s="383"/>
      <c r="P333" s="384"/>
    </row>
    <row r="334" spans="1:20" ht="21" customHeight="1">
      <c r="A334" s="104">
        <f>IF(N314="","",A333+1)</f>
        <v>28</v>
      </c>
      <c r="B334" s="800" t="str">
        <f>IF('Master sheet'!$D$11="Hindi","कुल कार्य दिवस :-","Total Meeting :-")</f>
        <v>कुल कार्य दिवस :-</v>
      </c>
      <c r="C334" s="800"/>
      <c r="D334" s="800"/>
      <c r="E334" s="801">
        <f>IFERROR(IF(AND(N314=""),"",VLOOKUP(N314,Marks,117,0)),"")</f>
        <v>220</v>
      </c>
      <c r="F334" s="801"/>
      <c r="G334" s="801"/>
      <c r="H334" s="801"/>
      <c r="I334" s="800" t="str">
        <f>IF('Master sheet'!$D$11="Hindi","कुल उपस्थिति :-","Total Attendance :-")</f>
        <v>कुल उपस्थिति :-</v>
      </c>
      <c r="J334" s="800"/>
      <c r="K334" s="800"/>
      <c r="L334" s="800"/>
      <c r="M334" s="802">
        <f>IFERROR(IF(AND(N314=""),"",VLOOKUP(N314,Marks,118,0)),"")</f>
        <v>156</v>
      </c>
      <c r="N334" s="802"/>
      <c r="O334" s="802"/>
      <c r="P334" s="802"/>
    </row>
    <row r="335" spans="1:20" ht="21" customHeight="1">
      <c r="A335" s="104">
        <f>IF(N314="","",A334+1)</f>
        <v>29</v>
      </c>
      <c r="B335" s="800" t="str">
        <f>IF('Master sheet'!$D$11="Hindi","परिणाम :-","Result :-")</f>
        <v>परिणाम :-</v>
      </c>
      <c r="C335" s="800"/>
      <c r="D335" s="800"/>
      <c r="E335" s="803" t="str">
        <f>IFERROR(IF(AND(N314=""),"",VLOOKUP(N314,Marks,116,0)),"")</f>
        <v>कक्षोंन्नति</v>
      </c>
      <c r="F335" s="803"/>
      <c r="G335" s="803"/>
      <c r="H335" s="803"/>
      <c r="I335" s="800" t="str">
        <f>IF('Master sheet'!$D$11="Hindi","परिणाम प्रतिशत में :-","Result in Percentage :-")</f>
        <v>परिणाम प्रतिशत में :-</v>
      </c>
      <c r="J335" s="800"/>
      <c r="K335" s="800"/>
      <c r="L335" s="800"/>
      <c r="M335" s="804">
        <f>IFERROR(IF(AND(N314=""),"",VLOOKUP(N314,Marks,113,0)),"")</f>
        <v>79.400000000000006</v>
      </c>
      <c r="N335" s="804"/>
      <c r="O335" s="804"/>
      <c r="P335" s="804"/>
    </row>
    <row r="336" spans="1:20" ht="21" customHeight="1">
      <c r="A336" s="104">
        <f>IF(N314="","",A335+1)</f>
        <v>30</v>
      </c>
      <c r="B336" s="800" t="str">
        <f>IF('Master sheet'!$D$11="Hindi","श्रेणी / ग्रेड :-","Division / Grade :-")</f>
        <v>श्रेणी / ग्रेड :-</v>
      </c>
      <c r="C336" s="800"/>
      <c r="D336" s="800"/>
      <c r="E336" s="226" t="str">
        <f>IFERROR(IF(AND(N314=""),"",VLOOKUP(N314,Marks,114,0)),"")</f>
        <v>I</v>
      </c>
      <c r="F336" s="227" t="s">
        <v>132</v>
      </c>
      <c r="G336" s="805" t="str">
        <f>IFERROR(IF(AND(N314=""),"",VLOOKUP(N314,Marks,119,0)),"")</f>
        <v>B</v>
      </c>
      <c r="H336" s="805"/>
      <c r="I336" s="800" t="str">
        <f>IF('Master sheet'!$D$11="Hindi","कक्षा में स्थान :-","Position in the Class :-")</f>
        <v>कक्षा में स्थान :-</v>
      </c>
      <c r="J336" s="800"/>
      <c r="K336" s="800"/>
      <c r="L336" s="800"/>
      <c r="M336" s="806">
        <f>IFERROR(IF(AND(N314=""),"",VLOOKUP(N314,Marks,115,0)),"")</f>
        <v>15.999999999999998</v>
      </c>
      <c r="N336" s="806"/>
      <c r="O336" s="806"/>
      <c r="P336" s="806"/>
    </row>
    <row r="337" spans="1:16" ht="21" customHeight="1">
      <c r="A337" s="104">
        <f>IF(N314="","",A336+1)</f>
        <v>31</v>
      </c>
      <c r="B337" s="786" t="str">
        <f>IF('Master sheet'!$D$11="Hindi","परीक्षा परिणाम घोषणा दिनांक :-","Result Declaration Date :-")</f>
        <v>परीक्षा परिणाम घोषणा दिनांक :-</v>
      </c>
      <c r="C337" s="786"/>
      <c r="D337" s="786"/>
      <c r="E337" s="787">
        <f>IFERROR(IF(AND(N314=""),"",'Master sheet'!$D$10),"")</f>
        <v>45048</v>
      </c>
      <c r="F337" s="787"/>
      <c r="G337" s="787"/>
      <c r="H337" s="418"/>
      <c r="I337" s="76"/>
      <c r="J337" s="76"/>
      <c r="K337" s="47"/>
      <c r="L337" s="76"/>
      <c r="M337" s="76"/>
      <c r="N337" s="76"/>
      <c r="O337" s="76"/>
      <c r="P337" s="76"/>
    </row>
    <row r="338" spans="1:16" ht="54" customHeight="1">
      <c r="A338" s="104">
        <f>IF(N314="","",A337+1)</f>
        <v>32</v>
      </c>
      <c r="B338" s="788" t="str">
        <f>IF(AND(N314=""),"",IF(AND(C311=1),CONCATENATE("( ",UPPER('Master sheet'!$H$10)," )"),IF(AND(C311=2),CONCATENATE("( ",UPPER('Master sheet'!$H$18)," )"),"")))</f>
        <v>( PRADIP SINGH RAJAWAT )</v>
      </c>
      <c r="C338" s="788"/>
      <c r="D338" s="788"/>
      <c r="E338" s="788"/>
      <c r="F338" s="789" t="str">
        <f>IF(AND(N314=""),"",CONCATENATE("(",'Master sheet'!$D$14," )"))</f>
        <v>(Suresh Kumar )</v>
      </c>
      <c r="G338" s="789"/>
      <c r="H338" s="789"/>
      <c r="I338" s="789"/>
      <c r="J338" s="789"/>
      <c r="K338" s="789" t="str">
        <f>IF(AND(N314=""),"",CONCATENATE("(",'Master sheet'!$D$12," )"))</f>
        <v>(USHA PALIYA )</v>
      </c>
      <c r="L338" s="789"/>
      <c r="M338" s="789"/>
      <c r="N338" s="789"/>
      <c r="O338" s="789"/>
      <c r="P338" s="789"/>
    </row>
    <row r="339" spans="1:16" ht="24.75" customHeight="1">
      <c r="A339" s="104">
        <f>IF(N314="","",A338+1)</f>
        <v>33</v>
      </c>
      <c r="B339" s="790" t="str">
        <f>IF('Master sheet'!$D$11="Hindi","हस्ताक्षर कक्षाध्यापक","Signature of the class teacher")</f>
        <v>हस्ताक्षर कक्षाध्यापक</v>
      </c>
      <c r="C339" s="790"/>
      <c r="D339" s="790"/>
      <c r="E339" s="790"/>
      <c r="F339" s="790" t="str">
        <f>IF('Master sheet'!$D$11="Hindi","हस्ताक्षर परीक्षा प्रभारी","Signature of the exam. Incharge")</f>
        <v>हस्ताक्षर परीक्षा प्रभारी</v>
      </c>
      <c r="G339" s="790"/>
      <c r="H339" s="790"/>
      <c r="I339" s="790"/>
      <c r="J339" s="790"/>
      <c r="K339" s="790" t="str">
        <f>IF('Master sheet'!$D$11="Hindi","हस्ताक्षर संस्था प्रधान","Head of Institute's Signature")</f>
        <v>हस्ताक्षर संस्था प्रधान</v>
      </c>
      <c r="L339" s="790"/>
      <c r="M339" s="790"/>
      <c r="N339" s="790"/>
      <c r="O339" s="790"/>
      <c r="P339" s="790"/>
    </row>
  </sheetData>
  <sheetProtection password="F188" sheet="1" objects="1" scenarios="1" formatCells="0" formatColumns="0" formatRows="0"/>
  <protectedRanges>
    <protectedRange password="EA02" sqref="C11:E12 C45:E46 C79:E80 C113:E114 C147:E148 C181:E182 C215:E216 C249:E250 C283:E284 C317:E318" name="mark sheet_1"/>
    <protectedRange password="EA02" sqref="J11:J12 J45:J46 J79:J80 J113:J114 J147:J148 J181:J182 J215:J216 J249:J250 J283:J284 J317:J318" name="mark sheet_2_1"/>
    <protectedRange password="EA02" sqref="M11:N11 K11 K12:M12 M45:N45 K45 K46:M46 M79:N79 K79 K80:M80 M113:N113 K113 K114:M114 M147:N147 K147 K148:M148 M181:N181 K181 K182:M182 M215:N215 K215 K216:M216 M249:N249 K249 K250:M250 M283:N283 K283 K284:M284 M317:N317 K317 K318:M318" name="mark sheet_3_1"/>
    <protectedRange password="EA02" sqref="O11:O12 O45:O46 O79:O80 O113:O114 O147:O148 O181:O182 O215:O216 O249:O250 O283:O284 O317:O318" name="mark sheet_4_1"/>
  </protectedRanges>
  <mergeCells count="1181">
    <mergeCell ref="O147:O149"/>
    <mergeCell ref="P147:P149"/>
    <mergeCell ref="B139:D139"/>
    <mergeCell ref="E139:P139"/>
    <mergeCell ref="E140:P140"/>
    <mergeCell ref="M84:N84"/>
    <mergeCell ref="O84:P84"/>
    <mergeCell ref="G80:H80"/>
    <mergeCell ref="I80:J80"/>
    <mergeCell ref="M80:N80"/>
    <mergeCell ref="C81:D81"/>
    <mergeCell ref="E81:F81"/>
    <mergeCell ref="G81:H81"/>
    <mergeCell ref="I81:J81"/>
    <mergeCell ref="C119:D119"/>
    <mergeCell ref="E119:F119"/>
    <mergeCell ref="G119:H119"/>
    <mergeCell ref="I119:J119"/>
    <mergeCell ref="M119:N119"/>
    <mergeCell ref="C92:D92"/>
    <mergeCell ref="E92:F92"/>
    <mergeCell ref="G92:H92"/>
    <mergeCell ref="I92:J92"/>
    <mergeCell ref="C155:F155"/>
    <mergeCell ref="G155:J155"/>
    <mergeCell ref="K155:N155"/>
    <mergeCell ref="O155:P155"/>
    <mergeCell ref="C186:D186"/>
    <mergeCell ref="E186:F186"/>
    <mergeCell ref="G186:H186"/>
    <mergeCell ref="I186:J186"/>
    <mergeCell ref="M186:N186"/>
    <mergeCell ref="O186:P186"/>
    <mergeCell ref="O160:P160"/>
    <mergeCell ref="G181:J181"/>
    <mergeCell ref="K181:N181"/>
    <mergeCell ref="C156:F156"/>
    <mergeCell ref="O159:P159"/>
    <mergeCell ref="M164:P164"/>
    <mergeCell ref="B157:P157"/>
    <mergeCell ref="G156:J156"/>
    <mergeCell ref="K156:N156"/>
    <mergeCell ref="B158:P158"/>
    <mergeCell ref="C159:D159"/>
    <mergeCell ref="E159:F159"/>
    <mergeCell ref="G159:H159"/>
    <mergeCell ref="I159:J159"/>
    <mergeCell ref="K159:L159"/>
    <mergeCell ref="M159:N159"/>
    <mergeCell ref="O16:P16"/>
    <mergeCell ref="C16:D16"/>
    <mergeCell ref="E16:F16"/>
    <mergeCell ref="G16:H16"/>
    <mergeCell ref="I16:J16"/>
    <mergeCell ref="M16:N16"/>
    <mergeCell ref="C50:D50"/>
    <mergeCell ref="E50:F50"/>
    <mergeCell ref="G50:H50"/>
    <mergeCell ref="I50:J50"/>
    <mergeCell ref="M50:N50"/>
    <mergeCell ref="O50:P50"/>
    <mergeCell ref="C53:F53"/>
    <mergeCell ref="G53:J53"/>
    <mergeCell ref="K53:N53"/>
    <mergeCell ref="O53:P53"/>
    <mergeCell ref="C84:D84"/>
    <mergeCell ref="E84:F84"/>
    <mergeCell ref="G84:H84"/>
    <mergeCell ref="I84:J84"/>
    <mergeCell ref="E58:F58"/>
    <mergeCell ref="G58:H58"/>
    <mergeCell ref="I58:J58"/>
    <mergeCell ref="K58:L58"/>
    <mergeCell ref="M58:N58"/>
    <mergeCell ref="O58:P58"/>
    <mergeCell ref="C52:D52"/>
    <mergeCell ref="E52:F52"/>
    <mergeCell ref="G52:H52"/>
    <mergeCell ref="I52:J52"/>
    <mergeCell ref="M52:N52"/>
    <mergeCell ref="C54:F54"/>
    <mergeCell ref="M81:N81"/>
    <mergeCell ref="O57:P57"/>
    <mergeCell ref="C58:D58"/>
    <mergeCell ref="I296:J296"/>
    <mergeCell ref="C19:F19"/>
    <mergeCell ref="G19:J19"/>
    <mergeCell ref="K19:N19"/>
    <mergeCell ref="O19:P19"/>
    <mergeCell ref="C87:F87"/>
    <mergeCell ref="G87:J87"/>
    <mergeCell ref="K87:N87"/>
    <mergeCell ref="O87:P87"/>
    <mergeCell ref="C118:D118"/>
    <mergeCell ref="E118:F118"/>
    <mergeCell ref="G118:H118"/>
    <mergeCell ref="I118:J118"/>
    <mergeCell ref="M118:N118"/>
    <mergeCell ref="O118:P118"/>
    <mergeCell ref="C121:F121"/>
    <mergeCell ref="G121:J121"/>
    <mergeCell ref="O121:P121"/>
    <mergeCell ref="I117:J117"/>
    <mergeCell ref="M117:N117"/>
    <mergeCell ref="M256:N256"/>
    <mergeCell ref="B229:C229"/>
    <mergeCell ref="D229:E229"/>
    <mergeCell ref="G229:H229"/>
    <mergeCell ref="I229:J229"/>
    <mergeCell ref="L229:M229"/>
    <mergeCell ref="N229:O229"/>
    <mergeCell ref="B230:D230"/>
    <mergeCell ref="G230:I230"/>
    <mergeCell ref="B328:P328"/>
    <mergeCell ref="C322:D322"/>
    <mergeCell ref="K92:L92"/>
    <mergeCell ref="M92:N92"/>
    <mergeCell ref="J108:M108"/>
    <mergeCell ref="B298:D298"/>
    <mergeCell ref="G298:I298"/>
    <mergeCell ref="L298:N298"/>
    <mergeCell ref="O295:P295"/>
    <mergeCell ref="C296:D296"/>
    <mergeCell ref="E296:F296"/>
    <mergeCell ref="G296:H296"/>
    <mergeCell ref="O296:P296"/>
    <mergeCell ref="B300:D300"/>
    <mergeCell ref="E300:H300"/>
    <mergeCell ref="C291:F291"/>
    <mergeCell ref="G291:J291"/>
    <mergeCell ref="B297:C297"/>
    <mergeCell ref="D297:E297"/>
    <mergeCell ref="G297:H297"/>
    <mergeCell ref="C290:D290"/>
    <mergeCell ref="E290:F290"/>
    <mergeCell ref="G290:H290"/>
    <mergeCell ref="I290:J290"/>
    <mergeCell ref="M290:N290"/>
    <mergeCell ref="G264:I264"/>
    <mergeCell ref="L264:N264"/>
    <mergeCell ref="C262:D262"/>
    <mergeCell ref="E262:F262"/>
    <mergeCell ref="G262:H262"/>
    <mergeCell ref="K292:N292"/>
    <mergeCell ref="B293:P293"/>
    <mergeCell ref="B301:D301"/>
    <mergeCell ref="E301:H301"/>
    <mergeCell ref="I301:L301"/>
    <mergeCell ref="M301:P301"/>
    <mergeCell ref="B302:D302"/>
    <mergeCell ref="G302:H302"/>
    <mergeCell ref="I302:L302"/>
    <mergeCell ref="M302:P302"/>
    <mergeCell ref="B303:D303"/>
    <mergeCell ref="E303:G303"/>
    <mergeCell ref="E324:F324"/>
    <mergeCell ref="G324:H324"/>
    <mergeCell ref="I324:J324"/>
    <mergeCell ref="M324:N324"/>
    <mergeCell ref="C326:F326"/>
    <mergeCell ref="G326:J326"/>
    <mergeCell ref="K326:N326"/>
    <mergeCell ref="G224:J224"/>
    <mergeCell ref="B195:C195"/>
    <mergeCell ref="D195:E195"/>
    <mergeCell ref="G195:H195"/>
    <mergeCell ref="I195:J195"/>
    <mergeCell ref="L195:M195"/>
    <mergeCell ref="N195:O195"/>
    <mergeCell ref="B196:D196"/>
    <mergeCell ref="G196:I196"/>
    <mergeCell ref="L196:N196"/>
    <mergeCell ref="B199:D199"/>
    <mergeCell ref="K296:L296"/>
    <mergeCell ref="M296:N296"/>
    <mergeCell ref="I297:J297"/>
    <mergeCell ref="L297:M297"/>
    <mergeCell ref="N297:O297"/>
    <mergeCell ref="I300:L300"/>
    <mergeCell ref="M300:P300"/>
    <mergeCell ref="B161:C161"/>
    <mergeCell ref="D161:E161"/>
    <mergeCell ref="G161:H161"/>
    <mergeCell ref="I161:J161"/>
    <mergeCell ref="L161:M161"/>
    <mergeCell ref="N161:O161"/>
    <mergeCell ref="B171:P171"/>
    <mergeCell ref="B172:P172"/>
    <mergeCell ref="B173:D173"/>
    <mergeCell ref="E173:P173"/>
    <mergeCell ref="C154:D154"/>
    <mergeCell ref="E154:F154"/>
    <mergeCell ref="G154:H154"/>
    <mergeCell ref="I154:J154"/>
    <mergeCell ref="M154:N154"/>
    <mergeCell ref="C150:D150"/>
    <mergeCell ref="E150:F150"/>
    <mergeCell ref="G150:H150"/>
    <mergeCell ref="I150:J150"/>
    <mergeCell ref="M150:N150"/>
    <mergeCell ref="C151:D151"/>
    <mergeCell ref="E151:F151"/>
    <mergeCell ref="G151:H151"/>
    <mergeCell ref="I151:J151"/>
    <mergeCell ref="M151:N151"/>
    <mergeCell ref="C160:D160"/>
    <mergeCell ref="E160:F160"/>
    <mergeCell ref="G160:H160"/>
    <mergeCell ref="I160:J160"/>
    <mergeCell ref="K160:L160"/>
    <mergeCell ref="M160:N160"/>
    <mergeCell ref="B169:E169"/>
    <mergeCell ref="C141:D141"/>
    <mergeCell ref="E141:G141"/>
    <mergeCell ref="H141:I141"/>
    <mergeCell ref="C153:D153"/>
    <mergeCell ref="E153:F153"/>
    <mergeCell ref="G153:H153"/>
    <mergeCell ref="I153:J153"/>
    <mergeCell ref="M153:N153"/>
    <mergeCell ref="B147:B149"/>
    <mergeCell ref="E145:O145"/>
    <mergeCell ref="B142:D142"/>
    <mergeCell ref="E142:I142"/>
    <mergeCell ref="J142:M142"/>
    <mergeCell ref="N142:P142"/>
    <mergeCell ref="B143:D143"/>
    <mergeCell ref="E143:I143"/>
    <mergeCell ref="J143:M143"/>
    <mergeCell ref="N143:P143"/>
    <mergeCell ref="J141:M141"/>
    <mergeCell ref="C152:D152"/>
    <mergeCell ref="E152:F152"/>
    <mergeCell ref="G152:H152"/>
    <mergeCell ref="I152:J152"/>
    <mergeCell ref="M152:N152"/>
    <mergeCell ref="O152:P152"/>
    <mergeCell ref="C148:D148"/>
    <mergeCell ref="E148:F148"/>
    <mergeCell ref="G148:H148"/>
    <mergeCell ref="I148:J148"/>
    <mergeCell ref="M148:N148"/>
    <mergeCell ref="C149:D149"/>
    <mergeCell ref="E149:F149"/>
    <mergeCell ref="G149:H149"/>
    <mergeCell ref="I149:J149"/>
    <mergeCell ref="M149:N149"/>
    <mergeCell ref="C125:D125"/>
    <mergeCell ref="E125:F125"/>
    <mergeCell ref="G125:H125"/>
    <mergeCell ref="I125:J125"/>
    <mergeCell ref="K125:L125"/>
    <mergeCell ref="M125:N125"/>
    <mergeCell ref="K121:N121"/>
    <mergeCell ref="C147:F147"/>
    <mergeCell ref="G147:J147"/>
    <mergeCell ref="K147:N147"/>
    <mergeCell ref="B144:D144"/>
    <mergeCell ref="E144:I144"/>
    <mergeCell ref="J144:M144"/>
    <mergeCell ref="N144:P144"/>
    <mergeCell ref="B145:D145"/>
    <mergeCell ref="N141:P141"/>
    <mergeCell ref="B135:E135"/>
    <mergeCell ref="F135:J135"/>
    <mergeCell ref="K135:P135"/>
    <mergeCell ref="B137:P137"/>
    <mergeCell ref="B138:P138"/>
    <mergeCell ref="B133:D133"/>
    <mergeCell ref="E133:G133"/>
    <mergeCell ref="B134:E134"/>
    <mergeCell ref="F134:J134"/>
    <mergeCell ref="K134:P134"/>
    <mergeCell ref="B131:D131"/>
    <mergeCell ref="E131:H131"/>
    <mergeCell ref="I131:L131"/>
    <mergeCell ref="B99:D99"/>
    <mergeCell ref="E99:G99"/>
    <mergeCell ref="B100:E100"/>
    <mergeCell ref="F100:J100"/>
    <mergeCell ref="K100:P100"/>
    <mergeCell ref="B97:D97"/>
    <mergeCell ref="E97:H97"/>
    <mergeCell ref="I97:L97"/>
    <mergeCell ref="M97:P97"/>
    <mergeCell ref="B98:D98"/>
    <mergeCell ref="G98:H98"/>
    <mergeCell ref="I98:L98"/>
    <mergeCell ref="M98:P98"/>
    <mergeCell ref="B94:D94"/>
    <mergeCell ref="G94:I94"/>
    <mergeCell ref="L94:N94"/>
    <mergeCell ref="B96:D96"/>
    <mergeCell ref="E96:H96"/>
    <mergeCell ref="I96:L96"/>
    <mergeCell ref="M96:P96"/>
    <mergeCell ref="B111:D111"/>
    <mergeCell ref="E111:O111"/>
    <mergeCell ref="B108:D108"/>
    <mergeCell ref="E108:I108"/>
    <mergeCell ref="G114:H114"/>
    <mergeCell ref="I114:J114"/>
    <mergeCell ref="M114:N114"/>
    <mergeCell ref="C115:D115"/>
    <mergeCell ref="E115:F115"/>
    <mergeCell ref="G115:H115"/>
    <mergeCell ref="I115:J115"/>
    <mergeCell ref="M115:N115"/>
    <mergeCell ref="C116:D116"/>
    <mergeCell ref="E116:F116"/>
    <mergeCell ref="G116:H116"/>
    <mergeCell ref="I116:J116"/>
    <mergeCell ref="M116:N116"/>
    <mergeCell ref="G113:J113"/>
    <mergeCell ref="K113:N113"/>
    <mergeCell ref="O113:O115"/>
    <mergeCell ref="B109:D109"/>
    <mergeCell ref="E109:I109"/>
    <mergeCell ref="J109:M109"/>
    <mergeCell ref="N109:P109"/>
    <mergeCell ref="N108:P108"/>
    <mergeCell ref="B113:B115"/>
    <mergeCell ref="C113:F113"/>
    <mergeCell ref="C114:D114"/>
    <mergeCell ref="E114:F114"/>
    <mergeCell ref="P113:P115"/>
    <mergeCell ref="I91:J91"/>
    <mergeCell ref="K91:L91"/>
    <mergeCell ref="M91:N91"/>
    <mergeCell ref="O91:P91"/>
    <mergeCell ref="C85:D85"/>
    <mergeCell ref="E85:F85"/>
    <mergeCell ref="G85:H85"/>
    <mergeCell ref="I85:J85"/>
    <mergeCell ref="M85:N85"/>
    <mergeCell ref="C86:D86"/>
    <mergeCell ref="E86:F86"/>
    <mergeCell ref="G86:H86"/>
    <mergeCell ref="I86:J86"/>
    <mergeCell ref="M86:N86"/>
    <mergeCell ref="B110:D110"/>
    <mergeCell ref="E110:I110"/>
    <mergeCell ref="J110:M110"/>
    <mergeCell ref="N110:P110"/>
    <mergeCell ref="B105:D105"/>
    <mergeCell ref="E105:P105"/>
    <mergeCell ref="E106:P106"/>
    <mergeCell ref="C107:D107"/>
    <mergeCell ref="E107:G107"/>
    <mergeCell ref="H107:I107"/>
    <mergeCell ref="J107:M107"/>
    <mergeCell ref="O92:P92"/>
    <mergeCell ref="N107:P107"/>
    <mergeCell ref="B101:E101"/>
    <mergeCell ref="F101:J101"/>
    <mergeCell ref="K101:P101"/>
    <mergeCell ref="B103:P103"/>
    <mergeCell ref="B104:P104"/>
    <mergeCell ref="G54:J54"/>
    <mergeCell ref="K54:N54"/>
    <mergeCell ref="B56:P56"/>
    <mergeCell ref="M46:N46"/>
    <mergeCell ref="C47:D47"/>
    <mergeCell ref="E47:F47"/>
    <mergeCell ref="G47:H47"/>
    <mergeCell ref="I47:J47"/>
    <mergeCell ref="M47:N47"/>
    <mergeCell ref="C48:D48"/>
    <mergeCell ref="E48:F48"/>
    <mergeCell ref="G48:H48"/>
    <mergeCell ref="I48:J48"/>
    <mergeCell ref="M48:N48"/>
    <mergeCell ref="C57:D57"/>
    <mergeCell ref="E57:F57"/>
    <mergeCell ref="G57:H57"/>
    <mergeCell ref="I57:J57"/>
    <mergeCell ref="K57:L57"/>
    <mergeCell ref="M57:N57"/>
    <mergeCell ref="E14:F14"/>
    <mergeCell ref="G14:H14"/>
    <mergeCell ref="I14:J14"/>
    <mergeCell ref="M14:N14"/>
    <mergeCell ref="C15:D15"/>
    <mergeCell ref="E15:F15"/>
    <mergeCell ref="G15:H15"/>
    <mergeCell ref="I15:J15"/>
    <mergeCell ref="M15:N15"/>
    <mergeCell ref="C24:D24"/>
    <mergeCell ref="E24:F24"/>
    <mergeCell ref="G24:H24"/>
    <mergeCell ref="I24:J24"/>
    <mergeCell ref="K24:L24"/>
    <mergeCell ref="M24:N24"/>
    <mergeCell ref="O24:P24"/>
    <mergeCell ref="G45:J45"/>
    <mergeCell ref="K45:N45"/>
    <mergeCell ref="C20:F20"/>
    <mergeCell ref="G20:J20"/>
    <mergeCell ref="K20:N20"/>
    <mergeCell ref="B22:P22"/>
    <mergeCell ref="C23:D23"/>
    <mergeCell ref="E23:F23"/>
    <mergeCell ref="G23:H23"/>
    <mergeCell ref="I23:J23"/>
    <mergeCell ref="K23:L23"/>
    <mergeCell ref="M23:N23"/>
    <mergeCell ref="O23:P23"/>
    <mergeCell ref="B42:D42"/>
    <mergeCell ref="E42:I42"/>
    <mergeCell ref="J42:M42"/>
    <mergeCell ref="F169:J169"/>
    <mergeCell ref="K169:P169"/>
    <mergeCell ref="B167:D167"/>
    <mergeCell ref="E167:G167"/>
    <mergeCell ref="B168:E168"/>
    <mergeCell ref="F168:J168"/>
    <mergeCell ref="K168:P168"/>
    <mergeCell ref="B165:D165"/>
    <mergeCell ref="E165:H165"/>
    <mergeCell ref="I165:L165"/>
    <mergeCell ref="M165:P165"/>
    <mergeCell ref="B166:D166"/>
    <mergeCell ref="G166:H166"/>
    <mergeCell ref="I166:L166"/>
    <mergeCell ref="M166:P166"/>
    <mergeCell ref="B162:D162"/>
    <mergeCell ref="G162:I162"/>
    <mergeCell ref="L162:N162"/>
    <mergeCell ref="B164:D164"/>
    <mergeCell ref="E164:H164"/>
    <mergeCell ref="I164:L164"/>
    <mergeCell ref="M131:P131"/>
    <mergeCell ref="B132:D132"/>
    <mergeCell ref="G132:H132"/>
    <mergeCell ref="I132:L132"/>
    <mergeCell ref="M132:P132"/>
    <mergeCell ref="B128:D128"/>
    <mergeCell ref="G128:I128"/>
    <mergeCell ref="L128:N128"/>
    <mergeCell ref="B130:D130"/>
    <mergeCell ref="E130:H130"/>
    <mergeCell ref="I130:L130"/>
    <mergeCell ref="M130:P130"/>
    <mergeCell ref="B123:P123"/>
    <mergeCell ref="B127:C127"/>
    <mergeCell ref="D127:E127"/>
    <mergeCell ref="G127:H127"/>
    <mergeCell ref="I127:J127"/>
    <mergeCell ref="L127:M127"/>
    <mergeCell ref="N127:O127"/>
    <mergeCell ref="C120:D120"/>
    <mergeCell ref="E120:F120"/>
    <mergeCell ref="G120:H120"/>
    <mergeCell ref="I120:J120"/>
    <mergeCell ref="M120:N120"/>
    <mergeCell ref="C122:F122"/>
    <mergeCell ref="G122:J122"/>
    <mergeCell ref="K122:N122"/>
    <mergeCell ref="B124:P124"/>
    <mergeCell ref="C117:D117"/>
    <mergeCell ref="E117:F117"/>
    <mergeCell ref="G117:H117"/>
    <mergeCell ref="O125:P125"/>
    <mergeCell ref="C126:D126"/>
    <mergeCell ref="E126:F126"/>
    <mergeCell ref="G126:H126"/>
    <mergeCell ref="I126:J126"/>
    <mergeCell ref="K126:L126"/>
    <mergeCell ref="M126:N126"/>
    <mergeCell ref="O126:P126"/>
    <mergeCell ref="O79:O81"/>
    <mergeCell ref="P79:P81"/>
    <mergeCell ref="B89:P89"/>
    <mergeCell ref="B93:C93"/>
    <mergeCell ref="D93:E93"/>
    <mergeCell ref="G93:H93"/>
    <mergeCell ref="I93:J93"/>
    <mergeCell ref="L93:M93"/>
    <mergeCell ref="N93:O93"/>
    <mergeCell ref="B79:B81"/>
    <mergeCell ref="C79:F79"/>
    <mergeCell ref="G79:J79"/>
    <mergeCell ref="K79:N79"/>
    <mergeCell ref="C82:D82"/>
    <mergeCell ref="E82:F82"/>
    <mergeCell ref="G82:H82"/>
    <mergeCell ref="I82:J82"/>
    <mergeCell ref="M82:N82"/>
    <mergeCell ref="C83:D83"/>
    <mergeCell ref="E83:F83"/>
    <mergeCell ref="G83:H83"/>
    <mergeCell ref="I83:J83"/>
    <mergeCell ref="M83:N83"/>
    <mergeCell ref="C80:D80"/>
    <mergeCell ref="E80:F80"/>
    <mergeCell ref="C88:F88"/>
    <mergeCell ref="G88:J88"/>
    <mergeCell ref="K88:N88"/>
    <mergeCell ref="B90:P90"/>
    <mergeCell ref="C91:D91"/>
    <mergeCell ref="E91:F91"/>
    <mergeCell ref="G91:H91"/>
    <mergeCell ref="B76:D76"/>
    <mergeCell ref="E76:I76"/>
    <mergeCell ref="J76:M76"/>
    <mergeCell ref="N76:P76"/>
    <mergeCell ref="B77:D77"/>
    <mergeCell ref="E77:O77"/>
    <mergeCell ref="B74:D74"/>
    <mergeCell ref="E74:I74"/>
    <mergeCell ref="J74:M74"/>
    <mergeCell ref="N74:P74"/>
    <mergeCell ref="B75:D75"/>
    <mergeCell ref="E75:I75"/>
    <mergeCell ref="J75:M75"/>
    <mergeCell ref="N75:P75"/>
    <mergeCell ref="B71:D71"/>
    <mergeCell ref="E71:P71"/>
    <mergeCell ref="E72:P72"/>
    <mergeCell ref="C73:D73"/>
    <mergeCell ref="E73:G73"/>
    <mergeCell ref="H73:I73"/>
    <mergeCell ref="J73:M73"/>
    <mergeCell ref="N73:P73"/>
    <mergeCell ref="B67:E67"/>
    <mergeCell ref="F67:J67"/>
    <mergeCell ref="K67:P67"/>
    <mergeCell ref="B69:P69"/>
    <mergeCell ref="B70:P70"/>
    <mergeCell ref="B65:D65"/>
    <mergeCell ref="E65:G65"/>
    <mergeCell ref="B66:E66"/>
    <mergeCell ref="F66:J66"/>
    <mergeCell ref="K66:P66"/>
    <mergeCell ref="B63:D63"/>
    <mergeCell ref="E63:H63"/>
    <mergeCell ref="I63:L63"/>
    <mergeCell ref="M63:P63"/>
    <mergeCell ref="B64:D64"/>
    <mergeCell ref="G64:H64"/>
    <mergeCell ref="I64:L64"/>
    <mergeCell ref="M64:P64"/>
    <mergeCell ref="B60:D60"/>
    <mergeCell ref="G60:I60"/>
    <mergeCell ref="L60:N60"/>
    <mergeCell ref="B62:D62"/>
    <mergeCell ref="E62:H62"/>
    <mergeCell ref="I62:L62"/>
    <mergeCell ref="M62:P62"/>
    <mergeCell ref="O45:O47"/>
    <mergeCell ref="P45:P47"/>
    <mergeCell ref="B55:P55"/>
    <mergeCell ref="B59:C59"/>
    <mergeCell ref="D59:E59"/>
    <mergeCell ref="G59:H59"/>
    <mergeCell ref="I59:J59"/>
    <mergeCell ref="L59:M59"/>
    <mergeCell ref="N59:O59"/>
    <mergeCell ref="B45:B47"/>
    <mergeCell ref="C45:F45"/>
    <mergeCell ref="C46:D46"/>
    <mergeCell ref="E46:F46"/>
    <mergeCell ref="C49:D49"/>
    <mergeCell ref="E49:F49"/>
    <mergeCell ref="G49:H49"/>
    <mergeCell ref="I49:J49"/>
    <mergeCell ref="M49:N49"/>
    <mergeCell ref="C51:D51"/>
    <mergeCell ref="E51:F51"/>
    <mergeCell ref="G51:H51"/>
    <mergeCell ref="I51:J51"/>
    <mergeCell ref="M51:N51"/>
    <mergeCell ref="G46:H46"/>
    <mergeCell ref="I46:J46"/>
    <mergeCell ref="J41:M41"/>
    <mergeCell ref="N41:P41"/>
    <mergeCell ref="C39:D39"/>
    <mergeCell ref="E39:G39"/>
    <mergeCell ref="H39:I39"/>
    <mergeCell ref="J39:M39"/>
    <mergeCell ref="N39:P39"/>
    <mergeCell ref="B35:P35"/>
    <mergeCell ref="B36:P36"/>
    <mergeCell ref="B37:D37"/>
    <mergeCell ref="E37:P37"/>
    <mergeCell ref="E38:P38"/>
    <mergeCell ref="N42:P42"/>
    <mergeCell ref="B43:D43"/>
    <mergeCell ref="E43:O43"/>
    <mergeCell ref="B40:D40"/>
    <mergeCell ref="E40:I40"/>
    <mergeCell ref="J40:M40"/>
    <mergeCell ref="N40:P40"/>
    <mergeCell ref="B41:D41"/>
    <mergeCell ref="E41:I41"/>
    <mergeCell ref="B9:D9"/>
    <mergeCell ref="E9:O9"/>
    <mergeCell ref="C5:D5"/>
    <mergeCell ref="E5:G5"/>
    <mergeCell ref="H5:I5"/>
    <mergeCell ref="J5:M5"/>
    <mergeCell ref="N5:P5"/>
    <mergeCell ref="B33:E33"/>
    <mergeCell ref="F33:J33"/>
    <mergeCell ref="K33:P33"/>
    <mergeCell ref="B29:D29"/>
    <mergeCell ref="E29:H29"/>
    <mergeCell ref="I29:L29"/>
    <mergeCell ref="M29:P29"/>
    <mergeCell ref="B30:D30"/>
    <mergeCell ref="G30:H30"/>
    <mergeCell ref="I30:L30"/>
    <mergeCell ref="M30:P30"/>
    <mergeCell ref="B31:D31"/>
    <mergeCell ref="E31:G31"/>
    <mergeCell ref="B32:E32"/>
    <mergeCell ref="F32:J32"/>
    <mergeCell ref="K32:P32"/>
    <mergeCell ref="B26:D26"/>
    <mergeCell ref="G26:I26"/>
    <mergeCell ref="L26:N26"/>
    <mergeCell ref="B28:D28"/>
    <mergeCell ref="E28:H28"/>
    <mergeCell ref="I28:L28"/>
    <mergeCell ref="M28:P28"/>
    <mergeCell ref="O11:O13"/>
    <mergeCell ref="P11:P13"/>
    <mergeCell ref="B1:P1"/>
    <mergeCell ref="B2:P2"/>
    <mergeCell ref="B3:D3"/>
    <mergeCell ref="E3:P3"/>
    <mergeCell ref="E4:P4"/>
    <mergeCell ref="B6:D6"/>
    <mergeCell ref="E6:I6"/>
    <mergeCell ref="J6:M6"/>
    <mergeCell ref="N6:P6"/>
    <mergeCell ref="B7:D7"/>
    <mergeCell ref="E7:I7"/>
    <mergeCell ref="J7:M7"/>
    <mergeCell ref="N7:P7"/>
    <mergeCell ref="B8:D8"/>
    <mergeCell ref="E8:I8"/>
    <mergeCell ref="J8:M8"/>
    <mergeCell ref="N8:P8"/>
    <mergeCell ref="B11:B13"/>
    <mergeCell ref="C11:F11"/>
    <mergeCell ref="B21:P21"/>
    <mergeCell ref="B25:C25"/>
    <mergeCell ref="D25:E25"/>
    <mergeCell ref="G25:H25"/>
    <mergeCell ref="I25:J25"/>
    <mergeCell ref="L25:M25"/>
    <mergeCell ref="N25:O25"/>
    <mergeCell ref="G11:J11"/>
    <mergeCell ref="K11:N11"/>
    <mergeCell ref="C12:D12"/>
    <mergeCell ref="E12:F12"/>
    <mergeCell ref="G12:H12"/>
    <mergeCell ref="I12:J12"/>
    <mergeCell ref="M12:N12"/>
    <mergeCell ref="C13:D13"/>
    <mergeCell ref="E13:F13"/>
    <mergeCell ref="G13:H13"/>
    <mergeCell ref="I13:J13"/>
    <mergeCell ref="M13:N13"/>
    <mergeCell ref="C17:D17"/>
    <mergeCell ref="E17:F17"/>
    <mergeCell ref="G17:H17"/>
    <mergeCell ref="I17:J17"/>
    <mergeCell ref="M17:N17"/>
    <mergeCell ref="C18:D18"/>
    <mergeCell ref="E18:F18"/>
    <mergeCell ref="G18:H18"/>
    <mergeCell ref="I18:J18"/>
    <mergeCell ref="M18:N18"/>
    <mergeCell ref="C14:D14"/>
    <mergeCell ref="E174:P174"/>
    <mergeCell ref="C175:D175"/>
    <mergeCell ref="E175:G175"/>
    <mergeCell ref="H175:I175"/>
    <mergeCell ref="J175:M175"/>
    <mergeCell ref="N175:P175"/>
    <mergeCell ref="B176:D176"/>
    <mergeCell ref="E176:I176"/>
    <mergeCell ref="J176:M176"/>
    <mergeCell ref="N176:P176"/>
    <mergeCell ref="B177:D177"/>
    <mergeCell ref="E177:I177"/>
    <mergeCell ref="J177:M177"/>
    <mergeCell ref="N177:P177"/>
    <mergeCell ref="B178:D178"/>
    <mergeCell ref="E178:I178"/>
    <mergeCell ref="J178:M178"/>
    <mergeCell ref="N178:P178"/>
    <mergeCell ref="B179:D179"/>
    <mergeCell ref="E179:O179"/>
    <mergeCell ref="B181:B183"/>
    <mergeCell ref="C181:F181"/>
    <mergeCell ref="O181:O183"/>
    <mergeCell ref="C182:D182"/>
    <mergeCell ref="E182:F182"/>
    <mergeCell ref="G182:H182"/>
    <mergeCell ref="I182:J182"/>
    <mergeCell ref="M182:N182"/>
    <mergeCell ref="C183:D183"/>
    <mergeCell ref="E183:F183"/>
    <mergeCell ref="G183:H183"/>
    <mergeCell ref="I183:J183"/>
    <mergeCell ref="M183:N183"/>
    <mergeCell ref="P181:P183"/>
    <mergeCell ref="B191:P191"/>
    <mergeCell ref="C189:F189"/>
    <mergeCell ref="G189:J189"/>
    <mergeCell ref="K189:N189"/>
    <mergeCell ref="O189:P189"/>
    <mergeCell ref="C184:D184"/>
    <mergeCell ref="E184:F184"/>
    <mergeCell ref="G184:H184"/>
    <mergeCell ref="I184:J184"/>
    <mergeCell ref="M184:N184"/>
    <mergeCell ref="C185:D185"/>
    <mergeCell ref="E185:F185"/>
    <mergeCell ref="G185:H185"/>
    <mergeCell ref="I185:J185"/>
    <mergeCell ref="M185:N185"/>
    <mergeCell ref="C187:D187"/>
    <mergeCell ref="E187:F187"/>
    <mergeCell ref="G187:H187"/>
    <mergeCell ref="B192:P192"/>
    <mergeCell ref="C193:D193"/>
    <mergeCell ref="E193:F193"/>
    <mergeCell ref="G193:H193"/>
    <mergeCell ref="I193:J193"/>
    <mergeCell ref="K193:L193"/>
    <mergeCell ref="M193:N193"/>
    <mergeCell ref="O193:P193"/>
    <mergeCell ref="C194:D194"/>
    <mergeCell ref="E194:F194"/>
    <mergeCell ref="K194:L194"/>
    <mergeCell ref="M194:N194"/>
    <mergeCell ref="B198:D198"/>
    <mergeCell ref="E198:H198"/>
    <mergeCell ref="I198:L198"/>
    <mergeCell ref="M198:P198"/>
    <mergeCell ref="I188:J188"/>
    <mergeCell ref="M188:N188"/>
    <mergeCell ref="C190:F190"/>
    <mergeCell ref="G190:J190"/>
    <mergeCell ref="K190:N190"/>
    <mergeCell ref="G194:H194"/>
    <mergeCell ref="I194:J194"/>
    <mergeCell ref="O194:P194"/>
    <mergeCell ref="I187:J187"/>
    <mergeCell ref="M187:N187"/>
    <mergeCell ref="C188:D188"/>
    <mergeCell ref="E188:F188"/>
    <mergeCell ref="G188:H188"/>
    <mergeCell ref="E199:H199"/>
    <mergeCell ref="I199:L199"/>
    <mergeCell ref="M199:P199"/>
    <mergeCell ref="B200:D200"/>
    <mergeCell ref="G200:H200"/>
    <mergeCell ref="I200:L200"/>
    <mergeCell ref="M200:P200"/>
    <mergeCell ref="B201:D201"/>
    <mergeCell ref="E201:G201"/>
    <mergeCell ref="B202:E202"/>
    <mergeCell ref="F202:J202"/>
    <mergeCell ref="K202:P202"/>
    <mergeCell ref="B203:E203"/>
    <mergeCell ref="F203:J203"/>
    <mergeCell ref="K203:P203"/>
    <mergeCell ref="B205:P205"/>
    <mergeCell ref="B206:P206"/>
    <mergeCell ref="B207:D207"/>
    <mergeCell ref="E207:P207"/>
    <mergeCell ref="E208:P208"/>
    <mergeCell ref="C209:D209"/>
    <mergeCell ref="E209:G209"/>
    <mergeCell ref="H209:I209"/>
    <mergeCell ref="J209:M209"/>
    <mergeCell ref="N209:P209"/>
    <mergeCell ref="B210:D210"/>
    <mergeCell ref="E210:I210"/>
    <mergeCell ref="J210:M210"/>
    <mergeCell ref="N210:P210"/>
    <mergeCell ref="B211:D211"/>
    <mergeCell ref="E211:I211"/>
    <mergeCell ref="J211:M211"/>
    <mergeCell ref="N211:P211"/>
    <mergeCell ref="B212:D212"/>
    <mergeCell ref="E212:I212"/>
    <mergeCell ref="J212:M212"/>
    <mergeCell ref="N212:P212"/>
    <mergeCell ref="B213:D213"/>
    <mergeCell ref="E213:O213"/>
    <mergeCell ref="B215:B217"/>
    <mergeCell ref="C215:F215"/>
    <mergeCell ref="O215:O217"/>
    <mergeCell ref="G215:J215"/>
    <mergeCell ref="K215:N215"/>
    <mergeCell ref="C216:D216"/>
    <mergeCell ref="E216:F216"/>
    <mergeCell ref="G216:H216"/>
    <mergeCell ref="I216:J216"/>
    <mergeCell ref="M216:N216"/>
    <mergeCell ref="C217:D217"/>
    <mergeCell ref="E217:F217"/>
    <mergeCell ref="G217:H217"/>
    <mergeCell ref="I217:J217"/>
    <mergeCell ref="M217:N217"/>
    <mergeCell ref="P215:P217"/>
    <mergeCell ref="C218:D218"/>
    <mergeCell ref="E218:F218"/>
    <mergeCell ref="G218:H218"/>
    <mergeCell ref="I218:J218"/>
    <mergeCell ref="M218:N218"/>
    <mergeCell ref="C219:D219"/>
    <mergeCell ref="E219:F219"/>
    <mergeCell ref="G219:H219"/>
    <mergeCell ref="I219:J219"/>
    <mergeCell ref="M219:N219"/>
    <mergeCell ref="C221:D221"/>
    <mergeCell ref="E221:F221"/>
    <mergeCell ref="G221:H221"/>
    <mergeCell ref="C228:D228"/>
    <mergeCell ref="E228:F228"/>
    <mergeCell ref="G228:H228"/>
    <mergeCell ref="I228:J228"/>
    <mergeCell ref="K228:L228"/>
    <mergeCell ref="M228:N228"/>
    <mergeCell ref="E220:F220"/>
    <mergeCell ref="G220:H220"/>
    <mergeCell ref="I220:J220"/>
    <mergeCell ref="M220:N220"/>
    <mergeCell ref="C223:F223"/>
    <mergeCell ref="G223:J223"/>
    <mergeCell ref="K223:N223"/>
    <mergeCell ref="O228:P228"/>
    <mergeCell ref="K224:N224"/>
    <mergeCell ref="B225:P225"/>
    <mergeCell ref="C220:D220"/>
    <mergeCell ref="B226:P226"/>
    <mergeCell ref="B232:D232"/>
    <mergeCell ref="E232:H232"/>
    <mergeCell ref="I232:L232"/>
    <mergeCell ref="M232:P232"/>
    <mergeCell ref="B233:D233"/>
    <mergeCell ref="E233:H233"/>
    <mergeCell ref="I233:L233"/>
    <mergeCell ref="M233:P233"/>
    <mergeCell ref="B234:D234"/>
    <mergeCell ref="G234:H234"/>
    <mergeCell ref="I234:L234"/>
    <mergeCell ref="M234:P234"/>
    <mergeCell ref="B235:D235"/>
    <mergeCell ref="E235:G235"/>
    <mergeCell ref="L230:N230"/>
    <mergeCell ref="O220:P220"/>
    <mergeCell ref="O223:P223"/>
    <mergeCell ref="C227:D227"/>
    <mergeCell ref="E227:F227"/>
    <mergeCell ref="G227:H227"/>
    <mergeCell ref="I227:J227"/>
    <mergeCell ref="K227:L227"/>
    <mergeCell ref="M227:N227"/>
    <mergeCell ref="O227:P227"/>
    <mergeCell ref="I221:J221"/>
    <mergeCell ref="M221:N221"/>
    <mergeCell ref="C222:D222"/>
    <mergeCell ref="E222:F222"/>
    <mergeCell ref="G222:H222"/>
    <mergeCell ref="I222:J222"/>
    <mergeCell ref="M222:N222"/>
    <mergeCell ref="C224:F224"/>
    <mergeCell ref="B236:E236"/>
    <mergeCell ref="F236:J236"/>
    <mergeCell ref="K236:P236"/>
    <mergeCell ref="B237:E237"/>
    <mergeCell ref="F237:J237"/>
    <mergeCell ref="K237:P237"/>
    <mergeCell ref="B239:P239"/>
    <mergeCell ref="B240:P240"/>
    <mergeCell ref="B241:D241"/>
    <mergeCell ref="E241:P241"/>
    <mergeCell ref="E242:P242"/>
    <mergeCell ref="C243:D243"/>
    <mergeCell ref="E243:G243"/>
    <mergeCell ref="H243:I243"/>
    <mergeCell ref="J243:M243"/>
    <mergeCell ref="N243:P243"/>
    <mergeCell ref="B244:D244"/>
    <mergeCell ref="E244:I244"/>
    <mergeCell ref="J244:M244"/>
    <mergeCell ref="N244:P244"/>
    <mergeCell ref="B245:D245"/>
    <mergeCell ref="E245:I245"/>
    <mergeCell ref="J245:M245"/>
    <mergeCell ref="N245:P245"/>
    <mergeCell ref="B246:D246"/>
    <mergeCell ref="E246:I246"/>
    <mergeCell ref="J246:M246"/>
    <mergeCell ref="N246:P246"/>
    <mergeCell ref="B247:D247"/>
    <mergeCell ref="E247:O247"/>
    <mergeCell ref="B249:B251"/>
    <mergeCell ref="C249:F249"/>
    <mergeCell ref="O249:O251"/>
    <mergeCell ref="G249:J249"/>
    <mergeCell ref="K249:N249"/>
    <mergeCell ref="C250:D250"/>
    <mergeCell ref="E250:F250"/>
    <mergeCell ref="G250:H250"/>
    <mergeCell ref="I250:J250"/>
    <mergeCell ref="M250:N250"/>
    <mergeCell ref="C251:D251"/>
    <mergeCell ref="E251:F251"/>
    <mergeCell ref="G251:H251"/>
    <mergeCell ref="I251:J251"/>
    <mergeCell ref="M251:N251"/>
    <mergeCell ref="P249:P251"/>
    <mergeCell ref="C252:D252"/>
    <mergeCell ref="E252:F252"/>
    <mergeCell ref="G252:H252"/>
    <mergeCell ref="I252:J252"/>
    <mergeCell ref="M252:N252"/>
    <mergeCell ref="C253:D253"/>
    <mergeCell ref="E253:F253"/>
    <mergeCell ref="G253:H253"/>
    <mergeCell ref="I253:J253"/>
    <mergeCell ref="M253:N253"/>
    <mergeCell ref="C255:D255"/>
    <mergeCell ref="E255:F255"/>
    <mergeCell ref="G255:H255"/>
    <mergeCell ref="B260:P260"/>
    <mergeCell ref="C261:D261"/>
    <mergeCell ref="E261:F261"/>
    <mergeCell ref="G261:H261"/>
    <mergeCell ref="I261:J261"/>
    <mergeCell ref="K261:L261"/>
    <mergeCell ref="M261:N261"/>
    <mergeCell ref="O261:P261"/>
    <mergeCell ref="C258:F258"/>
    <mergeCell ref="G258:J258"/>
    <mergeCell ref="K258:N258"/>
    <mergeCell ref="B259:P259"/>
    <mergeCell ref="C254:D254"/>
    <mergeCell ref="E254:F254"/>
    <mergeCell ref="G254:H254"/>
    <mergeCell ref="I254:J254"/>
    <mergeCell ref="M254:N254"/>
    <mergeCell ref="O254:P254"/>
    <mergeCell ref="C257:F257"/>
    <mergeCell ref="I262:J262"/>
    <mergeCell ref="K262:L262"/>
    <mergeCell ref="M262:N262"/>
    <mergeCell ref="O262:P262"/>
    <mergeCell ref="I255:J255"/>
    <mergeCell ref="M255:N255"/>
    <mergeCell ref="B266:D266"/>
    <mergeCell ref="E266:H266"/>
    <mergeCell ref="I266:L266"/>
    <mergeCell ref="M266:P266"/>
    <mergeCell ref="B267:D267"/>
    <mergeCell ref="E267:H267"/>
    <mergeCell ref="I267:L267"/>
    <mergeCell ref="M267:P267"/>
    <mergeCell ref="B268:D268"/>
    <mergeCell ref="G268:H268"/>
    <mergeCell ref="I268:L268"/>
    <mergeCell ref="M268:P268"/>
    <mergeCell ref="B263:C263"/>
    <mergeCell ref="D263:E263"/>
    <mergeCell ref="G263:H263"/>
    <mergeCell ref="I263:J263"/>
    <mergeCell ref="L263:M263"/>
    <mergeCell ref="N263:O263"/>
    <mergeCell ref="B264:D264"/>
    <mergeCell ref="G257:J257"/>
    <mergeCell ref="K257:N257"/>
    <mergeCell ref="O257:P257"/>
    <mergeCell ref="C256:D256"/>
    <mergeCell ref="E256:F256"/>
    <mergeCell ref="G256:H256"/>
    <mergeCell ref="I256:J256"/>
    <mergeCell ref="B269:D269"/>
    <mergeCell ref="E269:G269"/>
    <mergeCell ref="B270:E270"/>
    <mergeCell ref="F270:J270"/>
    <mergeCell ref="K270:P270"/>
    <mergeCell ref="B271:E271"/>
    <mergeCell ref="F271:J271"/>
    <mergeCell ref="K271:P271"/>
    <mergeCell ref="B273:P273"/>
    <mergeCell ref="B274:P274"/>
    <mergeCell ref="B275:D275"/>
    <mergeCell ref="E275:P275"/>
    <mergeCell ref="E276:P276"/>
    <mergeCell ref="C277:D277"/>
    <mergeCell ref="E277:G277"/>
    <mergeCell ref="H277:I277"/>
    <mergeCell ref="J277:M277"/>
    <mergeCell ref="N277:P277"/>
    <mergeCell ref="B278:D278"/>
    <mergeCell ref="E278:I278"/>
    <mergeCell ref="J278:M278"/>
    <mergeCell ref="N278:P278"/>
    <mergeCell ref="B279:D279"/>
    <mergeCell ref="E279:I279"/>
    <mergeCell ref="J279:M279"/>
    <mergeCell ref="N279:P279"/>
    <mergeCell ref="B280:D280"/>
    <mergeCell ref="E280:I280"/>
    <mergeCell ref="J280:M280"/>
    <mergeCell ref="N280:P280"/>
    <mergeCell ref="B281:D281"/>
    <mergeCell ref="E281:O281"/>
    <mergeCell ref="B283:B285"/>
    <mergeCell ref="C283:F283"/>
    <mergeCell ref="O283:O285"/>
    <mergeCell ref="G283:J283"/>
    <mergeCell ref="K283:N283"/>
    <mergeCell ref="C284:D284"/>
    <mergeCell ref="E284:F284"/>
    <mergeCell ref="G284:H284"/>
    <mergeCell ref="I284:J284"/>
    <mergeCell ref="M284:N284"/>
    <mergeCell ref="C285:D285"/>
    <mergeCell ref="E285:F285"/>
    <mergeCell ref="G285:H285"/>
    <mergeCell ref="I285:J285"/>
    <mergeCell ref="M285:N285"/>
    <mergeCell ref="P283:P285"/>
    <mergeCell ref="C286:D286"/>
    <mergeCell ref="E286:F286"/>
    <mergeCell ref="G286:H286"/>
    <mergeCell ref="I286:J286"/>
    <mergeCell ref="M286:N286"/>
    <mergeCell ref="C287:D287"/>
    <mergeCell ref="E287:F287"/>
    <mergeCell ref="G287:H287"/>
    <mergeCell ref="I287:J287"/>
    <mergeCell ref="M287:N287"/>
    <mergeCell ref="C289:D289"/>
    <mergeCell ref="E289:F289"/>
    <mergeCell ref="G289:H289"/>
    <mergeCell ref="C295:D295"/>
    <mergeCell ref="E295:F295"/>
    <mergeCell ref="G295:H295"/>
    <mergeCell ref="I295:J295"/>
    <mergeCell ref="K295:L295"/>
    <mergeCell ref="M295:N295"/>
    <mergeCell ref="C292:F292"/>
    <mergeCell ref="G292:J292"/>
    <mergeCell ref="B294:P294"/>
    <mergeCell ref="C288:D288"/>
    <mergeCell ref="E288:F288"/>
    <mergeCell ref="G288:H288"/>
    <mergeCell ref="I288:J288"/>
    <mergeCell ref="M288:N288"/>
    <mergeCell ref="O288:P288"/>
    <mergeCell ref="K291:N291"/>
    <mergeCell ref="O291:P291"/>
    <mergeCell ref="I289:J289"/>
    <mergeCell ref="M289:N289"/>
    <mergeCell ref="B304:E304"/>
    <mergeCell ref="F304:J304"/>
    <mergeCell ref="K304:P304"/>
    <mergeCell ref="B305:E305"/>
    <mergeCell ref="F305:J305"/>
    <mergeCell ref="K305:P305"/>
    <mergeCell ref="B307:P307"/>
    <mergeCell ref="B308:P308"/>
    <mergeCell ref="B309:D309"/>
    <mergeCell ref="E309:P309"/>
    <mergeCell ref="E310:P310"/>
    <mergeCell ref="C311:D311"/>
    <mergeCell ref="E311:G311"/>
    <mergeCell ref="H311:I311"/>
    <mergeCell ref="J311:M311"/>
    <mergeCell ref="N311:P311"/>
    <mergeCell ref="B312:D312"/>
    <mergeCell ref="E312:I312"/>
    <mergeCell ref="J312:M312"/>
    <mergeCell ref="N312:P312"/>
    <mergeCell ref="D331:E331"/>
    <mergeCell ref="G331:H331"/>
    <mergeCell ref="I331:J331"/>
    <mergeCell ref="L331:M331"/>
    <mergeCell ref="N331:O331"/>
    <mergeCell ref="E322:F322"/>
    <mergeCell ref="G322:H322"/>
    <mergeCell ref="I322:J322"/>
    <mergeCell ref="M322:N322"/>
    <mergeCell ref="O322:P322"/>
    <mergeCell ref="C325:F325"/>
    <mergeCell ref="G325:J325"/>
    <mergeCell ref="K325:N325"/>
    <mergeCell ref="O325:P325"/>
    <mergeCell ref="B332:D332"/>
    <mergeCell ref="G332:I332"/>
    <mergeCell ref="L332:N332"/>
    <mergeCell ref="C329:D329"/>
    <mergeCell ref="E329:F329"/>
    <mergeCell ref="G329:H329"/>
    <mergeCell ref="I329:J329"/>
    <mergeCell ref="K329:L329"/>
    <mergeCell ref="M329:N329"/>
    <mergeCell ref="O329:P329"/>
    <mergeCell ref="C330:D330"/>
    <mergeCell ref="E330:F330"/>
    <mergeCell ref="G330:H330"/>
    <mergeCell ref="I330:J330"/>
    <mergeCell ref="K330:L330"/>
    <mergeCell ref="M330:N330"/>
    <mergeCell ref="O330:P330"/>
    <mergeCell ref="C324:D324"/>
    <mergeCell ref="B315:D315"/>
    <mergeCell ref="E315:O315"/>
    <mergeCell ref="B317:B319"/>
    <mergeCell ref="C317:F317"/>
    <mergeCell ref="O317:O319"/>
    <mergeCell ref="G317:J317"/>
    <mergeCell ref="K317:N317"/>
    <mergeCell ref="C318:D318"/>
    <mergeCell ref="E318:F318"/>
    <mergeCell ref="G318:H318"/>
    <mergeCell ref="I318:J318"/>
    <mergeCell ref="M318:N318"/>
    <mergeCell ref="C323:D323"/>
    <mergeCell ref="E323:F323"/>
    <mergeCell ref="G323:H323"/>
    <mergeCell ref="I323:J323"/>
    <mergeCell ref="M323:N323"/>
    <mergeCell ref="C321:D321"/>
    <mergeCell ref="E321:F321"/>
    <mergeCell ref="G321:H321"/>
    <mergeCell ref="I321:J321"/>
    <mergeCell ref="M321:N321"/>
    <mergeCell ref="C319:D319"/>
    <mergeCell ref="E319:F319"/>
    <mergeCell ref="G319:H319"/>
    <mergeCell ref="I319:J319"/>
    <mergeCell ref="M319:N319"/>
    <mergeCell ref="C320:D320"/>
    <mergeCell ref="E320:F320"/>
    <mergeCell ref="G320:H320"/>
    <mergeCell ref="I320:J320"/>
    <mergeCell ref="M320:N320"/>
    <mergeCell ref="B337:D337"/>
    <mergeCell ref="E337:G337"/>
    <mergeCell ref="B338:E338"/>
    <mergeCell ref="F338:J338"/>
    <mergeCell ref="K338:P338"/>
    <mergeCell ref="B339:E339"/>
    <mergeCell ref="F339:J339"/>
    <mergeCell ref="K339:P339"/>
    <mergeCell ref="T5:V9"/>
    <mergeCell ref="B334:D334"/>
    <mergeCell ref="E334:H334"/>
    <mergeCell ref="I334:L334"/>
    <mergeCell ref="M334:P334"/>
    <mergeCell ref="B335:D335"/>
    <mergeCell ref="E335:H335"/>
    <mergeCell ref="I335:L335"/>
    <mergeCell ref="M335:P335"/>
    <mergeCell ref="B336:D336"/>
    <mergeCell ref="G336:H336"/>
    <mergeCell ref="I336:L336"/>
    <mergeCell ref="M336:P336"/>
    <mergeCell ref="P317:P319"/>
    <mergeCell ref="B327:P327"/>
    <mergeCell ref="B331:C331"/>
    <mergeCell ref="B313:D313"/>
    <mergeCell ref="E313:I313"/>
    <mergeCell ref="J313:M313"/>
    <mergeCell ref="N313:P313"/>
    <mergeCell ref="B314:D314"/>
    <mergeCell ref="E314:I314"/>
    <mergeCell ref="J314:M314"/>
    <mergeCell ref="N314:P314"/>
  </mergeCells>
  <conditionalFormatting sqref="H10 B2:B4 B6:B10">
    <cfRule type="cellIs" dxfId="7" priority="43" stopIfTrue="1" operator="equal">
      <formula>0</formula>
    </cfRule>
  </conditionalFormatting>
  <conditionalFormatting sqref="H10 B2:B4 B6:B10">
    <cfRule type="containsText" dxfId="6" priority="41" stopIfTrue="1" operator="containsText" text="f'k{kk foHkkx jktLFkku">
      <formula>NOT(ISERROR(SEARCH("f'k{kk foHkkx jktLFkku",B2)))</formula>
    </cfRule>
    <cfRule type="containsText" dxfId="5" priority="42" stopIfTrue="1" operator="containsText" text="iw.kkZad">
      <formula>NOT(ISERROR(SEARCH("iw.kkZad",B2)))</formula>
    </cfRule>
  </conditionalFormatting>
  <conditionalFormatting sqref="H10 B2:B4 B6:B10">
    <cfRule type="containsText" dxfId="4" priority="40" stopIfTrue="1" operator="containsText" text="dsoy jktdh; fo|ky;ksa esa iz;ksx gsrq fu%'kqYd">
      <formula>NOT(ISERROR(SEARCH("dsoy jktdh; fo|ky;ksa esa iz;ksx gsrq fu%'kqYd",B2)))</formula>
    </cfRule>
  </conditionalFormatting>
  <conditionalFormatting sqref="K35:N339">
    <cfRule type="cellIs" dxfId="3" priority="39" stopIfTrue="1" operator="equal">
      <formula>0</formula>
    </cfRule>
  </conditionalFormatting>
  <conditionalFormatting sqref="B35:P339">
    <cfRule type="expression" dxfId="2" priority="3" stopIfTrue="1">
      <formula>$A35=""</formula>
    </cfRule>
  </conditionalFormatting>
  <dataValidations count="1">
    <dataValidation type="whole" operator="greaterThanOrEqual" allowBlank="1" showInputMessage="1" showErrorMessage="1" error="आप रोल नंबर अवरोही क्रम में ही लिखे " sqref="V3">
      <formula1>T3</formula1>
    </dataValidation>
  </dataValidations>
  <hyperlinks>
    <hyperlink ref="T15" r:id="rId1"/>
  </hyperlinks>
  <pageMargins left="0.45" right="0.45" top="0.5" bottom="0.5" header="0.3" footer="0.3"/>
  <pageSetup paperSize="9" orientation="portrait" r:id="rId2"/>
  <drawing r:id="rId3"/>
  <legacyDrawing r:id="rId4"/>
</worksheet>
</file>

<file path=xl/worksheets/sheet9.xml><?xml version="1.0" encoding="utf-8"?>
<worksheet xmlns="http://schemas.openxmlformats.org/spreadsheetml/2006/main" xmlns:r="http://schemas.openxmlformats.org/officeDocument/2006/relationships">
  <sheetPr>
    <pageSetUpPr fitToPage="1"/>
  </sheetPr>
  <dimension ref="A1:AO319"/>
  <sheetViews>
    <sheetView showGridLines="0" view="pageBreakPreview" topLeftCell="E1" zoomScaleSheetLayoutView="100" workbookViewId="0">
      <selection activeCell="AI13" sqref="AI13"/>
    </sheetView>
  </sheetViews>
  <sheetFormatPr defaultRowHeight="15"/>
  <cols>
    <col min="1" max="1" width="4.125" customWidth="1"/>
    <col min="2" max="2" width="13" customWidth="1"/>
    <col min="3" max="10" width="4.375" customWidth="1"/>
    <col min="11" max="12" width="5.625" customWidth="1"/>
    <col min="13" max="14" width="4.625" customWidth="1"/>
    <col min="15" max="15" width="4.875" customWidth="1"/>
    <col min="16" max="16" width="5.75" customWidth="1"/>
    <col min="17" max="17" width="4.125" customWidth="1"/>
    <col min="18" max="18" width="13" customWidth="1"/>
    <col min="19" max="26" width="4.375" customWidth="1"/>
    <col min="27" max="28" width="5.625" customWidth="1"/>
    <col min="29" max="30" width="4.625" customWidth="1"/>
    <col min="31" max="31" width="4.875" customWidth="1"/>
    <col min="32" max="32" width="5.75" customWidth="1"/>
    <col min="40" max="41" width="0" hidden="1" customWidth="1"/>
  </cols>
  <sheetData>
    <row r="1" spans="1:40" s="46" customFormat="1" ht="24.75" customHeight="1">
      <c r="A1" s="103"/>
      <c r="B1" s="850" t="str">
        <f>IF('Master sheet'!$D$11="Hindi","वार्षिक रिपोर्ट कार्ड ","Report Card")</f>
        <v xml:space="preserve">वार्षिक रिपोर्ट कार्ड </v>
      </c>
      <c r="C1" s="850"/>
      <c r="D1" s="850"/>
      <c r="E1" s="850"/>
      <c r="F1" s="850"/>
      <c r="G1" s="850"/>
      <c r="H1" s="850"/>
      <c r="I1" s="850"/>
      <c r="J1" s="850"/>
      <c r="K1" s="850"/>
      <c r="L1" s="850"/>
      <c r="M1" s="850"/>
      <c r="N1" s="850"/>
      <c r="O1" s="850"/>
      <c r="P1" s="850"/>
      <c r="Q1" s="875" t="s">
        <v>100</v>
      </c>
      <c r="R1" s="850" t="str">
        <f>IF('Master sheet'!$D$11="Hindi","वार्षिक रिपोर्ट कार्ड ","Report Card")</f>
        <v xml:space="preserve">वार्षिक रिपोर्ट कार्ड </v>
      </c>
      <c r="S1" s="850"/>
      <c r="T1" s="850"/>
      <c r="U1" s="850"/>
      <c r="V1" s="850"/>
      <c r="W1" s="850"/>
      <c r="X1" s="850"/>
      <c r="Y1" s="850"/>
      <c r="Z1" s="850"/>
      <c r="AA1" s="850"/>
      <c r="AB1" s="850"/>
      <c r="AC1" s="850"/>
      <c r="AD1" s="850"/>
      <c r="AE1" s="850"/>
      <c r="AF1" s="850"/>
      <c r="AH1" s="81"/>
      <c r="AI1" s="81"/>
      <c r="AJ1" s="81"/>
      <c r="AK1" s="81"/>
      <c r="AL1" s="81"/>
    </row>
    <row r="2" spans="1:40" s="46" customFormat="1" ht="22.5" customHeight="1" thickBot="1">
      <c r="A2" s="103"/>
      <c r="B2" s="851" t="str">
        <f>IF('Master sheet'!$D$11="Hindi","शिक्षा विभाग, राजस्थान सरकार","Education Department, Rajasthan Government")</f>
        <v>शिक्षा विभाग, राजस्थान सरकार</v>
      </c>
      <c r="C2" s="851"/>
      <c r="D2" s="851"/>
      <c r="E2" s="851"/>
      <c r="F2" s="851"/>
      <c r="G2" s="851"/>
      <c r="H2" s="851"/>
      <c r="I2" s="851"/>
      <c r="J2" s="851"/>
      <c r="K2" s="851"/>
      <c r="L2" s="851"/>
      <c r="M2" s="851"/>
      <c r="N2" s="851"/>
      <c r="O2" s="851"/>
      <c r="P2" s="851"/>
      <c r="Q2" s="875"/>
      <c r="R2" s="851" t="str">
        <f>IF('Master sheet'!$D$11="Hindi","शिक्षा विभाग, राजस्थान सरकार","Education Department, Rajasthan Government")</f>
        <v>शिक्षा विभाग, राजस्थान सरकार</v>
      </c>
      <c r="S2" s="851"/>
      <c r="T2" s="851"/>
      <c r="U2" s="851"/>
      <c r="V2" s="851"/>
      <c r="W2" s="851"/>
      <c r="X2" s="851"/>
      <c r="Y2" s="851"/>
      <c r="Z2" s="851"/>
      <c r="AA2" s="851"/>
      <c r="AB2" s="851"/>
      <c r="AC2" s="851"/>
      <c r="AD2" s="851"/>
      <c r="AE2" s="851"/>
      <c r="AF2" s="851"/>
      <c r="AH2" s="81"/>
      <c r="AI2" s="81"/>
      <c r="AJ2" s="82" t="s">
        <v>86</v>
      </c>
      <c r="AK2" s="81"/>
      <c r="AL2" s="81"/>
    </row>
    <row r="3" spans="1:40" s="46" customFormat="1" ht="24" customHeight="1" thickBot="1">
      <c r="A3" s="103"/>
      <c r="B3" s="876" t="str">
        <f>IF('Master sheet'!$D$11="Hindi","विद्यालय का नाम :-","School Name :- ")</f>
        <v>विद्यालय का नाम :-</v>
      </c>
      <c r="C3" s="876"/>
      <c r="D3" s="876"/>
      <c r="E3" s="877" t="str">
        <f>IF(AND(N8=""),"",IF('Master sheet'!$D$11="Hindi",'Master sheet'!$D$8,'Master sheet'!$D$7))</f>
        <v xml:space="preserve">महात्मा गाँधी राजकीय विद्यालय (अंग्रेजी माध्यम) बर, पाली </v>
      </c>
      <c r="F3" s="877"/>
      <c r="G3" s="877"/>
      <c r="H3" s="877"/>
      <c r="I3" s="877"/>
      <c r="J3" s="877"/>
      <c r="K3" s="877"/>
      <c r="L3" s="877"/>
      <c r="M3" s="877"/>
      <c r="N3" s="877"/>
      <c r="O3" s="877"/>
      <c r="P3" s="877"/>
      <c r="Q3" s="875"/>
      <c r="R3" s="876" t="str">
        <f>IF('Master sheet'!$D$11="Hindi","विद्यालय का नाम :-","School Name :- ")</f>
        <v>विद्यालय का नाम :-</v>
      </c>
      <c r="S3" s="876"/>
      <c r="T3" s="876"/>
      <c r="U3" s="877" t="str">
        <f>IF(AND(AD8=""),"",IF('Master sheet'!$D$11="Hindi",'Master sheet'!$D$8,'Master sheet'!$D$7))</f>
        <v xml:space="preserve">महात्मा गाँधी राजकीय विद्यालय (अंग्रेजी माध्यम) बर, पाली </v>
      </c>
      <c r="V3" s="877"/>
      <c r="W3" s="877"/>
      <c r="X3" s="877"/>
      <c r="Y3" s="877"/>
      <c r="Z3" s="877"/>
      <c r="AA3" s="877"/>
      <c r="AB3" s="877"/>
      <c r="AC3" s="877"/>
      <c r="AD3" s="877"/>
      <c r="AE3" s="877"/>
      <c r="AF3" s="877"/>
      <c r="AH3" s="81"/>
      <c r="AI3" s="83"/>
      <c r="AJ3" s="82" t="s">
        <v>87</v>
      </c>
      <c r="AK3" s="83"/>
      <c r="AL3" s="81"/>
    </row>
    <row r="4" spans="1:40" s="46" customFormat="1" ht="15.75" customHeight="1">
      <c r="A4" s="103"/>
      <c r="B4" s="363"/>
      <c r="C4" s="363"/>
      <c r="D4" s="363"/>
      <c r="E4" s="878" t="str">
        <f>IF(AND(N8=""),"",IF('Master sheet'!$D$11="Hindi",CONCATENATE("(विद्यालय मान्यता क्रमांक व वर्ष : ","  ",'Master sheet'!$D$6),CONCATENATE("(School Recognition Number &amp; Years : ","  ",'Master sheet'!$D$6)))</f>
        <v>(विद्यालय मान्यता क्रमांक व वर्ष :   शिक्षा/पाली/1995/2001</v>
      </c>
      <c r="F4" s="878"/>
      <c r="G4" s="878"/>
      <c r="H4" s="878"/>
      <c r="I4" s="878"/>
      <c r="J4" s="878"/>
      <c r="K4" s="878"/>
      <c r="L4" s="878"/>
      <c r="M4" s="878"/>
      <c r="N4" s="878"/>
      <c r="O4" s="878"/>
      <c r="P4" s="878"/>
      <c r="Q4" s="875"/>
      <c r="R4" s="363"/>
      <c r="S4" s="363"/>
      <c r="T4" s="363"/>
      <c r="U4" s="878" t="str">
        <f>IF(AND(AD8=""),"",IF('Master sheet'!$D$11="Hindi",CONCATENATE("(विद्यालय मान्यता क्रमांक व वर्ष : ","  ",'Master sheet'!$D$6),CONCATENATE("(School Recognition Number &amp; Years : ","  ",'Master sheet'!$D$6)))</f>
        <v>(विद्यालय मान्यता क्रमांक व वर्ष :   शिक्षा/पाली/1995/2001</v>
      </c>
      <c r="V4" s="878"/>
      <c r="W4" s="878"/>
      <c r="X4" s="878"/>
      <c r="Y4" s="878"/>
      <c r="Z4" s="878"/>
      <c r="AA4" s="878"/>
      <c r="AB4" s="878"/>
      <c r="AC4" s="878"/>
      <c r="AD4" s="878"/>
      <c r="AE4" s="878"/>
      <c r="AF4" s="878"/>
      <c r="AH4" s="81"/>
      <c r="AI4" s="81"/>
      <c r="AJ4" s="81"/>
      <c r="AK4" s="81"/>
      <c r="AL4" s="81"/>
    </row>
    <row r="5" spans="1:40" s="46" customFormat="1" ht="18" customHeight="1">
      <c r="A5" s="103"/>
      <c r="B5" s="362" t="str">
        <f>IF('Master sheet'!$D$11="Hindi","कक्षा  :-","CLASS :- ")</f>
        <v>कक्षा  :-</v>
      </c>
      <c r="C5" s="855">
        <f>IFERROR(IF(AND(N8=""),"",VLOOKUP(N8,Marks,2,0)),"")</f>
        <v>1</v>
      </c>
      <c r="D5" s="855"/>
      <c r="E5" s="856" t="str">
        <f>IF('Master sheet'!$D$11="Hindi","सेक्शन :-","Section :- ")</f>
        <v>सेक्शन :-</v>
      </c>
      <c r="F5" s="856"/>
      <c r="G5" s="856"/>
      <c r="H5" s="855" t="str">
        <f>IFERROR(IF(AND(N8=""),"",VLOOKUP(N8,Marks,3,0)),"")</f>
        <v>A</v>
      </c>
      <c r="I5" s="855"/>
      <c r="J5" s="857" t="str">
        <f>IF('Master sheet'!$D$11="Hindi","सत्र :- ","Session :- ")</f>
        <v xml:space="preserve">सत्र :- </v>
      </c>
      <c r="K5" s="857"/>
      <c r="L5" s="857"/>
      <c r="M5" s="857"/>
      <c r="N5" s="858" t="str">
        <f>IF(AND(N8=""),"",'Marks Entry 1st'!$I$2)</f>
        <v xml:space="preserve"> 2022-2023</v>
      </c>
      <c r="O5" s="858"/>
      <c r="P5" s="858"/>
      <c r="Q5" s="875"/>
      <c r="R5" s="362" t="str">
        <f>IF('Master sheet'!$D$11="Hindi","कक्षा  :-","CLASS :- ")</f>
        <v>कक्षा  :-</v>
      </c>
      <c r="S5" s="855">
        <f>IFERROR(IF(AND(AD8=""),"",VLOOKUP(AD8,Marks,2,0)),"")</f>
        <v>1</v>
      </c>
      <c r="T5" s="855"/>
      <c r="U5" s="856" t="str">
        <f>IF('Master sheet'!$D$11="Hindi","सेक्शन :-","Section :- ")</f>
        <v>सेक्शन :-</v>
      </c>
      <c r="V5" s="856"/>
      <c r="W5" s="856"/>
      <c r="X5" s="855" t="str">
        <f>IFERROR(VLOOKUP(AD8,Marks,3,0),"")</f>
        <v>A</v>
      </c>
      <c r="Y5" s="855"/>
      <c r="Z5" s="857" t="str">
        <f>IF('Master sheet'!$D$11="Hindi","सत्र :- ","Session :- ")</f>
        <v xml:space="preserve">सत्र :- </v>
      </c>
      <c r="AA5" s="857"/>
      <c r="AB5" s="857"/>
      <c r="AC5" s="857"/>
      <c r="AD5" s="858" t="str">
        <f>IF(AND(AD8=""),"",'Marks Entry 1st'!$I$2)</f>
        <v xml:space="preserve"> 2022-2023</v>
      </c>
      <c r="AE5" s="858"/>
      <c r="AF5" s="858"/>
      <c r="AH5" s="81"/>
      <c r="AI5" s="81"/>
      <c r="AJ5" s="81"/>
      <c r="AK5" s="81"/>
      <c r="AL5" s="81"/>
      <c r="AN5" s="80">
        <f>IF(AI3="",MIN('Result Sheet'!B8:B207),AI3)</f>
        <v>101</v>
      </c>
    </row>
    <row r="6" spans="1:40" s="46" customFormat="1" ht="18" customHeight="1">
      <c r="A6" s="103"/>
      <c r="B6" s="812" t="str">
        <f>IF('Master sheet'!$D$11="Hindi","विद्यार्थी का नाम :-","Student's Name :-")</f>
        <v>विद्यार्थी का नाम :-</v>
      </c>
      <c r="C6" s="812"/>
      <c r="D6" s="812"/>
      <c r="E6" s="813" t="str">
        <f>IFERROR(IF(AND(N8=""),"",VLOOKUP(N8,Marks,6,0)),"")</f>
        <v>AAKIFA BANO</v>
      </c>
      <c r="F6" s="813"/>
      <c r="G6" s="813"/>
      <c r="H6" s="813"/>
      <c r="I6" s="813"/>
      <c r="J6" s="814" t="str">
        <f>IF('Master sheet'!$D$11="Hindi","प्रवेशांक :","SR. NO. :")</f>
        <v>प्रवेशांक :</v>
      </c>
      <c r="K6" s="814"/>
      <c r="L6" s="814"/>
      <c r="M6" s="814"/>
      <c r="N6" s="859">
        <f>IFERROR(IF(AND(N8=""),"",VLOOKUP(N8,Marks,5,0)),"")</f>
        <v>936</v>
      </c>
      <c r="O6" s="859"/>
      <c r="P6" s="859"/>
      <c r="Q6" s="875"/>
      <c r="R6" s="812" t="str">
        <f>IF('Master sheet'!$D$11="Hindi","विद्यार्थी का नाम :-","Student's Name :-")</f>
        <v>विद्यार्थी का नाम :-</v>
      </c>
      <c r="S6" s="812"/>
      <c r="T6" s="812"/>
      <c r="U6" s="813" t="str">
        <f>IFERROR(IF(AND(AD8=""),"",VLOOKUP(AD8,Marks,6,0)),"")</f>
        <v>ANUJ GIRI</v>
      </c>
      <c r="V6" s="813"/>
      <c r="W6" s="813"/>
      <c r="X6" s="813"/>
      <c r="Y6" s="813"/>
      <c r="Z6" s="814" t="str">
        <f>IF('Master sheet'!$D$11="Hindi","प्रवेशांक :","SR. NO. :")</f>
        <v>प्रवेशांक :</v>
      </c>
      <c r="AA6" s="814"/>
      <c r="AB6" s="814"/>
      <c r="AC6" s="814"/>
      <c r="AD6" s="859">
        <f>IFERROR(IF(AND(AD8=""),"",VLOOKUP(AD8,Marks,5,0)),"")</f>
        <v>944</v>
      </c>
      <c r="AE6" s="859"/>
      <c r="AF6" s="859"/>
      <c r="AH6" s="81"/>
      <c r="AI6" s="81"/>
      <c r="AJ6" s="81"/>
      <c r="AK6" s="81"/>
      <c r="AL6" s="81"/>
    </row>
    <row r="7" spans="1:40" s="46" customFormat="1" ht="18" customHeight="1">
      <c r="A7" s="103"/>
      <c r="B7" s="812" t="str">
        <f>IF('Master sheet'!$D$11="Hindi","पिता का नाम :-","Father's Name :-")</f>
        <v>पिता का नाम :-</v>
      </c>
      <c r="C7" s="812"/>
      <c r="D7" s="812"/>
      <c r="E7" s="813" t="str">
        <f>IFERROR(IF(AND(N8=""),"",VLOOKUP(N8,Marks,7,0)),"")</f>
        <v>SHABBIR MOHAMMAD</v>
      </c>
      <c r="F7" s="813"/>
      <c r="G7" s="813"/>
      <c r="H7" s="813"/>
      <c r="I7" s="813"/>
      <c r="J7" s="814" t="str">
        <f>IF('Master sheet'!$D$11="Hindi","जन्म तिथि :","Date of Birth :")</f>
        <v>जन्म तिथि :</v>
      </c>
      <c r="K7" s="814"/>
      <c r="L7" s="814"/>
      <c r="M7" s="814"/>
      <c r="N7" s="815" t="str">
        <f>IFERROR(IF(AND(N8=""),"",VLOOKUP(N8,Marks,4,0)),"")</f>
        <v>28-10-2014</v>
      </c>
      <c r="O7" s="815"/>
      <c r="P7" s="815"/>
      <c r="Q7" s="875"/>
      <c r="R7" s="812" t="str">
        <f>IF('Master sheet'!$D$11="Hindi","पिता का नाम :-","Father's Name :-")</f>
        <v>पिता का नाम :-</v>
      </c>
      <c r="S7" s="812"/>
      <c r="T7" s="812"/>
      <c r="U7" s="813" t="str">
        <f>IFERROR(IF(AND(AD8=""),"",VLOOKUP(AD8,Marks,7,0)),"")</f>
        <v>BHAGWAT GIRI</v>
      </c>
      <c r="V7" s="813"/>
      <c r="W7" s="813"/>
      <c r="X7" s="813"/>
      <c r="Y7" s="813"/>
      <c r="Z7" s="814" t="str">
        <f>IF('Master sheet'!$D$11="Hindi","जन्म तिथि :","Date of Birth :")</f>
        <v>जन्म तिथि :</v>
      </c>
      <c r="AA7" s="814"/>
      <c r="AB7" s="814"/>
      <c r="AC7" s="814"/>
      <c r="AD7" s="815">
        <f>IFERROR(IF(AND(AD8=""),"",VLOOKUP(AD8,Marks,4,0)),"")</f>
        <v>42005</v>
      </c>
      <c r="AE7" s="815"/>
      <c r="AF7" s="815"/>
      <c r="AN7" s="80">
        <f>IF(AK3="",MAX('Result Sheet'!B8:B207),AK3)</f>
        <v>132</v>
      </c>
    </row>
    <row r="8" spans="1:40" s="46" customFormat="1" ht="18" customHeight="1">
      <c r="A8" s="103"/>
      <c r="B8" s="812" t="str">
        <f>IF('Master sheet'!$D$11="Hindi","माता का नाम :-","Mother's Name :-")</f>
        <v>माता का नाम :-</v>
      </c>
      <c r="C8" s="812"/>
      <c r="D8" s="812"/>
      <c r="E8" s="813" t="str">
        <f>IFERROR(IF(AND(N8=""),"",VLOOKUP(N8,Marks,8,0)),"")</f>
        <v>HEENA KOUSER</v>
      </c>
      <c r="F8" s="813"/>
      <c r="G8" s="813"/>
      <c r="H8" s="813"/>
      <c r="I8" s="813"/>
      <c r="J8" s="814" t="str">
        <f>IF('Master sheet'!$D$11="Hindi","रोल नंबर :-","Roll No. :")</f>
        <v>रोल नंबर :-</v>
      </c>
      <c r="K8" s="814"/>
      <c r="L8" s="814"/>
      <c r="M8" s="814"/>
      <c r="N8" s="816">
        <f>IF(AN5="","",AN5)</f>
        <v>101</v>
      </c>
      <c r="O8" s="816"/>
      <c r="P8" s="816"/>
      <c r="Q8" s="875"/>
      <c r="R8" s="812" t="str">
        <f>IF('Master sheet'!$D$11="Hindi","माता का नाम :-","Mother's Name :-")</f>
        <v>माता का नाम :-</v>
      </c>
      <c r="S8" s="812"/>
      <c r="T8" s="812"/>
      <c r="U8" s="813" t="str">
        <f>IFERROR(IF(AND(AD8=""),"",VLOOKUP(AD8,Marks,8,0)),"")</f>
        <v>KANTA DEVI</v>
      </c>
      <c r="V8" s="813"/>
      <c r="W8" s="813"/>
      <c r="X8" s="813"/>
      <c r="Y8" s="813"/>
      <c r="Z8" s="814" t="str">
        <f>IF('Master sheet'!$D$11="Hindi","रोल नंबर :-","Roll No. :")</f>
        <v>रोल नंबर :-</v>
      </c>
      <c r="AA8" s="814"/>
      <c r="AB8" s="814"/>
      <c r="AC8" s="814"/>
      <c r="AD8" s="874">
        <f>IF(N8="","",IF(AND(N8+1&gt;$AN$7),"",N8+1))</f>
        <v>102</v>
      </c>
      <c r="AE8" s="874"/>
      <c r="AF8" s="874"/>
    </row>
    <row r="9" spans="1:40" s="46" customFormat="1" ht="9.75" customHeight="1">
      <c r="A9" s="103"/>
      <c r="B9" s="77"/>
      <c r="C9" s="77"/>
      <c r="D9" s="77"/>
      <c r="E9" s="78"/>
      <c r="F9" s="78"/>
      <c r="G9" s="78"/>
      <c r="H9" s="77"/>
      <c r="I9" s="77"/>
      <c r="J9" s="79"/>
      <c r="K9" s="79"/>
      <c r="L9" s="79"/>
      <c r="M9" s="47"/>
      <c r="N9" s="47"/>
      <c r="O9" s="47"/>
      <c r="P9" s="47"/>
      <c r="Q9" s="875"/>
      <c r="R9" s="77"/>
      <c r="S9" s="77"/>
      <c r="T9" s="77"/>
      <c r="U9" s="78"/>
      <c r="V9" s="78"/>
      <c r="W9" s="78"/>
      <c r="X9" s="77"/>
      <c r="Y9" s="77"/>
      <c r="Z9" s="79"/>
      <c r="AA9" s="79"/>
      <c r="AB9" s="79"/>
      <c r="AC9" s="47"/>
      <c r="AD9" s="47"/>
      <c r="AE9" s="47"/>
      <c r="AF9" s="47"/>
    </row>
    <row r="10" spans="1:40" s="46" customFormat="1" ht="21" customHeight="1">
      <c r="A10" s="103"/>
      <c r="B10" s="588" t="str">
        <f>IF('Master sheet'!$D$11="Hindi","विषय","Subject")</f>
        <v>विषय</v>
      </c>
      <c r="C10" s="604" t="str">
        <f>IF('Master sheet'!$D$11="Hindi","अर्द्धवार्षिक","Half Yearly")</f>
        <v>अर्द्धवार्षिक</v>
      </c>
      <c r="D10" s="605"/>
      <c r="E10" s="605"/>
      <c r="F10" s="605"/>
      <c r="G10" s="820" t="str">
        <f>IF('Master sheet'!$D$11="Hindi","वार्षिक","Yearly")</f>
        <v>वार्षिक</v>
      </c>
      <c r="H10" s="821"/>
      <c r="I10" s="821"/>
      <c r="J10" s="822"/>
      <c r="K10" s="604" t="str">
        <f>IF('Master sheet'!$D$11="Hindi","सर्व योग","Grand Total")</f>
        <v>सर्व योग</v>
      </c>
      <c r="L10" s="605"/>
      <c r="M10" s="605"/>
      <c r="N10" s="606"/>
      <c r="O10" s="817" t="str">
        <f>IF('Master sheet'!$D$11="Hindi","ग्रेड","Grade")</f>
        <v>ग्रेड</v>
      </c>
      <c r="P10" s="807" t="str">
        <f>IF('Master sheet'!$D$11="Hindi","परिणाम","Results")</f>
        <v>परिणाम</v>
      </c>
      <c r="Q10" s="875"/>
      <c r="R10" s="588" t="str">
        <f>IF('Master sheet'!$D$11="Hindi","विषय","Subject")</f>
        <v>विषय</v>
      </c>
      <c r="S10" s="604" t="str">
        <f>IF('Master sheet'!$D$11="Hindi","अर्द्धवार्षिक","Half Yearly")</f>
        <v>अर्द्धवार्षिक</v>
      </c>
      <c r="T10" s="605"/>
      <c r="U10" s="605"/>
      <c r="V10" s="605"/>
      <c r="W10" s="820" t="str">
        <f>IF('Master sheet'!$D$11="Hindi","वार्षिक","Yearly")</f>
        <v>वार्षिक</v>
      </c>
      <c r="X10" s="821"/>
      <c r="Y10" s="821"/>
      <c r="Z10" s="822"/>
      <c r="AA10" s="604" t="str">
        <f>IF('Master sheet'!$D$11="Hindi","सर्व योग","Grand Total")</f>
        <v>सर्व योग</v>
      </c>
      <c r="AB10" s="605"/>
      <c r="AC10" s="605"/>
      <c r="AD10" s="606"/>
      <c r="AE10" s="817" t="str">
        <f>IF('Master sheet'!$D$11="Hindi","ग्रेड","Grade")</f>
        <v>ग्रेड</v>
      </c>
      <c r="AF10" s="807" t="str">
        <f>IF('Master sheet'!$D$11="Hindi","परिणाम","Results")</f>
        <v>परिणाम</v>
      </c>
    </row>
    <row r="11" spans="1:40" s="46" customFormat="1" ht="90.75" customHeight="1">
      <c r="A11" s="103"/>
      <c r="B11" s="588"/>
      <c r="C11" s="823" t="str">
        <f>IF('Master sheet'!$D$11="Hindi","लिखित","Written")</f>
        <v>लिखित</v>
      </c>
      <c r="D11" s="824"/>
      <c r="E11" s="823" t="str">
        <f>IF('Master sheet'!$D$11="Hindi","मौखिक","Oral")</f>
        <v>मौखिक</v>
      </c>
      <c r="F11" s="824"/>
      <c r="G11" s="823" t="str">
        <f>IF('Master sheet'!$D$11="Hindi","लिखित","Written")</f>
        <v>लिखित</v>
      </c>
      <c r="H11" s="824"/>
      <c r="I11" s="825" t="str">
        <f>IF('Master sheet'!$D$11="Hindi","मौखिक","Oral")</f>
        <v>मौखिक</v>
      </c>
      <c r="J11" s="825"/>
      <c r="K11" s="323" t="str">
        <f>IF('Master sheet'!$D$11="Hindi","लिखित","Written")</f>
        <v>लिखित</v>
      </c>
      <c r="L11" s="323" t="str">
        <f>IF('Master sheet'!$D$11="Hindi","मौखिक","Oral")</f>
        <v>मौखिक</v>
      </c>
      <c r="M11" s="826" t="str">
        <f>IF('Master sheet'!$D$11="Hindi","कुल विषय योग ","Subject Total")</f>
        <v xml:space="preserve">कुल विषय योग </v>
      </c>
      <c r="N11" s="827"/>
      <c r="O11" s="818"/>
      <c r="P11" s="808"/>
      <c r="Q11" s="875"/>
      <c r="R11" s="588"/>
      <c r="S11" s="823" t="str">
        <f>IF('Master sheet'!$D$11="Hindi","लिखित","Written")</f>
        <v>लिखित</v>
      </c>
      <c r="T11" s="824"/>
      <c r="U11" s="823" t="str">
        <f>IF('Master sheet'!$D$11="Hindi","मौखिक","Oral")</f>
        <v>मौखिक</v>
      </c>
      <c r="V11" s="824"/>
      <c r="W11" s="823" t="str">
        <f>IF('Master sheet'!$D$11="Hindi","लिखित","Written")</f>
        <v>लिखित</v>
      </c>
      <c r="X11" s="824"/>
      <c r="Y11" s="825" t="str">
        <f>IF('Master sheet'!$D$11="Hindi","मौखिक","Oral")</f>
        <v>मौखिक</v>
      </c>
      <c r="Z11" s="825"/>
      <c r="AA11" s="380" t="str">
        <f>IF('Master sheet'!$D$11="Hindi","लिखित","Written")</f>
        <v>लिखित</v>
      </c>
      <c r="AB11" s="380" t="str">
        <f>IF('Master sheet'!$D$11="Hindi","मौखिक","Oral")</f>
        <v>मौखिक</v>
      </c>
      <c r="AC11" s="826" t="str">
        <f>IF('Master sheet'!$D$11="Hindi","कुल विषय योग ","Subject Total")</f>
        <v xml:space="preserve">कुल विषय योग </v>
      </c>
      <c r="AD11" s="827"/>
      <c r="AE11" s="818"/>
      <c r="AF11" s="808"/>
    </row>
    <row r="12" spans="1:40" s="46" customFormat="1" ht="18.75" customHeight="1" thickBot="1">
      <c r="A12" s="103"/>
      <c r="B12" s="588"/>
      <c r="C12" s="830">
        <v>30</v>
      </c>
      <c r="D12" s="831"/>
      <c r="E12" s="830">
        <v>70</v>
      </c>
      <c r="F12" s="831"/>
      <c r="G12" s="830">
        <v>30</v>
      </c>
      <c r="H12" s="831"/>
      <c r="I12" s="830">
        <v>70</v>
      </c>
      <c r="J12" s="831"/>
      <c r="K12" s="414">
        <v>60</v>
      </c>
      <c r="L12" s="414">
        <v>140</v>
      </c>
      <c r="M12" s="830">
        <v>200</v>
      </c>
      <c r="N12" s="831"/>
      <c r="O12" s="819"/>
      <c r="P12" s="809"/>
      <c r="Q12" s="875"/>
      <c r="R12" s="588"/>
      <c r="S12" s="830">
        <v>30</v>
      </c>
      <c r="T12" s="831"/>
      <c r="U12" s="830">
        <v>70</v>
      </c>
      <c r="V12" s="831"/>
      <c r="W12" s="830">
        <v>30</v>
      </c>
      <c r="X12" s="831"/>
      <c r="Y12" s="830">
        <v>70</v>
      </c>
      <c r="Z12" s="831"/>
      <c r="AA12" s="414">
        <v>60</v>
      </c>
      <c r="AB12" s="414">
        <v>140</v>
      </c>
      <c r="AC12" s="830">
        <v>200</v>
      </c>
      <c r="AD12" s="831"/>
      <c r="AE12" s="819"/>
      <c r="AF12" s="809"/>
    </row>
    <row r="13" spans="1:40" s="46" customFormat="1" ht="21" customHeight="1">
      <c r="A13" s="103"/>
      <c r="B13" s="321" t="str">
        <f>IF('Master sheet'!D$11="Hindi","हिंदी","Hindi")</f>
        <v>हिंदी</v>
      </c>
      <c r="C13" s="663">
        <f>IFERROR(IF(AND(N8=""),"",VLOOKUP(N8,Marks,15,0)),"")</f>
        <v>25</v>
      </c>
      <c r="D13" s="665"/>
      <c r="E13" s="663">
        <f>IFERROR(IF(AND(N8=""),"",VLOOKUP(N8,Marks,16,0)),"")</f>
        <v>62</v>
      </c>
      <c r="F13" s="665"/>
      <c r="G13" s="663">
        <f>IFERROR(IF(AND(N8=""),"",VLOOKUP(N8,Marks,19,0)),"")</f>
        <v>29</v>
      </c>
      <c r="H13" s="665"/>
      <c r="I13" s="663">
        <f>IFERROR(IF(AND(N8=""),"",VLOOKUP(N8,Marks,20,0)),"")</f>
        <v>25</v>
      </c>
      <c r="J13" s="665"/>
      <c r="K13" s="406">
        <f>IFERROR(IF(AND(N8=""),"",SUM(C13,G13)),"")</f>
        <v>54</v>
      </c>
      <c r="L13" s="406">
        <f>IFERROR(IF(AND(N8=""),"",SUM(E13,I13)),"")</f>
        <v>87</v>
      </c>
      <c r="M13" s="828">
        <f>IFERROR(IF(AND(N8=""),"",SUM(K13,L13)),"")</f>
        <v>141</v>
      </c>
      <c r="N13" s="829"/>
      <c r="O13" s="84" t="str">
        <f>IFERROR(IF(AND(N8=""),"",VLOOKUP(N8,Marks,28,0)),"")</f>
        <v>B</v>
      </c>
      <c r="P13" s="225" t="str">
        <f>IFERROR(IF(AND(N8=""),"",VLOOKUP(N8,Marks,26,0)),"")</f>
        <v>P</v>
      </c>
      <c r="Q13" s="875"/>
      <c r="R13" s="321" t="str">
        <f>IF('Master sheet'!T$11="Hindi","हिंदी","Hindi")</f>
        <v>Hindi</v>
      </c>
      <c r="S13" s="663">
        <f>IFERROR(IF(AND(AD8=""),"",VLOOKUP(AD8,Marks,15,0)),"")</f>
        <v>20</v>
      </c>
      <c r="T13" s="665"/>
      <c r="U13" s="663">
        <f>IFERROR(IF(AND(AD8=""),"",VLOOKUP(AD8,Marks,16,0)),"")</f>
        <v>63</v>
      </c>
      <c r="V13" s="665"/>
      <c r="W13" s="663">
        <f>IFERROR(IF(AND(AD8=""),"",VLOOKUP(AD8,Marks,19,0)),"")</f>
        <v>21</v>
      </c>
      <c r="X13" s="665"/>
      <c r="Y13" s="663">
        <f>IFERROR(IF(AND(AD8=""),"",VLOOKUP(AD8,Marks,20,0)),"")</f>
        <v>20</v>
      </c>
      <c r="Z13" s="665"/>
      <c r="AA13" s="406">
        <f>IFERROR(IF(AND(AD8=""),"",SUM(S13,W13)),"")</f>
        <v>41</v>
      </c>
      <c r="AB13" s="406">
        <f>IFERROR(IF(AND(AD8=""),"",SUM(U13,Y13)),"")</f>
        <v>83</v>
      </c>
      <c r="AC13" s="828">
        <f>IFERROR(IF(AND(AD8=""),"",SUM(AA13,AB13)),"")</f>
        <v>124</v>
      </c>
      <c r="AD13" s="829"/>
      <c r="AE13" s="84" t="str">
        <f>IFERROR(IF(AND(AD8=""),"",VLOOKUP(AD8,Marks,28,0)),"")</f>
        <v>C</v>
      </c>
      <c r="AF13" s="225" t="str">
        <f>IFERROR(IF(AND(AD8=""),"",VLOOKUP(AD8,Marks,26,0)),"")</f>
        <v>P</v>
      </c>
      <c r="AJ13" s="864" t="str">
        <f>IF('Master sheet'!$D$11="Hindi",AO19,AO17)</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1 से 20 , 21 से 40 , 41 से 60 ...........</v>
      </c>
      <c r="AK13" s="865"/>
      <c r="AL13" s="865"/>
      <c r="AM13" s="866"/>
    </row>
    <row r="14" spans="1:40" s="46" customFormat="1" ht="21" customHeight="1">
      <c r="A14" s="103"/>
      <c r="B14" s="321" t="str">
        <f>IF('Master sheet'!$D$11="Hindi","गणित","Maths")</f>
        <v>गणित</v>
      </c>
      <c r="C14" s="663">
        <f>IFERROR(IF(AND(N8=""),"",VLOOKUP(N8,Marks,51,0)),"")</f>
        <v>22</v>
      </c>
      <c r="D14" s="665"/>
      <c r="E14" s="663">
        <f>IFERROR(IF(AND(N8=""),"",VLOOKUP(N8,Marks,52,0)),"")</f>
        <v>64</v>
      </c>
      <c r="F14" s="665"/>
      <c r="G14" s="663">
        <f>IFERROR(IF(AND(N8=""),"",VLOOKUP(N8,Marks,55,0)),"")</f>
        <v>21</v>
      </c>
      <c r="H14" s="665"/>
      <c r="I14" s="663">
        <f>IFERROR(IF(AND(N8=""),"",VLOOKUP(N8,Marks,56,0)),"")</f>
        <v>56</v>
      </c>
      <c r="J14" s="665"/>
      <c r="K14" s="406">
        <f>IFERROR(IF(AND(N8=""),"",SUM(C14,G14)),"")</f>
        <v>43</v>
      </c>
      <c r="L14" s="406">
        <f>IFERROR(IF(AND(N8=""),"",SUM(E14,I14)),"")</f>
        <v>120</v>
      </c>
      <c r="M14" s="828">
        <f>IFERROR(IF(AND(N8=""),"",SUM(K14,L14)),"")</f>
        <v>163</v>
      </c>
      <c r="N14" s="829"/>
      <c r="O14" s="84" t="str">
        <f>IFERROR(IF(AND(N8=""),"",VLOOKUP(N8,Marks,64,0)),"")</f>
        <v>B</v>
      </c>
      <c r="P14" s="225" t="str">
        <f>IFERROR(IF(AND(N8=""),"",VLOOKUP(N8,Marks,62,0)),"")</f>
        <v>P</v>
      </c>
      <c r="Q14" s="875"/>
      <c r="R14" s="321" t="str">
        <f>IF('Master sheet'!$D$11="Hindi","गणित","Maths")</f>
        <v>गणित</v>
      </c>
      <c r="S14" s="663">
        <f>IFERROR(IF(AND(AD8=""),"",VLOOKUP(AD8,Marks,51,0)),"")</f>
        <v>23</v>
      </c>
      <c r="T14" s="665"/>
      <c r="U14" s="663">
        <f>IFERROR(IF(AND(AD8=""),"",VLOOKUP(AD8,Marks,52,0)),"")</f>
        <v>65</v>
      </c>
      <c r="V14" s="665"/>
      <c r="W14" s="663">
        <f>IFERROR(IF(AND(AD8=""),"",VLOOKUP(AD8,Marks,55,0)),"")</f>
        <v>22</v>
      </c>
      <c r="X14" s="665"/>
      <c r="Y14" s="663">
        <f>IFERROR(IF(AND(AD8=""),"",VLOOKUP(AD8,Marks,56,0)),"")</f>
        <v>60</v>
      </c>
      <c r="Z14" s="665"/>
      <c r="AA14" s="406">
        <f>IFERROR(IF(AND(AD8=""),"",SUM(S14,W14)),"")</f>
        <v>45</v>
      </c>
      <c r="AB14" s="406">
        <f>IFERROR(IF(AND(AD8=""),"",SUM(U14,Y14)),"")</f>
        <v>125</v>
      </c>
      <c r="AC14" s="828">
        <f>IFERROR(IF(AND(AD8=""),"",SUM(AA14,AB14)),"")</f>
        <v>170</v>
      </c>
      <c r="AD14" s="829"/>
      <c r="AE14" s="84" t="str">
        <f>IFERROR(IF(AND(AD8=""),"",VLOOKUP(AD8,Marks,64,0)),"")</f>
        <v>B</v>
      </c>
      <c r="AF14" s="225" t="str">
        <f>IFERROR(IF(AND(AD8=""),"",VLOOKUP(AD8,Marks,62,0)),"")</f>
        <v>P</v>
      </c>
      <c r="AJ14" s="867"/>
      <c r="AK14" s="868"/>
      <c r="AL14" s="868"/>
      <c r="AM14" s="869"/>
    </row>
    <row r="15" spans="1:40" s="46" customFormat="1" ht="21" customHeight="1">
      <c r="A15" s="103"/>
      <c r="B15" s="416"/>
      <c r="C15" s="830">
        <v>15</v>
      </c>
      <c r="D15" s="831"/>
      <c r="E15" s="830">
        <v>35</v>
      </c>
      <c r="F15" s="831"/>
      <c r="G15" s="830">
        <v>15</v>
      </c>
      <c r="H15" s="831"/>
      <c r="I15" s="830">
        <v>35</v>
      </c>
      <c r="J15" s="831"/>
      <c r="K15" s="414">
        <v>30</v>
      </c>
      <c r="L15" s="414">
        <v>70</v>
      </c>
      <c r="M15" s="830">
        <v>100</v>
      </c>
      <c r="N15" s="831"/>
      <c r="O15" s="834"/>
      <c r="P15" s="835"/>
      <c r="Q15" s="875"/>
      <c r="R15" s="416"/>
      <c r="S15" s="830">
        <v>15</v>
      </c>
      <c r="T15" s="831"/>
      <c r="U15" s="830">
        <v>35</v>
      </c>
      <c r="V15" s="831"/>
      <c r="W15" s="830">
        <v>15</v>
      </c>
      <c r="X15" s="831"/>
      <c r="Y15" s="830">
        <v>35</v>
      </c>
      <c r="Z15" s="831"/>
      <c r="AA15" s="414">
        <v>30</v>
      </c>
      <c r="AB15" s="414">
        <v>70</v>
      </c>
      <c r="AC15" s="830">
        <v>100</v>
      </c>
      <c r="AD15" s="831"/>
      <c r="AE15" s="834"/>
      <c r="AF15" s="835"/>
      <c r="AJ15" s="867"/>
      <c r="AK15" s="868"/>
      <c r="AL15" s="868"/>
      <c r="AM15" s="869"/>
    </row>
    <row r="16" spans="1:40" s="46" customFormat="1" ht="21" customHeight="1">
      <c r="A16" s="103"/>
      <c r="B16" s="321" t="str">
        <f>IF('Master sheet'!$D$11="Hindi","अंग्रेजी","English")</f>
        <v>अंग्रेजी</v>
      </c>
      <c r="C16" s="663">
        <f>IFERROR(IF(AND(N8=""),"",VLOOKUP(N8,Marks,33,0)),"")</f>
        <v>15</v>
      </c>
      <c r="D16" s="665"/>
      <c r="E16" s="663">
        <f>IFERROR(IF(AND(N8=""),"",VLOOKUP(N8,Marks,34,0)),"")</f>
        <v>30</v>
      </c>
      <c r="F16" s="665"/>
      <c r="G16" s="663">
        <f>IFERROR(IF(AND(N8=""),"",VLOOKUP(N8,Marks,37,0)),"")</f>
        <v>10</v>
      </c>
      <c r="H16" s="665"/>
      <c r="I16" s="663">
        <f>IFERROR(IF(AND(N8=""),"",VLOOKUP(N8,Marks,38,0)),"")</f>
        <v>30</v>
      </c>
      <c r="J16" s="665"/>
      <c r="K16" s="406">
        <f>IFERROR(IF(AND(N8=""),"",SUM(C16,G16)),"")</f>
        <v>25</v>
      </c>
      <c r="L16" s="406">
        <f>IFERROR(IF(AND(N8=""),"",SUM(E16,I16)),"")</f>
        <v>60</v>
      </c>
      <c r="M16" s="828">
        <f>IFERROR(IF(AND(N8=""),"",SUM(K16,L16)),"")</f>
        <v>85</v>
      </c>
      <c r="N16" s="829"/>
      <c r="O16" s="84" t="str">
        <f>IFERROR(IF(AND(N8=""),"",VLOOKUP(N8,Marks,46,0)),"")</f>
        <v>B</v>
      </c>
      <c r="P16" s="225" t="str">
        <f>IFERROR(IF(AND(N8=""),"",VLOOKUP(N8,Marks,44,0)),"")</f>
        <v>P</v>
      </c>
      <c r="Q16" s="875"/>
      <c r="R16" s="321" t="str">
        <f>IF('Master sheet'!$D$11="Hindi","अंग्रेजी","English")</f>
        <v>अंग्रेजी</v>
      </c>
      <c r="S16" s="663">
        <f>IFERROR(IF(AND(AD8=""),"",VLOOKUP(AD8,Marks,33,0)),"")</f>
        <v>12</v>
      </c>
      <c r="T16" s="665"/>
      <c r="U16" s="663">
        <f>IFERROR(IF(AND(AD8=""),"",VLOOKUP(AD8,Marks,34,0)),"")</f>
        <v>31</v>
      </c>
      <c r="V16" s="665"/>
      <c r="W16" s="663">
        <f>IFERROR(IF(AND(AD8=""),"",VLOOKUP(AD8,Marks,37,0)),"")</f>
        <v>10</v>
      </c>
      <c r="X16" s="665"/>
      <c r="Y16" s="663">
        <f>IFERROR(IF(AND(AD8=""),"",VLOOKUP(AD8,Marks,38,0)),"")</f>
        <v>31</v>
      </c>
      <c r="Z16" s="665"/>
      <c r="AA16" s="406">
        <f>IFERROR(IF(AND(AD8=""),"",SUM(S16,W16)),"")</f>
        <v>22</v>
      </c>
      <c r="AB16" s="406">
        <f>IFERROR(IF(AND(AD8=""),"",SUM(U16,Y16)),"")</f>
        <v>62</v>
      </c>
      <c r="AC16" s="828">
        <f>IFERROR(IF(AND(AD8=""),"",SUM(AA16,AB16)),"")</f>
        <v>84</v>
      </c>
      <c r="AD16" s="829"/>
      <c r="AE16" s="84" t="str">
        <f>IFERROR(IF(AND(AD8=""),"",VLOOKUP(AD8,Marks,46,0)),"")</f>
        <v>B</v>
      </c>
      <c r="AF16" s="225" t="str">
        <f>IFERROR(IF(AND(AD8=""),"",VLOOKUP(AD8,Marks,44,0)),"")</f>
        <v>P</v>
      </c>
      <c r="AJ16" s="867"/>
      <c r="AK16" s="868"/>
      <c r="AL16" s="868"/>
      <c r="AM16" s="869"/>
    </row>
    <row r="17" spans="1:41" s="46" customFormat="1" ht="25.5" customHeight="1">
      <c r="A17" s="103"/>
      <c r="B17" s="322" t="str">
        <f>IF('Master sheet'!$D$11="Hindi","कुल योग","Total")</f>
        <v>कुल योग</v>
      </c>
      <c r="C17" s="848">
        <f>IF(AND(N8=""),"",IF(AND(C13="",C14="",C16=""),"",SUM(C13,C14,C16)))</f>
        <v>62</v>
      </c>
      <c r="D17" s="849"/>
      <c r="E17" s="848">
        <f>IF(AND(N8=""),"",IF(AND(E13="",E14="",E16=""),"",SUM(E13,E14,E16)))</f>
        <v>156</v>
      </c>
      <c r="F17" s="849"/>
      <c r="G17" s="848">
        <f>IF(AND(N8=""),"",IF(AND(G13="",G14="",G16=""),"",SUM(G13,G14,G16)))</f>
        <v>60</v>
      </c>
      <c r="H17" s="849"/>
      <c r="I17" s="848">
        <f>IF(AND(N8=""),"",IF(AND(I13="",I14="",I16=""),"",SUM(I13,I14,I16)))</f>
        <v>111</v>
      </c>
      <c r="J17" s="849"/>
      <c r="K17" s="407">
        <f>IF(AND(N8=""),"",IF(AND(K13="",K14="",K16=""),"",SUM(K13,K14,K16)))</f>
        <v>122</v>
      </c>
      <c r="L17" s="407">
        <f>IF(AND(N8=""),"",IF(AND(L13="",L14="",L16=""),"",SUM(L13,L14,L16)))</f>
        <v>267</v>
      </c>
      <c r="M17" s="828">
        <f>IF(AND(N8=""),"",IF(AND(M13="",M14="",M16=""),"",SUM(M13,M14,M16)))</f>
        <v>389</v>
      </c>
      <c r="N17" s="829"/>
      <c r="O17" s="415" t="str">
        <f>IFERROR(IF(AND(N8=""),"",VLOOKUP(N8,Marks,119,0)),"")</f>
        <v>B</v>
      </c>
      <c r="P17" s="228"/>
      <c r="Q17" s="875"/>
      <c r="R17" s="322" t="str">
        <f>IF('Master sheet'!$D$11="Hindi","कुल योग","Total")</f>
        <v>कुल योग</v>
      </c>
      <c r="S17" s="848">
        <f>IF(AND(AD8=""),"",IF(AND(S13="",S14="",S16=""),"",SUM(S13,S14,S16)))</f>
        <v>55</v>
      </c>
      <c r="T17" s="849"/>
      <c r="U17" s="848">
        <f>IF(AND(AD8=""),"",IF(AND(U13="",U14="",U16=""),"",SUM(U13,U14,U16)))</f>
        <v>159</v>
      </c>
      <c r="V17" s="849"/>
      <c r="W17" s="848">
        <f>IF(AND(AD8=""),"",IF(AND(W13="",W14="",W16=""),"",SUM(W13,W14,W16)))</f>
        <v>53</v>
      </c>
      <c r="X17" s="849"/>
      <c r="Y17" s="848">
        <f>IF(AND(AD8=""),"",IF(AND(Y13="",Y14="",Y16=""),"",SUM(Y13,Y14,Y16)))</f>
        <v>111</v>
      </c>
      <c r="Z17" s="849"/>
      <c r="AA17" s="407">
        <f>IF(AND(AD8=""),"",IF(AND(AA13="",AA14="",AA16=""),"",SUM(AA13,AA14,AA16)))</f>
        <v>108</v>
      </c>
      <c r="AB17" s="407">
        <f>IF(AND(AD8=""),"",IF(AND(AB13="",AB14="",AB16=""),"",SUM(AB13,AB14,AB16)))</f>
        <v>270</v>
      </c>
      <c r="AC17" s="828">
        <f>IF(AND(AD8=""),"",IF(AND(AC13="",AC14="",AC16=""),"",SUM(AC13,AC14,AC16)))</f>
        <v>378</v>
      </c>
      <c r="AD17" s="829"/>
      <c r="AE17" s="415" t="str">
        <f>IFERROR(IF(AND(AD8=""),"",VLOOKUP(AD8,Marks,119,0)),"")</f>
        <v>B</v>
      </c>
      <c r="AF17" s="228"/>
      <c r="AJ17" s="867"/>
      <c r="AK17" s="868"/>
      <c r="AL17" s="868"/>
      <c r="AM17" s="869"/>
      <c r="AO17" s="46" t="s">
        <v>253</v>
      </c>
    </row>
    <row r="18" spans="1:41" s="46" customFormat="1" ht="25.5" customHeight="1">
      <c r="A18" s="103"/>
      <c r="B18" s="417"/>
      <c r="C18" s="830">
        <v>50</v>
      </c>
      <c r="D18" s="836"/>
      <c r="E18" s="836"/>
      <c r="F18" s="831"/>
      <c r="G18" s="830">
        <v>50</v>
      </c>
      <c r="H18" s="836"/>
      <c r="I18" s="836"/>
      <c r="J18" s="831"/>
      <c r="K18" s="830">
        <v>100</v>
      </c>
      <c r="L18" s="836"/>
      <c r="M18" s="836"/>
      <c r="N18" s="831"/>
      <c r="O18" s="837"/>
      <c r="P18" s="838"/>
      <c r="Q18" s="875"/>
      <c r="R18" s="417"/>
      <c r="S18" s="830">
        <v>50</v>
      </c>
      <c r="T18" s="836"/>
      <c r="U18" s="836"/>
      <c r="V18" s="831"/>
      <c r="W18" s="830">
        <v>50</v>
      </c>
      <c r="X18" s="836"/>
      <c r="Y18" s="836"/>
      <c r="Z18" s="831"/>
      <c r="AA18" s="830">
        <v>100</v>
      </c>
      <c r="AB18" s="836"/>
      <c r="AC18" s="836"/>
      <c r="AD18" s="831"/>
      <c r="AE18" s="837"/>
      <c r="AF18" s="838"/>
      <c r="AJ18" s="867"/>
      <c r="AK18" s="868"/>
      <c r="AL18" s="868"/>
      <c r="AM18" s="869"/>
    </row>
    <row r="19" spans="1:41" s="46" customFormat="1" ht="21" customHeight="1">
      <c r="A19" s="103"/>
      <c r="B19" s="326" t="str">
        <f>IF('Master sheet'!$D$11="Hindi","पर्यावरण अध्ययन","EVS")</f>
        <v>पर्यावरण अध्ययन</v>
      </c>
      <c r="C19" s="663">
        <f>IFERROR(IF(AND(N8=""),"",VLOOKUP(N8,Marks,69,0)),"")</f>
        <v>45</v>
      </c>
      <c r="D19" s="664"/>
      <c r="E19" s="664"/>
      <c r="F19" s="665"/>
      <c r="G19" s="663">
        <f>IFERROR(IF(AND(N8=""),"",VLOOKUP(N8,Marks,73,0)),"")</f>
        <v>45</v>
      </c>
      <c r="H19" s="664"/>
      <c r="I19" s="664"/>
      <c r="J19" s="665"/>
      <c r="K19" s="848">
        <f>IFERROR(IF(AND(N8=""),"",SUM(C19,G19)),"")</f>
        <v>90</v>
      </c>
      <c r="L19" s="861"/>
      <c r="M19" s="861"/>
      <c r="N19" s="849"/>
      <c r="O19" s="84" t="str">
        <f>IFERROR(IF(AND(N8=""),"",VLOOKUP(N8,Marks,82,0)),"")</f>
        <v>A</v>
      </c>
      <c r="P19" s="225" t="str">
        <f>IFERROR(IF(AND(N8=""),"",VLOOKUP(N8,Marks,80,0)),"")</f>
        <v>P</v>
      </c>
      <c r="Q19" s="875"/>
      <c r="R19" s="326" t="str">
        <f>IF('Master sheet'!$D$11="Hindi","पर्यावरण अध्ययन","EVS")</f>
        <v>पर्यावरण अध्ययन</v>
      </c>
      <c r="S19" s="663">
        <f>IFERROR(IF(AND(AD8=""),"",VLOOKUP(AD8,Marks,69,0)),"")</f>
        <v>45</v>
      </c>
      <c r="T19" s="664"/>
      <c r="U19" s="664"/>
      <c r="V19" s="665"/>
      <c r="W19" s="663">
        <f>IFERROR(IF(AND(AD8=""),"",VLOOKUP(AD8,Marks,73,0)),"")</f>
        <v>14</v>
      </c>
      <c r="X19" s="664"/>
      <c r="Y19" s="664"/>
      <c r="Z19" s="665"/>
      <c r="AA19" s="848">
        <f>IFERROR(IF(AND(AD8=""),"",SUM(S19,W19)),"")</f>
        <v>59</v>
      </c>
      <c r="AB19" s="861"/>
      <c r="AC19" s="861"/>
      <c r="AD19" s="849"/>
      <c r="AE19" s="84" t="str">
        <f>IFERROR(IF(AND(AD8=""),"",VLOOKUP(AD8,Marks,82,0)),"")</f>
        <v>C</v>
      </c>
      <c r="AF19" s="225" t="str">
        <f>IFERROR(IF(AND(AD8=""),"",VLOOKUP(AD8,Marks,80,0)),"")</f>
        <v>P</v>
      </c>
      <c r="AJ19" s="867"/>
      <c r="AK19" s="868"/>
      <c r="AL19" s="868"/>
      <c r="AM19" s="869"/>
      <c r="AO19" s="46" t="s">
        <v>254</v>
      </c>
    </row>
    <row r="20" spans="1:41" s="46" customFormat="1" ht="9" customHeight="1">
      <c r="A20" s="103"/>
      <c r="B20" s="810"/>
      <c r="C20" s="810"/>
      <c r="D20" s="810"/>
      <c r="E20" s="810"/>
      <c r="F20" s="810"/>
      <c r="G20" s="810"/>
      <c r="H20" s="810"/>
      <c r="I20" s="810"/>
      <c r="J20" s="810"/>
      <c r="K20" s="810"/>
      <c r="L20" s="810"/>
      <c r="M20" s="810"/>
      <c r="N20" s="810"/>
      <c r="O20" s="810"/>
      <c r="P20" s="810"/>
      <c r="Q20" s="875"/>
      <c r="R20" s="810"/>
      <c r="S20" s="810"/>
      <c r="T20" s="810"/>
      <c r="U20" s="810"/>
      <c r="V20" s="810"/>
      <c r="W20" s="810"/>
      <c r="X20" s="810"/>
      <c r="Y20" s="810"/>
      <c r="Z20" s="810"/>
      <c r="AA20" s="810"/>
      <c r="AB20" s="810"/>
      <c r="AC20" s="810"/>
      <c r="AD20" s="810"/>
      <c r="AE20" s="810"/>
      <c r="AF20" s="810"/>
      <c r="AJ20" s="867"/>
      <c r="AK20" s="868"/>
      <c r="AL20" s="868"/>
      <c r="AM20" s="869"/>
    </row>
    <row r="21" spans="1:41" s="46" customFormat="1" ht="18.95" customHeight="1" thickBot="1">
      <c r="A21" s="103"/>
      <c r="B21" s="862" t="str">
        <f>IF('Master sheet'!$D$11="Hindi","अतिरिक्त विषय ","Extra Subject")</f>
        <v xml:space="preserve">अतिरिक्त विषय </v>
      </c>
      <c r="C21" s="862"/>
      <c r="D21" s="862"/>
      <c r="E21" s="862"/>
      <c r="F21" s="862"/>
      <c r="G21" s="862"/>
      <c r="H21" s="862"/>
      <c r="I21" s="862"/>
      <c r="J21" s="862"/>
      <c r="K21" s="862"/>
      <c r="L21" s="862"/>
      <c r="M21" s="862"/>
      <c r="N21" s="862"/>
      <c r="O21" s="862"/>
      <c r="P21" s="862"/>
      <c r="Q21" s="875"/>
      <c r="R21" s="863" t="str">
        <f>IF('Master sheet'!$D$11="Hindi","अतिरिक्त विषय ","Extra Subject")</f>
        <v xml:space="preserve">अतिरिक्त विषय </v>
      </c>
      <c r="S21" s="863"/>
      <c r="T21" s="863"/>
      <c r="U21" s="863"/>
      <c r="V21" s="863"/>
      <c r="W21" s="863"/>
      <c r="X21" s="863"/>
      <c r="Y21" s="863"/>
      <c r="Z21" s="863"/>
      <c r="AA21" s="863"/>
      <c r="AB21" s="863"/>
      <c r="AC21" s="863"/>
      <c r="AD21" s="863"/>
      <c r="AE21" s="863"/>
      <c r="AF21" s="863"/>
      <c r="AJ21" s="870"/>
      <c r="AK21" s="871"/>
      <c r="AL21" s="871"/>
      <c r="AM21" s="872"/>
    </row>
    <row r="22" spans="1:41" s="46" customFormat="1" ht="18.95" customHeight="1">
      <c r="A22" s="103"/>
      <c r="B22" s="378" t="str">
        <f>IF('Master sheet'!$D$11="Hindi","विषय","Subject")</f>
        <v>विषय</v>
      </c>
      <c r="C22" s="843" t="str">
        <f>IF('Master sheet'!$D$11="Hindi","पूर्णांक","M.M.")</f>
        <v>पूर्णांक</v>
      </c>
      <c r="D22" s="844"/>
      <c r="E22" s="843" t="str">
        <f>IF('Master sheet'!$D$11="Hindi","प्राप्तांक","Ob.M.")</f>
        <v>प्राप्तांक</v>
      </c>
      <c r="F22" s="844"/>
      <c r="G22" s="843" t="str">
        <f>IF('Master sheet'!$D$11="Hindi","ग्रेड","Grade")</f>
        <v>ग्रेड</v>
      </c>
      <c r="H22" s="844"/>
      <c r="I22" s="843" t="str">
        <f>IF('Master sheet'!$D$11="Hindi","विषय","Subject")</f>
        <v>विषय</v>
      </c>
      <c r="J22" s="844"/>
      <c r="K22" s="843" t="str">
        <f>IF('Master sheet'!$D$11="Hindi","पूर्णांक","M.M.")</f>
        <v>पूर्णांक</v>
      </c>
      <c r="L22" s="844"/>
      <c r="M22" s="843" t="str">
        <f>IF('Master sheet'!$D$11="Hindi","प्राप्तांक","Ob.M.")</f>
        <v>प्राप्तांक</v>
      </c>
      <c r="N22" s="844"/>
      <c r="O22" s="843" t="str">
        <f>IF('Master sheet'!$D$11="Hindi","ग्रेड","Grade")</f>
        <v>ग्रेड</v>
      </c>
      <c r="P22" s="844"/>
      <c r="Q22" s="875"/>
      <c r="R22" s="378" t="str">
        <f>IF('Master sheet'!$D$11="Hindi","विषय","Subject")</f>
        <v>विषय</v>
      </c>
      <c r="S22" s="843" t="str">
        <f>IF('Master sheet'!$D$11="Hindi","पूर्णांक","M.M.")</f>
        <v>पूर्णांक</v>
      </c>
      <c r="T22" s="844"/>
      <c r="U22" s="843" t="str">
        <f>IF('Master sheet'!$D$11="Hindi","प्राप्तांक","Ob.M.")</f>
        <v>प्राप्तांक</v>
      </c>
      <c r="V22" s="844"/>
      <c r="W22" s="843" t="str">
        <f>IF('Master sheet'!$D$11="Hindi","ग्रेड","Grade")</f>
        <v>ग्रेड</v>
      </c>
      <c r="X22" s="844"/>
      <c r="Y22" s="843" t="str">
        <f>IF('Master sheet'!$D$11="Hindi","विषय","Subject")</f>
        <v>विषय</v>
      </c>
      <c r="Z22" s="844"/>
      <c r="AA22" s="843" t="str">
        <f>IF('Master sheet'!$D$11="Hindi","पूर्णांक","M.M.")</f>
        <v>पूर्णांक</v>
      </c>
      <c r="AB22" s="844"/>
      <c r="AC22" s="843" t="str">
        <f>IF('Master sheet'!$D$11="Hindi","प्राप्तांक","Ob.M.")</f>
        <v>प्राप्तांक</v>
      </c>
      <c r="AD22" s="844"/>
      <c r="AE22" s="843" t="str">
        <f>IF('Master sheet'!$D$11="Hindi","ग्रेड","Grade")</f>
        <v>ग्रेड</v>
      </c>
      <c r="AF22" s="844"/>
    </row>
    <row r="23" spans="1:41" s="46" customFormat="1" ht="22.5" customHeight="1">
      <c r="A23" s="103"/>
      <c r="B23" s="322" t="str">
        <f>IF(AND(N8=""),"",'Result Sheet'!DA4)</f>
        <v/>
      </c>
      <c r="C23" s="845">
        <f>IF(AND(N8=""),"",'Result Sheet'!DC7)</f>
        <v>100</v>
      </c>
      <c r="D23" s="845"/>
      <c r="E23" s="846">
        <f>IFERROR(IF(AND(N8=""),"",VLOOKUP(N8,Marks,106,0)),"")</f>
        <v>91</v>
      </c>
      <c r="F23" s="846"/>
      <c r="G23" s="847" t="str">
        <f>IFERROR(IF(AND(N8=""),"",VLOOKUP(N8,Marks,107,0)),"")</f>
        <v>A</v>
      </c>
      <c r="H23" s="847"/>
      <c r="I23" s="845" t="str">
        <f>IF(AND(N8=""),"",'Result Sheet'!DE4)</f>
        <v/>
      </c>
      <c r="J23" s="845"/>
      <c r="K23" s="845">
        <f>IF(AND(N8=""),"",'Result Sheet'!DG7)</f>
        <v>100</v>
      </c>
      <c r="L23" s="845"/>
      <c r="M23" s="846">
        <f>IFERROR(IF(AND(N8=""),"",VLOOKUP(N8,Marks,110,0)),"")</f>
        <v>95</v>
      </c>
      <c r="N23" s="846"/>
      <c r="O23" s="847" t="str">
        <f>IFERROR(IF(AND(N8=""),"",VLOOKUP(N8,Marks,111,0)),"")</f>
        <v>A</v>
      </c>
      <c r="P23" s="847"/>
      <c r="Q23" s="875"/>
      <c r="R23" s="322" t="str">
        <f>IF(AND(AD8=""),"",'Result Sheet'!DA4)</f>
        <v/>
      </c>
      <c r="S23" s="845">
        <f>IF(AND(AD8=""),"",'Result Sheet'!DC7)</f>
        <v>100</v>
      </c>
      <c r="T23" s="845"/>
      <c r="U23" s="846">
        <f>IFERROR(IF(AND(AD8=""),"",VLOOKUP(AD8,Marks,106,0)),"")</f>
        <v>78</v>
      </c>
      <c r="V23" s="846"/>
      <c r="W23" s="847" t="str">
        <f>IFERROR(IF(AND(AD8=""),"",VLOOKUP(AD8,Marks,107,0)),"")</f>
        <v>B</v>
      </c>
      <c r="X23" s="847"/>
      <c r="Y23" s="845" t="str">
        <f>IF(AND(AD8=""),"",'Result Sheet'!DE4)</f>
        <v/>
      </c>
      <c r="Z23" s="845"/>
      <c r="AA23" s="845">
        <f>IF(AND(AD8=""),"",'Result Sheet'!DG7)</f>
        <v>100</v>
      </c>
      <c r="AB23" s="845"/>
      <c r="AC23" s="846">
        <f>IFERROR(IF(AND(AD8=""),"",VLOOKUP(AD8,Marks,110,0)),"")</f>
        <v>83</v>
      </c>
      <c r="AD23" s="846"/>
      <c r="AE23" s="847" t="str">
        <f>IFERROR(IF(AND(AD8=""),"",VLOOKUP(AD8,Marks,111,0)),"")</f>
        <v>B</v>
      </c>
      <c r="AF23" s="847"/>
    </row>
    <row r="24" spans="1:41" s="46" customFormat="1" ht="22.5" customHeight="1">
      <c r="A24" s="103"/>
      <c r="B24" s="811" t="str">
        <f>IF('Master sheet'!$D$11="Hindi","विषय","Subject")</f>
        <v>विषय</v>
      </c>
      <c r="C24" s="811"/>
      <c r="D24" s="832" t="str">
        <f>IF('Master sheet'!$D$11="Hindi","प्राप्तांक","Marks ")</f>
        <v>प्राप्तांक</v>
      </c>
      <c r="E24" s="833"/>
      <c r="F24" s="324" t="str">
        <f>IF('Master sheet'!$D$11="Hindi","ग्रेड","Grade")</f>
        <v>ग्रेड</v>
      </c>
      <c r="G24" s="811" t="str">
        <f>IF('Master sheet'!$D$11="Hindi","विषय","Subject")</f>
        <v>विषय</v>
      </c>
      <c r="H24" s="811"/>
      <c r="I24" s="832" t="str">
        <f>IF('Master sheet'!$D$11="Hindi","प्राप्तांक","Marks")</f>
        <v>प्राप्तांक</v>
      </c>
      <c r="J24" s="833"/>
      <c r="K24" s="324" t="str">
        <f>IF('Master sheet'!$D$11="Hindi","ग्रेड","Grade")</f>
        <v>ग्रेड</v>
      </c>
      <c r="L24" s="811" t="str">
        <f>IF('Master sheet'!$D$11="Hindi","विषय","Subject")</f>
        <v>विषय</v>
      </c>
      <c r="M24" s="811"/>
      <c r="N24" s="832" t="str">
        <f>IF('Master sheet'!$D$11="Hindi","प्राप्तांक","Marks")</f>
        <v>प्राप्तांक</v>
      </c>
      <c r="O24" s="833"/>
      <c r="P24" s="360" t="str">
        <f>IF('Master sheet'!$D$11="Hindi","ग्रेड","Grade")</f>
        <v>ग्रेड</v>
      </c>
      <c r="Q24" s="875"/>
      <c r="R24" s="811" t="str">
        <f>IF('Master sheet'!$D$11="Hindi","विषय","Subject")</f>
        <v>विषय</v>
      </c>
      <c r="S24" s="811"/>
      <c r="T24" s="832" t="str">
        <f>IF('Master sheet'!$D$11="Hindi","प्राप्तांक","Marks")</f>
        <v>प्राप्तांक</v>
      </c>
      <c r="U24" s="833"/>
      <c r="V24" s="324" t="str">
        <f>IF('Master sheet'!$D$11="Hindi","ग्रेड","Grade")</f>
        <v>ग्रेड</v>
      </c>
      <c r="W24" s="811" t="str">
        <f>IF('Master sheet'!$D$11="Hindi","विषय","Subject")</f>
        <v>विषय</v>
      </c>
      <c r="X24" s="811"/>
      <c r="Y24" s="832" t="str">
        <f>IF('Master sheet'!$D$11="Hindi","प्राप्तांक","Marks")</f>
        <v>प्राप्तांक</v>
      </c>
      <c r="Z24" s="833"/>
      <c r="AA24" s="324" t="str">
        <f>IF('Master sheet'!$D$11="Hindi","ग्रेड","Grade")</f>
        <v>ग्रेड</v>
      </c>
      <c r="AB24" s="811" t="str">
        <f>IF('Master sheet'!$D$11="Hindi","विषय","Subject")</f>
        <v>विषय</v>
      </c>
      <c r="AC24" s="811"/>
      <c r="AD24" s="832" t="str">
        <f>IF('Master sheet'!$D$11="Hindi","प्राप्तांक","Marks")</f>
        <v>प्राप्तांक</v>
      </c>
      <c r="AE24" s="833"/>
      <c r="AF24" s="360" t="str">
        <f>IF('Master sheet'!$D$11="Hindi","ग्रेड","Grade")</f>
        <v>ग्रेड</v>
      </c>
    </row>
    <row r="25" spans="1:41" s="46" customFormat="1" ht="21.75" customHeight="1">
      <c r="A25" s="103"/>
      <c r="B25" s="839" t="str">
        <f>IF('Master sheet'!$D$11="Hindi","कार्यानुभव","WORK EXP.")</f>
        <v>कार्यानुभव</v>
      </c>
      <c r="C25" s="840"/>
      <c r="D25" s="840"/>
      <c r="E25" s="75">
        <f>IFERROR(IF(AND(N8=""),"",VLOOKUP(N8,Marks,85,0)),"")</f>
        <v>45</v>
      </c>
      <c r="F25" s="84" t="str">
        <f>IFERROR(IF(AND(N8=""),"",VLOOKUP(N8,Marks,89,0)),"")</f>
        <v>A</v>
      </c>
      <c r="G25" s="839" t="str">
        <f>IF('Master sheet'!$D$11="Hindi","कला शिक्षा","ART EDU.")</f>
        <v>कला शिक्षा</v>
      </c>
      <c r="H25" s="840"/>
      <c r="I25" s="840"/>
      <c r="J25" s="75">
        <f>IFERROR(IF(AND(N8=""),"",VLOOKUP(N8,Marks,92,0)),"")</f>
        <v>31</v>
      </c>
      <c r="K25" s="84" t="str">
        <f>IFERROR(IF(AND(N8=""),"",VLOOKUP(N8,Marks,96,0)),"")</f>
        <v>B</v>
      </c>
      <c r="L25" s="841" t="str">
        <f>IF('Master sheet'!$D$11="Hindi","स्वा. एवं शा. शिक्षा","HE.&amp;PH. EDU.")</f>
        <v>स्वा. एवं शा. शिक्षा</v>
      </c>
      <c r="M25" s="842"/>
      <c r="N25" s="842"/>
      <c r="O25" s="75">
        <f>IFERROR(IF(AND(N8=""),"",VLOOKUP(N8,Marks,99,0)),"")</f>
        <v>76</v>
      </c>
      <c r="P25" s="84" t="str">
        <f>IFERROR(IF(AND(N8=""),"",VLOOKUP(N8,Marks,103,0)),"")</f>
        <v>A</v>
      </c>
      <c r="Q25" s="875"/>
      <c r="R25" s="833" t="str">
        <f>IF('Master sheet'!$D$11="Hindi","कार्यानुभव","WORK EXP.")</f>
        <v>कार्यानुभव</v>
      </c>
      <c r="S25" s="833"/>
      <c r="T25" s="833"/>
      <c r="U25" s="75">
        <f>IFERROR(IF(AND(AD8=""),"",VLOOKUP(AD8,Marks,85,0)),"")</f>
        <v>44</v>
      </c>
      <c r="V25" s="84" t="str">
        <f>IFERROR(IF(AND(AD8=""),"",VLOOKUP(AD8,Marks,89,0)),"")</f>
        <v>A</v>
      </c>
      <c r="W25" s="833" t="str">
        <f>IF('Master sheet'!$D$11="Hindi","कला शिक्षा","ART EDU.")</f>
        <v>कला शिक्षा</v>
      </c>
      <c r="X25" s="833"/>
      <c r="Y25" s="833"/>
      <c r="Z25" s="75">
        <f>IFERROR(IF(AND(AD8=""),"",VLOOKUP(AD8,Marks,92,0)),"")</f>
        <v>32</v>
      </c>
      <c r="AA25" s="84" t="str">
        <f>IFERROR(IF(AND(AD8=""),"",VLOOKUP(AD8,Marks,96,0)),"")</f>
        <v>B</v>
      </c>
      <c r="AB25" s="873" t="str">
        <f>IF('Master sheet'!$D$11="Hindi","स्वा. एवं शा. शिक्षा","HE.&amp;PH. EDU.")</f>
        <v>स्वा. एवं शा. शिक्षा</v>
      </c>
      <c r="AC25" s="873"/>
      <c r="AD25" s="873"/>
      <c r="AE25" s="75">
        <f>IFERROR(IF(AND(AD8=""),"",VLOOKUP(AD8,Marks,99,0)),"")</f>
        <v>67</v>
      </c>
      <c r="AF25" s="84" t="str">
        <f>IFERROR(IF(AND(AD8=""),"",VLOOKUP(AD8,Marks,103,0)),"")</f>
        <v>B</v>
      </c>
    </row>
    <row r="26" spans="1:41" s="46" customFormat="1" ht="21" customHeight="1">
      <c r="A26" s="103"/>
      <c r="B26" s="800" t="str">
        <f>IF('Master sheet'!$D$11="Hindi","कुल कार्य दिवस :-","Total Meeting :-")</f>
        <v>कुल कार्य दिवस :-</v>
      </c>
      <c r="C26" s="800"/>
      <c r="D26" s="800"/>
      <c r="E26" s="801">
        <f>IFERROR(IF(AND(N8=""),"",VLOOKUP(N8,Marks,117,0)),"")</f>
        <v>220</v>
      </c>
      <c r="F26" s="801"/>
      <c r="G26" s="801"/>
      <c r="H26" s="801"/>
      <c r="I26" s="800" t="str">
        <f>IF('Master sheet'!$D$11="Hindi","कुल उपस्थिति :-","Total Attendance :-")</f>
        <v>कुल उपस्थिति :-</v>
      </c>
      <c r="J26" s="800"/>
      <c r="K26" s="800"/>
      <c r="L26" s="800"/>
      <c r="M26" s="802">
        <f>IFERROR(IF(AND(N8=""),"",VLOOKUP(N8,Marks,118,0)),"")</f>
        <v>170</v>
      </c>
      <c r="N26" s="802"/>
      <c r="O26" s="802"/>
      <c r="P26" s="802"/>
      <c r="Q26" s="875"/>
      <c r="R26" s="800" t="str">
        <f>IF('Master sheet'!$D$11="Hindi","कुल कार्य दिवस :-","Total Meeting :-")</f>
        <v>कुल कार्य दिवस :-</v>
      </c>
      <c r="S26" s="800"/>
      <c r="T26" s="800"/>
      <c r="U26" s="801">
        <f>IFERROR(IF(AND(AD8=""),"",VLOOKUP(AD8,Marks,117,0)),"")</f>
        <v>220</v>
      </c>
      <c r="V26" s="801"/>
      <c r="W26" s="801"/>
      <c r="X26" s="801"/>
      <c r="Y26" s="800" t="str">
        <f>IF('Master sheet'!$D$11="Hindi","कुल उपस्थिति :-","Total Attendance :-")</f>
        <v>कुल उपस्थिति :-</v>
      </c>
      <c r="Z26" s="800"/>
      <c r="AA26" s="800"/>
      <c r="AB26" s="800"/>
      <c r="AC26" s="802">
        <f>IFERROR(IF(AND(AD8=""),"",VLOOKUP(AD8,Marks,118,0)),"")</f>
        <v>168</v>
      </c>
      <c r="AD26" s="802"/>
      <c r="AE26" s="802"/>
      <c r="AF26" s="802"/>
    </row>
    <row r="27" spans="1:41" s="46" customFormat="1" ht="21" customHeight="1">
      <c r="A27" s="103"/>
      <c r="B27" s="800" t="str">
        <f>IF('Master sheet'!$D$11="Hindi","परिणाम :-","Result :-")</f>
        <v>परिणाम :-</v>
      </c>
      <c r="C27" s="800"/>
      <c r="D27" s="800"/>
      <c r="E27" s="803" t="str">
        <f>IFERROR(IF(AND(N8=""),"",VLOOKUP(N8,Marks,116,0)),"")</f>
        <v>कक्षोंन्नति</v>
      </c>
      <c r="F27" s="803"/>
      <c r="G27" s="803"/>
      <c r="H27" s="803"/>
      <c r="I27" s="800" t="str">
        <f>IF('Master sheet'!$D$11="Hindi","परिणाम प्रतिशत में :-","Result in Percentage :-")</f>
        <v>परिणाम प्रतिशत में :-</v>
      </c>
      <c r="J27" s="800"/>
      <c r="K27" s="800"/>
      <c r="L27" s="800"/>
      <c r="M27" s="804">
        <f>IFERROR(IF(AND(N8=""),"",VLOOKUP(N8,Marks,113,0)),"")</f>
        <v>77.8</v>
      </c>
      <c r="N27" s="804"/>
      <c r="O27" s="804"/>
      <c r="P27" s="804"/>
      <c r="Q27" s="875"/>
      <c r="R27" s="800" t="str">
        <f>IF('Master sheet'!$D$11="Hindi","परिणाम :-","Result :-")</f>
        <v>परिणाम :-</v>
      </c>
      <c r="S27" s="800"/>
      <c r="T27" s="800"/>
      <c r="U27" s="803" t="str">
        <f>IFERROR(IF(AND(AD8=""),"",VLOOKUP(AD8,Marks,116,0)),"")</f>
        <v>कक्षोंन्नति</v>
      </c>
      <c r="V27" s="803"/>
      <c r="W27" s="803"/>
      <c r="X27" s="803"/>
      <c r="Y27" s="800" t="str">
        <f>IF('Master sheet'!$D$11="Hindi","परिणाम प्रतिशत में :-","Result in Percentage :-")</f>
        <v>परिणाम प्रतिशत में :-</v>
      </c>
      <c r="Z27" s="800"/>
      <c r="AA27" s="800"/>
      <c r="AB27" s="800"/>
      <c r="AC27" s="804">
        <f>IFERROR(IF(AND(AD8=""),"",VLOOKUP(AD8,Marks,113,0)),"")</f>
        <v>75.599999999999994</v>
      </c>
      <c r="AD27" s="804"/>
      <c r="AE27" s="804"/>
      <c r="AF27" s="804"/>
    </row>
    <row r="28" spans="1:41" s="46" customFormat="1" ht="21" customHeight="1">
      <c r="A28" s="103"/>
      <c r="B28" s="800" t="str">
        <f>IF('Master sheet'!$D$11="Hindi","श्रेणी / ग्रेड :-","Division / Grade :-")</f>
        <v>श्रेणी / ग्रेड :-</v>
      </c>
      <c r="C28" s="800"/>
      <c r="D28" s="800"/>
      <c r="E28" s="226" t="str">
        <f>IFERROR(IF(AND(N8=""),"",VLOOKUP(N8,Marks,114,0)),"")</f>
        <v>I</v>
      </c>
      <c r="F28" s="227" t="s">
        <v>132</v>
      </c>
      <c r="G28" s="805" t="str">
        <f>IFERROR(IF(AND(N8=""),"",VLOOKUP(N8,Marks,119,0)),"")</f>
        <v>B</v>
      </c>
      <c r="H28" s="805"/>
      <c r="I28" s="800" t="str">
        <f>IF('Master sheet'!$D$11="Hindi","कक्षा में स्थान :-","Position in the Class :-")</f>
        <v>कक्षा में स्थान :-</v>
      </c>
      <c r="J28" s="800"/>
      <c r="K28" s="800"/>
      <c r="L28" s="800"/>
      <c r="M28" s="806">
        <f>IFERROR(IF(AND(N8=""),"",VLOOKUP(N8,Marks,115,0)),"")</f>
        <v>19.000000000000298</v>
      </c>
      <c r="N28" s="806"/>
      <c r="O28" s="806"/>
      <c r="P28" s="806"/>
      <c r="Q28" s="875"/>
      <c r="R28" s="800" t="str">
        <f>IF('Master sheet'!$D$11="Hindi","श्रेणी / ग्रेड :-","Division / Grade :-")</f>
        <v>श्रेणी / ग्रेड :-</v>
      </c>
      <c r="S28" s="800"/>
      <c r="T28" s="800"/>
      <c r="U28" s="226" t="str">
        <f>IFERROR(IF(AND(AD8=""),"",VLOOKUP(AD8,Marks,114,0)),"")</f>
        <v>I</v>
      </c>
      <c r="V28" s="227" t="s">
        <v>132</v>
      </c>
      <c r="W28" s="805" t="str">
        <f>IFERROR(IF(AND(AD8=""),"",VLOOKUP(AD8,Marks,119,0)),"")</f>
        <v>B</v>
      </c>
      <c r="X28" s="805"/>
      <c r="Y28" s="800" t="str">
        <f>IF('Master sheet'!$D$11="Hindi","कक्षा में स्थान :-","Position in the Class :-")</f>
        <v>कक्षा में स्थान :-</v>
      </c>
      <c r="Z28" s="800"/>
      <c r="AA28" s="800"/>
      <c r="AB28" s="800"/>
      <c r="AC28" s="806">
        <f>IFERROR(IF(AND(AD8=""),"",VLOOKUP(AD8,Marks,115,0)),"")</f>
        <v>21.000000000000298</v>
      </c>
      <c r="AD28" s="806"/>
      <c r="AE28" s="806"/>
      <c r="AF28" s="806"/>
    </row>
    <row r="29" spans="1:41" s="46" customFormat="1" ht="21" customHeight="1">
      <c r="A29" s="103"/>
      <c r="B29" s="786" t="str">
        <f>IF('Master sheet'!$D$11="Hindi","परीक्षा परिणाम घोषणा दिनांक :-","Result Declaration Date :-")</f>
        <v>परीक्षा परिणाम घोषणा दिनांक :-</v>
      </c>
      <c r="C29" s="786"/>
      <c r="D29" s="786"/>
      <c r="E29" s="787">
        <f>IFERROR(IF(AND(N8=""),"",'Master sheet'!$D$10),"")</f>
        <v>45048</v>
      </c>
      <c r="F29" s="787"/>
      <c r="G29" s="787"/>
      <c r="H29" s="361"/>
      <c r="I29" s="76"/>
      <c r="J29" s="76"/>
      <c r="K29" s="47"/>
      <c r="L29" s="76"/>
      <c r="M29" s="76"/>
      <c r="N29" s="76"/>
      <c r="O29" s="76"/>
      <c r="P29" s="76"/>
      <c r="Q29" s="875"/>
      <c r="R29" s="786" t="str">
        <f>IF('Master sheet'!$D$11="Hindi","परीक्षा परिणाम घोषणा दिनांक :-","Result Declaration Date :-")</f>
        <v>परीक्षा परिणाम घोषणा दिनांक :-</v>
      </c>
      <c r="S29" s="786"/>
      <c r="T29" s="786"/>
      <c r="U29" s="787">
        <f>IFERROR(IF(AND(AD8=""),"",'Master sheet'!$D$10),"")</f>
        <v>45048</v>
      </c>
      <c r="V29" s="787"/>
      <c r="W29" s="787"/>
      <c r="X29" s="369"/>
      <c r="Y29" s="76"/>
      <c r="Z29" s="76"/>
      <c r="AA29" s="47"/>
      <c r="AB29" s="76"/>
      <c r="AC29" s="76"/>
      <c r="AD29" s="76"/>
      <c r="AE29" s="76"/>
      <c r="AF29" s="76"/>
    </row>
    <row r="30" spans="1:41" s="46" customFormat="1" ht="39" customHeight="1">
      <c r="A30" s="103"/>
      <c r="B30" s="788" t="str">
        <f>IF(AND(N8=""),"",IF(AND(C5=1),CONCATENATE("( ",UPPER('Master sheet'!$H$10)," )"),IF(AND(C5=2),CONCATENATE("( ",UPPER('Master sheet'!$H$18)," )"),"")))</f>
        <v>( PRADIP SINGH RAJAWAT )</v>
      </c>
      <c r="C30" s="788"/>
      <c r="D30" s="788"/>
      <c r="E30" s="788"/>
      <c r="F30" s="789" t="str">
        <f>IF(AND(N8=""),"",CONCATENATE("(",'Master sheet'!$D$14," )"))</f>
        <v>(Suresh Kumar )</v>
      </c>
      <c r="G30" s="789"/>
      <c r="H30" s="789"/>
      <c r="I30" s="789"/>
      <c r="J30" s="789"/>
      <c r="K30" s="789" t="str">
        <f>IF(AND(N8=""),"",CONCATENATE("(",'Master sheet'!$D$12," )"))</f>
        <v>(USHA PALIYA )</v>
      </c>
      <c r="L30" s="789"/>
      <c r="M30" s="789"/>
      <c r="N30" s="789"/>
      <c r="O30" s="789"/>
      <c r="P30" s="789"/>
      <c r="Q30" s="875"/>
      <c r="R30" s="788" t="str">
        <f>IF(AND(AD8=""),"",IF(AND(S5=1),CONCATENATE("( ",UPPER('Master sheet'!$H$10)," )"),IF(AND(S5=2),CONCATENATE("( ",UPPER('Master sheet'!$H$18)," )"),"")))</f>
        <v>( PRADIP SINGH RAJAWAT )</v>
      </c>
      <c r="S30" s="788"/>
      <c r="T30" s="788"/>
      <c r="U30" s="788"/>
      <c r="V30" s="789" t="str">
        <f>IF(AND(AD8=""),"",CONCATENATE("(",'Master sheet'!$D$14," )"))</f>
        <v>(Suresh Kumar )</v>
      </c>
      <c r="W30" s="789"/>
      <c r="X30" s="789"/>
      <c r="Y30" s="789"/>
      <c r="Z30" s="789"/>
      <c r="AA30" s="789" t="str">
        <f>IF(AND(AD8=""),"",CONCATENATE("(",'Master sheet'!$D$12," )"))</f>
        <v>(USHA PALIYA )</v>
      </c>
      <c r="AB30" s="789"/>
      <c r="AC30" s="789"/>
      <c r="AD30" s="789"/>
      <c r="AE30" s="789"/>
      <c r="AF30" s="789"/>
    </row>
    <row r="31" spans="1:41" s="46" customFormat="1" ht="21" customHeight="1">
      <c r="A31" s="103"/>
      <c r="B31" s="790" t="str">
        <f>IF('Master sheet'!$D$11="Hindi","हस्ताक्षर कक्षाध्यापक","Signature of the class teacher")</f>
        <v>हस्ताक्षर कक्षाध्यापक</v>
      </c>
      <c r="C31" s="790"/>
      <c r="D31" s="790"/>
      <c r="E31" s="790"/>
      <c r="F31" s="790" t="str">
        <f>IF('Master sheet'!$D$11="Hindi","हस्ताक्षर परीक्षा प्रभारी","Signature of the exam. Incharge")</f>
        <v>हस्ताक्षर परीक्षा प्रभारी</v>
      </c>
      <c r="G31" s="790"/>
      <c r="H31" s="790"/>
      <c r="I31" s="790"/>
      <c r="J31" s="790"/>
      <c r="K31" s="790" t="str">
        <f>IF('Master sheet'!$D$11="Hindi","हस्ताक्षर संस्था प्रधान","Head of Institute's Signature")</f>
        <v>हस्ताक्षर संस्था प्रधान</v>
      </c>
      <c r="L31" s="790"/>
      <c r="M31" s="790"/>
      <c r="N31" s="790"/>
      <c r="O31" s="790"/>
      <c r="P31" s="790"/>
      <c r="Q31" s="875"/>
      <c r="R31" s="790" t="str">
        <f>IF('Master sheet'!$D$11="Hindi","हस्ताक्षर कक्षाध्यापक","Signature of the class teacher")</f>
        <v>हस्ताक्षर कक्षाध्यापक</v>
      </c>
      <c r="S31" s="790"/>
      <c r="T31" s="790"/>
      <c r="U31" s="790"/>
      <c r="V31" s="790" t="str">
        <f>IF('Master sheet'!$D$11="Hindi","हस्ताक्षर परीक्षा प्रभारी","Signature of the exam. Incharge")</f>
        <v>हस्ताक्षर परीक्षा प्रभारी</v>
      </c>
      <c r="W31" s="790"/>
      <c r="X31" s="790"/>
      <c r="Y31" s="790"/>
      <c r="Z31" s="790"/>
      <c r="AA31" s="790" t="str">
        <f>IF('Master sheet'!$D$11="Hindi","हस्ताक्षर संस्था प्रधान","Head of Institute's Signature")</f>
        <v>हस्ताक्षर संस्था प्रधान</v>
      </c>
      <c r="AB31" s="790"/>
      <c r="AC31" s="790"/>
      <c r="AD31" s="790"/>
      <c r="AE31" s="790"/>
      <c r="AF31" s="790"/>
    </row>
    <row r="32" spans="1:41" s="46" customFormat="1">
      <c r="A32" s="103"/>
      <c r="B32" s="325"/>
      <c r="C32" s="325"/>
      <c r="D32" s="325"/>
      <c r="E32" s="325"/>
      <c r="F32" s="325"/>
      <c r="G32" s="325"/>
      <c r="H32" s="325"/>
      <c r="I32" s="325"/>
      <c r="J32" s="325"/>
      <c r="K32" s="325"/>
      <c r="L32" s="325"/>
      <c r="M32" s="325"/>
      <c r="N32" s="325"/>
      <c r="O32" s="325"/>
      <c r="P32" s="325"/>
    </row>
    <row r="33" spans="1:32" s="46" customFormat="1" ht="21.95" customHeight="1">
      <c r="A33" s="103">
        <f>IF(N40="","",1)</f>
        <v>1</v>
      </c>
      <c r="B33" s="850" t="str">
        <f>IF('Master sheet'!$D$11="Hindi","वार्षिक रिपोर्ट कार्ड ","Report Card")</f>
        <v xml:space="preserve">वार्षिक रिपोर्ट कार्ड </v>
      </c>
      <c r="C33" s="850"/>
      <c r="D33" s="850"/>
      <c r="E33" s="850"/>
      <c r="F33" s="850"/>
      <c r="G33" s="850"/>
      <c r="H33" s="850"/>
      <c r="I33" s="850"/>
      <c r="J33" s="850"/>
      <c r="K33" s="850"/>
      <c r="L33" s="850"/>
      <c r="M33" s="850"/>
      <c r="N33" s="850"/>
      <c r="O33" s="850"/>
      <c r="P33" s="850"/>
      <c r="Q33" s="875" t="s">
        <v>100</v>
      </c>
      <c r="R33" s="850" t="str">
        <f>IF('Master sheet'!$D$11="Hindi","वार्षिक रिपोर्ट कार्ड ","Report Card")</f>
        <v xml:space="preserve">वार्षिक रिपोर्ट कार्ड </v>
      </c>
      <c r="S33" s="850"/>
      <c r="T33" s="850"/>
      <c r="U33" s="850"/>
      <c r="V33" s="850"/>
      <c r="W33" s="850"/>
      <c r="X33" s="850"/>
      <c r="Y33" s="850"/>
      <c r="Z33" s="850"/>
      <c r="AA33" s="850"/>
      <c r="AB33" s="850"/>
      <c r="AC33" s="850"/>
      <c r="AD33" s="850"/>
      <c r="AE33" s="850"/>
      <c r="AF33" s="850"/>
    </row>
    <row r="34" spans="1:32" s="46" customFormat="1" ht="21.95" customHeight="1">
      <c r="A34" s="104">
        <f>IF(N40="","",A33+1)</f>
        <v>2</v>
      </c>
      <c r="B34" s="851" t="str">
        <f>IF('Master sheet'!$D$11="Hindi","शिक्षा विभाग, राजस्थान सरकार","Education Department, Rajasthan Government")</f>
        <v>शिक्षा विभाग, राजस्थान सरकार</v>
      </c>
      <c r="C34" s="851"/>
      <c r="D34" s="851"/>
      <c r="E34" s="851"/>
      <c r="F34" s="851"/>
      <c r="G34" s="851"/>
      <c r="H34" s="851"/>
      <c r="I34" s="851"/>
      <c r="J34" s="851"/>
      <c r="K34" s="851"/>
      <c r="L34" s="851"/>
      <c r="M34" s="851"/>
      <c r="N34" s="851"/>
      <c r="O34" s="851"/>
      <c r="P34" s="851"/>
      <c r="Q34" s="875"/>
      <c r="R34" s="851" t="str">
        <f>IF('Master sheet'!$D$11="Hindi","शिक्षा विभाग, राजस्थान सरकार","Education Department, Rajasthan Government")</f>
        <v>शिक्षा विभाग, राजस्थान सरकार</v>
      </c>
      <c r="S34" s="851"/>
      <c r="T34" s="851"/>
      <c r="U34" s="851"/>
      <c r="V34" s="851"/>
      <c r="W34" s="851"/>
      <c r="X34" s="851"/>
      <c r="Y34" s="851"/>
      <c r="Z34" s="851"/>
      <c r="AA34" s="851"/>
      <c r="AB34" s="851"/>
      <c r="AC34" s="851"/>
      <c r="AD34" s="851"/>
      <c r="AE34" s="851"/>
      <c r="AF34" s="851"/>
    </row>
    <row r="35" spans="1:32" s="46" customFormat="1" ht="21.95" customHeight="1">
      <c r="A35" s="104">
        <f>IF(N40="","",A34+1)</f>
        <v>3</v>
      </c>
      <c r="B35" s="876" t="str">
        <f>IF('Master sheet'!$D$11="Hindi","विद्यालय का नाम :-","School Name :- ")</f>
        <v>विद्यालय का नाम :-</v>
      </c>
      <c r="C35" s="876"/>
      <c r="D35" s="876"/>
      <c r="E35" s="877" t="str">
        <f>IF(AND(N40=""),"",IF('Master sheet'!$D$11="Hindi",'Master sheet'!$D$8,'Master sheet'!$D$7))</f>
        <v xml:space="preserve">महात्मा गाँधी राजकीय विद्यालय (अंग्रेजी माध्यम) बर, पाली </v>
      </c>
      <c r="F35" s="877"/>
      <c r="G35" s="877"/>
      <c r="H35" s="877"/>
      <c r="I35" s="877"/>
      <c r="J35" s="877"/>
      <c r="K35" s="877"/>
      <c r="L35" s="877"/>
      <c r="M35" s="877"/>
      <c r="N35" s="877"/>
      <c r="O35" s="877"/>
      <c r="P35" s="877"/>
      <c r="Q35" s="875"/>
      <c r="R35" s="876" t="str">
        <f>IF('Master sheet'!$D$11="Hindi","विद्यालय का नाम :-","School Name :- ")</f>
        <v>विद्यालय का नाम :-</v>
      </c>
      <c r="S35" s="876"/>
      <c r="T35" s="876"/>
      <c r="U35" s="877" t="str">
        <f>IF(AND(AD40=""),"",IF('Master sheet'!$D$11="Hindi",'Master sheet'!$D$8,'Master sheet'!$D$7))</f>
        <v xml:space="preserve">महात्मा गाँधी राजकीय विद्यालय (अंग्रेजी माध्यम) बर, पाली </v>
      </c>
      <c r="V35" s="877"/>
      <c r="W35" s="877"/>
      <c r="X35" s="877"/>
      <c r="Y35" s="877"/>
      <c r="Z35" s="877"/>
      <c r="AA35" s="877"/>
      <c r="AB35" s="877"/>
      <c r="AC35" s="877"/>
      <c r="AD35" s="877"/>
      <c r="AE35" s="877"/>
      <c r="AF35" s="877"/>
    </row>
    <row r="36" spans="1:32" s="46" customFormat="1" ht="15.75" customHeight="1">
      <c r="A36" s="104">
        <f>IF(N40="","",A35+1)</f>
        <v>4</v>
      </c>
      <c r="B36" s="363"/>
      <c r="C36" s="363"/>
      <c r="D36" s="363"/>
      <c r="E36" s="878" t="str">
        <f>IF(AND(N40=""),"",IF('Master sheet'!$D$11="Hindi",CONCATENATE("(विद्यालय मान्यता क्रमांक व वर्ष : ","  ",'Master sheet'!$D$6),CONCATENATE("(School Recognition Number &amp; Years : ","  ",'Master sheet'!$D$6)))</f>
        <v>(विद्यालय मान्यता क्रमांक व वर्ष :   शिक्षा/पाली/1995/2001</v>
      </c>
      <c r="F36" s="878"/>
      <c r="G36" s="878"/>
      <c r="H36" s="878"/>
      <c r="I36" s="878"/>
      <c r="J36" s="878"/>
      <c r="K36" s="878"/>
      <c r="L36" s="878"/>
      <c r="M36" s="878"/>
      <c r="N36" s="878"/>
      <c r="O36" s="878"/>
      <c r="P36" s="878"/>
      <c r="Q36" s="875"/>
      <c r="R36" s="363"/>
      <c r="S36" s="363"/>
      <c r="T36" s="363"/>
      <c r="U36" s="878" t="str">
        <f>IF(AND(AD40=""),"",IF('Master sheet'!$D$11="Hindi",CONCATENATE("(विद्यालय मान्यता क्रमांक व वर्ष : ","  ",'Master sheet'!$D$6),CONCATENATE("(School Recognition Number &amp; Years : ","  ",'Master sheet'!$D$6)))</f>
        <v>(विद्यालय मान्यता क्रमांक व वर्ष :   शिक्षा/पाली/1995/2001</v>
      </c>
      <c r="V36" s="878"/>
      <c r="W36" s="878"/>
      <c r="X36" s="878"/>
      <c r="Y36" s="878"/>
      <c r="Z36" s="878"/>
      <c r="AA36" s="878"/>
      <c r="AB36" s="878"/>
      <c r="AC36" s="878"/>
      <c r="AD36" s="878"/>
      <c r="AE36" s="878"/>
      <c r="AF36" s="878"/>
    </row>
    <row r="37" spans="1:32" s="46" customFormat="1" ht="21.95" customHeight="1">
      <c r="A37" s="104">
        <f>IF(N40="","",A36+1)</f>
        <v>5</v>
      </c>
      <c r="B37" s="362" t="str">
        <f>IF('Master sheet'!$D$11="Hindi","कक्षा  :-","CLASS :- ")</f>
        <v>कक्षा  :-</v>
      </c>
      <c r="C37" s="855">
        <f>IFERROR(IF(AND(N40=""),"",VLOOKUP(N40,Marks,2,0)),"")</f>
        <v>1</v>
      </c>
      <c r="D37" s="855"/>
      <c r="E37" s="856" t="str">
        <f>IF('Master sheet'!$D$11="Hindi","सेक्शन :-","Section :- ")</f>
        <v>सेक्शन :-</v>
      </c>
      <c r="F37" s="856"/>
      <c r="G37" s="856"/>
      <c r="H37" s="855" t="str">
        <f>IFERROR(IF(AND(N40=""),"",VLOOKUP(N40,Marks,3,0)),"")</f>
        <v>A</v>
      </c>
      <c r="I37" s="855"/>
      <c r="J37" s="857" t="str">
        <f>IF('Master sheet'!$D$11="Hindi","सत्र :- ","Session :- ")</f>
        <v xml:space="preserve">सत्र :- </v>
      </c>
      <c r="K37" s="857"/>
      <c r="L37" s="857"/>
      <c r="M37" s="857"/>
      <c r="N37" s="858" t="str">
        <f>IF(AND(N40=""),"",'Marks Entry 1st'!$I$2)</f>
        <v xml:space="preserve"> 2022-2023</v>
      </c>
      <c r="O37" s="858"/>
      <c r="P37" s="858"/>
      <c r="Q37" s="875"/>
      <c r="R37" s="362" t="str">
        <f>IF('Master sheet'!$D$11="Hindi","कक्षा  :-","CLASS :- ")</f>
        <v>कक्षा  :-</v>
      </c>
      <c r="S37" s="855">
        <f>IFERROR(IF(AND(AD40=""),"",VLOOKUP(AD40,Marks,2,0)),"")</f>
        <v>1</v>
      </c>
      <c r="T37" s="855"/>
      <c r="U37" s="856" t="str">
        <f>IF('Master sheet'!$D$11="Hindi","सेक्शन :-","Section :- ")</f>
        <v>सेक्शन :-</v>
      </c>
      <c r="V37" s="856"/>
      <c r="W37" s="856"/>
      <c r="X37" s="855" t="str">
        <f>IFERROR(IF(AND(AD40=""),"",VLOOKUP(AD40,Marks,3,0)),"")</f>
        <v>A</v>
      </c>
      <c r="Y37" s="855"/>
      <c r="Z37" s="857" t="str">
        <f>IF('Master sheet'!$D$11="Hindi","सत्र :- ","Session :- ")</f>
        <v xml:space="preserve">सत्र :- </v>
      </c>
      <c r="AA37" s="857"/>
      <c r="AB37" s="857"/>
      <c r="AC37" s="857"/>
      <c r="AD37" s="858" t="str">
        <f>IF(AND(AD40=""),"",'Marks Entry 1st'!$I$2)</f>
        <v xml:space="preserve"> 2022-2023</v>
      </c>
      <c r="AE37" s="858"/>
      <c r="AF37" s="858"/>
    </row>
    <row r="38" spans="1:32" s="46" customFormat="1" ht="21.95" customHeight="1">
      <c r="A38" s="104">
        <f>IF(N40="","",A37+1)</f>
        <v>6</v>
      </c>
      <c r="B38" s="812" t="str">
        <f>IF('Master sheet'!$D$11="Hindi","विद्यार्थी का नाम :-","Student's Name :-")</f>
        <v>विद्यार्थी का नाम :-</v>
      </c>
      <c r="C38" s="812"/>
      <c r="D38" s="812"/>
      <c r="E38" s="813" t="str">
        <f>IFERROR(IF(AND(N40=""),"",VLOOKUP(N40,Marks,6,0)),"")</f>
        <v>ARMAN HUSSAIN</v>
      </c>
      <c r="F38" s="813"/>
      <c r="G38" s="813"/>
      <c r="H38" s="813"/>
      <c r="I38" s="813"/>
      <c r="J38" s="814" t="str">
        <f>IF('Master sheet'!$D$11="Hindi","प्रवेशांक :","SR. NO. :")</f>
        <v>प्रवेशांक :</v>
      </c>
      <c r="K38" s="814"/>
      <c r="L38" s="814"/>
      <c r="M38" s="814"/>
      <c r="N38" s="859">
        <f>IFERROR(IF(AND(N40=""),"",VLOOKUP(N40,Marks,5,0)),"")</f>
        <v>934</v>
      </c>
      <c r="O38" s="859"/>
      <c r="P38" s="859"/>
      <c r="Q38" s="875"/>
      <c r="R38" s="812" t="str">
        <f>IF('Master sheet'!$D$11="Hindi","विद्यार्थी का नाम :-","Student's Name :-")</f>
        <v>विद्यार्थी का नाम :-</v>
      </c>
      <c r="S38" s="812"/>
      <c r="T38" s="812"/>
      <c r="U38" s="813" t="str">
        <f>IFERROR(IF(AND(AD40=""),"",VLOOKUP(AD40,Marks,6,0)),"")</f>
        <v>ARMAN SHAH</v>
      </c>
      <c r="V38" s="813"/>
      <c r="W38" s="813"/>
      <c r="X38" s="813"/>
      <c r="Y38" s="813"/>
      <c r="Z38" s="814" t="str">
        <f>IF('Master sheet'!$D$11="Hindi","प्रवेशांक :","SR. NO. :")</f>
        <v>प्रवेशांक :</v>
      </c>
      <c r="AA38" s="814"/>
      <c r="AB38" s="814"/>
      <c r="AC38" s="814"/>
      <c r="AD38" s="859">
        <f>IFERROR(IF(AND(AD40=""),"",VLOOKUP(AD40,Marks,5,0)),"")</f>
        <v>926</v>
      </c>
      <c r="AE38" s="859"/>
      <c r="AF38" s="859"/>
    </row>
    <row r="39" spans="1:32" s="46" customFormat="1" ht="21.95" customHeight="1">
      <c r="A39" s="104">
        <f>IF(N40="","",A38+1)</f>
        <v>7</v>
      </c>
      <c r="B39" s="812" t="str">
        <f>IF('Master sheet'!$D$11="Hindi","पिता का नाम :-","Father's Name :-")</f>
        <v>पिता का नाम :-</v>
      </c>
      <c r="C39" s="812"/>
      <c r="D39" s="812"/>
      <c r="E39" s="813" t="str">
        <f>IFERROR(IF(AND(N40=""),"",VLOOKUP(N40,Marks,7,0)),"")</f>
        <v>AARIF HUSSAIN</v>
      </c>
      <c r="F39" s="813"/>
      <c r="G39" s="813"/>
      <c r="H39" s="813"/>
      <c r="I39" s="813"/>
      <c r="J39" s="814" t="str">
        <f>IF('Master sheet'!$D$11="Hindi","जन्म तिथि :","Date of Birth :")</f>
        <v>जन्म तिथि :</v>
      </c>
      <c r="K39" s="814"/>
      <c r="L39" s="814"/>
      <c r="M39" s="814"/>
      <c r="N39" s="815">
        <f>IFERROR(IF(AND(N40=""),"",VLOOKUP(N40,Marks,4,0)),"")</f>
        <v>42348</v>
      </c>
      <c r="O39" s="815"/>
      <c r="P39" s="815"/>
      <c r="Q39" s="875"/>
      <c r="R39" s="812" t="str">
        <f>IF('Master sheet'!$D$11="Hindi","पिता का नाम :-","Father's Name :-")</f>
        <v>पिता का नाम :-</v>
      </c>
      <c r="S39" s="812"/>
      <c r="T39" s="812"/>
      <c r="U39" s="813" t="str">
        <f>IFERROR(IF(AND(AD40=""),"",VLOOKUP(AD40,Marks,7,0)),"")</f>
        <v>JAKIR SHAH</v>
      </c>
      <c r="V39" s="813"/>
      <c r="W39" s="813"/>
      <c r="X39" s="813"/>
      <c r="Y39" s="813"/>
      <c r="Z39" s="814" t="str">
        <f>IF('Master sheet'!$D$11="Hindi","जन्म तिथि :","Date of Birth :")</f>
        <v>जन्म तिथि :</v>
      </c>
      <c r="AA39" s="814"/>
      <c r="AB39" s="814"/>
      <c r="AC39" s="814"/>
      <c r="AD39" s="815">
        <f>IFERROR(IF(AND(AD40=""),"",VLOOKUP(AD40,Marks,4,0)),"")</f>
        <v>42491</v>
      </c>
      <c r="AE39" s="815"/>
      <c r="AF39" s="815"/>
    </row>
    <row r="40" spans="1:32" s="46" customFormat="1" ht="18" customHeight="1">
      <c r="A40" s="104">
        <f>IF(N40="","",A39+1)</f>
        <v>8</v>
      </c>
      <c r="B40" s="812" t="str">
        <f>IF('Master sheet'!$D$11="Hindi","माता का नाम :-","Mother's Name :-")</f>
        <v>माता का नाम :-</v>
      </c>
      <c r="C40" s="812"/>
      <c r="D40" s="812"/>
      <c r="E40" s="813" t="str">
        <f>IFERROR(IF(AND(N40=""),"",VLOOKUP(N40,Marks,8,0)),"")</f>
        <v>SALMA BANO</v>
      </c>
      <c r="F40" s="813"/>
      <c r="G40" s="813"/>
      <c r="H40" s="813"/>
      <c r="I40" s="813"/>
      <c r="J40" s="814" t="str">
        <f>IF('Master sheet'!$D$11="Hindi","रोल नंबर :-","Roll No. :")</f>
        <v>रोल नंबर :-</v>
      </c>
      <c r="K40" s="814"/>
      <c r="L40" s="814"/>
      <c r="M40" s="814"/>
      <c r="N40" s="816">
        <f>IF(AD8="","",IF(AND(AD8+1&gt;$AN$7),"",AD8+1))</f>
        <v>103</v>
      </c>
      <c r="O40" s="816"/>
      <c r="P40" s="816"/>
      <c r="Q40" s="875"/>
      <c r="R40" s="812" t="str">
        <f>IF('Master sheet'!$D$11="Hindi","माता का नाम :-","Mother's Name :-")</f>
        <v>माता का नाम :-</v>
      </c>
      <c r="S40" s="812"/>
      <c r="T40" s="812"/>
      <c r="U40" s="813" t="str">
        <f>IFERROR(IF(AND(AD40=""),"",VLOOKUP(AD40,Marks,8,0)),"")</f>
        <v>HEENA BANU</v>
      </c>
      <c r="V40" s="813"/>
      <c r="W40" s="813"/>
      <c r="X40" s="813"/>
      <c r="Y40" s="813"/>
      <c r="Z40" s="814" t="str">
        <f>IF('Master sheet'!$D$11="Hindi","रोल नंबर :-","Roll No. :")</f>
        <v>रोल नंबर :-</v>
      </c>
      <c r="AA40" s="814"/>
      <c r="AB40" s="814"/>
      <c r="AC40" s="814"/>
      <c r="AD40" s="874">
        <f>IF(N40="","",IF(AND(N40+1&gt;$AN$7),"",N40+1))</f>
        <v>104</v>
      </c>
      <c r="AE40" s="874"/>
      <c r="AF40" s="874"/>
    </row>
    <row r="41" spans="1:32" s="46" customFormat="1" ht="10.5" customHeight="1">
      <c r="A41" s="104">
        <f>IF(N40="","",A40+1)</f>
        <v>9</v>
      </c>
      <c r="B41" s="356"/>
      <c r="C41" s="356"/>
      <c r="D41" s="356"/>
      <c r="E41" s="357"/>
      <c r="F41" s="357"/>
      <c r="G41" s="357"/>
      <c r="H41" s="357"/>
      <c r="I41" s="357"/>
      <c r="J41" s="358"/>
      <c r="K41" s="358"/>
      <c r="L41" s="358"/>
      <c r="M41" s="358"/>
      <c r="N41" s="359"/>
      <c r="O41" s="359"/>
      <c r="P41" s="359"/>
      <c r="Q41" s="875"/>
      <c r="R41" s="77"/>
      <c r="S41" s="77"/>
      <c r="T41" s="77"/>
      <c r="U41" s="78"/>
      <c r="V41" s="78"/>
      <c r="W41" s="78"/>
      <c r="X41" s="77"/>
      <c r="Y41" s="77"/>
      <c r="Z41" s="79"/>
      <c r="AA41" s="79"/>
      <c r="AB41" s="79"/>
      <c r="AC41" s="47"/>
      <c r="AD41" s="47"/>
      <c r="AE41" s="47"/>
      <c r="AF41" s="47"/>
    </row>
    <row r="42" spans="1:32" s="46" customFormat="1" ht="21" customHeight="1">
      <c r="A42" s="104">
        <f>IF(N40="","",A41+1)</f>
        <v>10</v>
      </c>
      <c r="B42" s="588" t="str">
        <f>IF('Master sheet'!$D$11="Hindi","विषय","Subject")</f>
        <v>विषय</v>
      </c>
      <c r="C42" s="604" t="str">
        <f>IF('Master sheet'!$D$11="Hindi","अर्द्धवार्षिक","Half Yearly")</f>
        <v>अर्द्धवार्षिक</v>
      </c>
      <c r="D42" s="605"/>
      <c r="E42" s="605"/>
      <c r="F42" s="605"/>
      <c r="G42" s="820" t="str">
        <f>IF('Master sheet'!$D$11="Hindi","वार्षिक","Yearly")</f>
        <v>वार्षिक</v>
      </c>
      <c r="H42" s="821"/>
      <c r="I42" s="821"/>
      <c r="J42" s="822"/>
      <c r="K42" s="604" t="str">
        <f>IF('Master sheet'!$D$11="Hindi","सर्व योग","Grand Total")</f>
        <v>सर्व योग</v>
      </c>
      <c r="L42" s="605"/>
      <c r="M42" s="605"/>
      <c r="N42" s="606"/>
      <c r="O42" s="817" t="str">
        <f>IF('Master sheet'!$D$11="Hindi","ग्रेड","Grade")</f>
        <v>ग्रेड</v>
      </c>
      <c r="P42" s="807" t="str">
        <f>IF('Master sheet'!$D$11="Hindi","परिणाम","Results")</f>
        <v>परिणाम</v>
      </c>
      <c r="Q42" s="875"/>
      <c r="R42" s="588" t="str">
        <f>IF('Master sheet'!$D$11="Hindi","विषय","Subject")</f>
        <v>विषय</v>
      </c>
      <c r="S42" s="604" t="str">
        <f>IF('Master sheet'!$D$11="Hindi","अर्द्धवार्षिक","Half Yearly")</f>
        <v>अर्द्धवार्षिक</v>
      </c>
      <c r="T42" s="605"/>
      <c r="U42" s="605"/>
      <c r="V42" s="605"/>
      <c r="W42" s="820" t="str">
        <f>IF('Master sheet'!$D$11="Hindi","वार्षिक","Yearly")</f>
        <v>वार्षिक</v>
      </c>
      <c r="X42" s="821"/>
      <c r="Y42" s="821"/>
      <c r="Z42" s="822"/>
      <c r="AA42" s="604" t="str">
        <f>IF('Master sheet'!$D$11="Hindi","सर्व योग","Grand Total")</f>
        <v>सर्व योग</v>
      </c>
      <c r="AB42" s="605"/>
      <c r="AC42" s="605"/>
      <c r="AD42" s="606"/>
      <c r="AE42" s="817" t="str">
        <f>IF('Master sheet'!$D$11="Hindi","ग्रेड","Grade")</f>
        <v>ग्रेड</v>
      </c>
      <c r="AF42" s="807" t="str">
        <f>IF('Master sheet'!$D$11="Hindi","परिणाम","Results")</f>
        <v>परिणाम</v>
      </c>
    </row>
    <row r="43" spans="1:32" s="46" customFormat="1" ht="90.75" customHeight="1">
      <c r="A43" s="104">
        <f>IF(N40="","",A42+1)</f>
        <v>11</v>
      </c>
      <c r="B43" s="588"/>
      <c r="C43" s="823" t="str">
        <f>IF('Master sheet'!$D$11="Hindi","लिखित","Written")</f>
        <v>लिखित</v>
      </c>
      <c r="D43" s="824"/>
      <c r="E43" s="823" t="str">
        <f>IF('Master sheet'!$D$11="Hindi","मौखिक","Oral")</f>
        <v>मौखिक</v>
      </c>
      <c r="F43" s="824"/>
      <c r="G43" s="823" t="str">
        <f>IF('Master sheet'!$D$11="Hindi","लिखित","Written")</f>
        <v>लिखित</v>
      </c>
      <c r="H43" s="824"/>
      <c r="I43" s="825" t="str">
        <f>IF('Master sheet'!$D$11="Hindi","मौखिक","Oral")</f>
        <v>मौखिक</v>
      </c>
      <c r="J43" s="825"/>
      <c r="K43" s="380" t="str">
        <f>IF('Master sheet'!$D$11="Hindi","लिखित","Written")</f>
        <v>लिखित</v>
      </c>
      <c r="L43" s="380" t="str">
        <f>IF('Master sheet'!$D$11="Hindi","मौखिक","Oral")</f>
        <v>मौखिक</v>
      </c>
      <c r="M43" s="826" t="str">
        <f>IF('Master sheet'!$D$11="Hindi","कुल विषय योग ","Subject Total")</f>
        <v xml:space="preserve">कुल विषय योग </v>
      </c>
      <c r="N43" s="827"/>
      <c r="O43" s="818"/>
      <c r="P43" s="808"/>
      <c r="Q43" s="875"/>
      <c r="R43" s="588"/>
      <c r="S43" s="823" t="str">
        <f>IF('Master sheet'!$D$11="Hindi","लिखित","Written")</f>
        <v>लिखित</v>
      </c>
      <c r="T43" s="824"/>
      <c r="U43" s="823" t="str">
        <f>IF('Master sheet'!$D$11="Hindi","मौखिक","Oral")</f>
        <v>मौखिक</v>
      </c>
      <c r="V43" s="824"/>
      <c r="W43" s="823" t="str">
        <f>IF('Master sheet'!$D$11="Hindi","लिखित","Written")</f>
        <v>लिखित</v>
      </c>
      <c r="X43" s="824"/>
      <c r="Y43" s="825" t="str">
        <f>IF('Master sheet'!$D$11="Hindi","मौखिक","Oral")</f>
        <v>मौखिक</v>
      </c>
      <c r="Z43" s="825"/>
      <c r="AA43" s="380" t="str">
        <f>IF('Master sheet'!$D$11="Hindi","लिखित","Written")</f>
        <v>लिखित</v>
      </c>
      <c r="AB43" s="380" t="str">
        <f>IF('Master sheet'!$D$11="Hindi","मौखिक","Oral")</f>
        <v>मौखिक</v>
      </c>
      <c r="AC43" s="826" t="str">
        <f>IF('Master sheet'!$D$11="Hindi","कुल विषय योग ","Subject Total")</f>
        <v xml:space="preserve">कुल विषय योग </v>
      </c>
      <c r="AD43" s="827"/>
      <c r="AE43" s="818"/>
      <c r="AF43" s="808"/>
    </row>
    <row r="44" spans="1:32" s="46" customFormat="1" ht="18.75" customHeight="1">
      <c r="A44" s="104">
        <f>IF(N40="","",A43+1)</f>
        <v>12</v>
      </c>
      <c r="B44" s="588"/>
      <c r="C44" s="830">
        <v>30</v>
      </c>
      <c r="D44" s="831"/>
      <c r="E44" s="830">
        <v>70</v>
      </c>
      <c r="F44" s="831"/>
      <c r="G44" s="830">
        <v>30</v>
      </c>
      <c r="H44" s="831"/>
      <c r="I44" s="830">
        <v>70</v>
      </c>
      <c r="J44" s="831"/>
      <c r="K44" s="414">
        <v>60</v>
      </c>
      <c r="L44" s="414">
        <v>140</v>
      </c>
      <c r="M44" s="830">
        <v>200</v>
      </c>
      <c r="N44" s="831"/>
      <c r="O44" s="819"/>
      <c r="P44" s="809"/>
      <c r="Q44" s="875"/>
      <c r="R44" s="588"/>
      <c r="S44" s="830">
        <v>30</v>
      </c>
      <c r="T44" s="831"/>
      <c r="U44" s="830">
        <v>70</v>
      </c>
      <c r="V44" s="831"/>
      <c r="W44" s="830">
        <v>30</v>
      </c>
      <c r="X44" s="831"/>
      <c r="Y44" s="830">
        <v>70</v>
      </c>
      <c r="Z44" s="831"/>
      <c r="AA44" s="414">
        <v>60</v>
      </c>
      <c r="AB44" s="414">
        <v>140</v>
      </c>
      <c r="AC44" s="830">
        <v>200</v>
      </c>
      <c r="AD44" s="831"/>
      <c r="AE44" s="819"/>
      <c r="AF44" s="809"/>
    </row>
    <row r="45" spans="1:32" s="46" customFormat="1" ht="21" customHeight="1">
      <c r="A45" s="104">
        <f>IF(N40="","",A44+1)</f>
        <v>13</v>
      </c>
      <c r="B45" s="321" t="str">
        <f>IF('Master sheet'!D$11="Hindi","हिंदी","Hindi")</f>
        <v>हिंदी</v>
      </c>
      <c r="C45" s="663">
        <f>IFERROR(IF(AND(N40=""),"",VLOOKUP(N40,Marks,15,0)),"")</f>
        <v>21</v>
      </c>
      <c r="D45" s="665"/>
      <c r="E45" s="663">
        <f>IFERROR(IF(AND(N40=""),"",VLOOKUP(N40,Marks,16,0)),"")</f>
        <v>69</v>
      </c>
      <c r="F45" s="665"/>
      <c r="G45" s="663">
        <f>IFERROR(IF(AND(N40=""),"",VLOOKUP(N40,Marks,19,0)),"")</f>
        <v>27</v>
      </c>
      <c r="H45" s="665"/>
      <c r="I45" s="663">
        <f>IFERROR(IF(AND(N40=""),"",VLOOKUP(N40,Marks,20,0)),"")</f>
        <v>21</v>
      </c>
      <c r="J45" s="665"/>
      <c r="K45" s="406">
        <f>IFERROR(IF(AND(N40=""),"",SUM(C45,G45)),"")</f>
        <v>48</v>
      </c>
      <c r="L45" s="406">
        <f>IFERROR(IF(AND(N40=""),"",SUM(E45,I45)),"")</f>
        <v>90</v>
      </c>
      <c r="M45" s="828">
        <f>IFERROR(IF(AND(N40=""),"",SUM(K45,L45)),"")</f>
        <v>138</v>
      </c>
      <c r="N45" s="829"/>
      <c r="O45" s="84" t="str">
        <f>IFERROR(IF(AND(N40=""),"",VLOOKUP(N40,Marks,28,0)),"")</f>
        <v>C</v>
      </c>
      <c r="P45" s="225" t="str">
        <f>IFERROR(IF(AND(N40=""),"",VLOOKUP(N40,Marks,26,0)),"")</f>
        <v>P</v>
      </c>
      <c r="Q45" s="875"/>
      <c r="R45" s="321" t="str">
        <f>IF('Master sheet'!T$11="Hindi","हिंदी","Hindi")</f>
        <v>Hindi</v>
      </c>
      <c r="S45" s="663">
        <f>IFERROR(IF(AND(AD40=""),"",VLOOKUP(AD40,Marks,15,0)),"")</f>
        <v>23</v>
      </c>
      <c r="T45" s="665"/>
      <c r="U45" s="663">
        <f>IFERROR(IF(AND(AD40=""),"",VLOOKUP(AD40,Marks,16,0)),"")</f>
        <v>68</v>
      </c>
      <c r="V45" s="665"/>
      <c r="W45" s="663">
        <f>IFERROR(IF(AND(AD40=""),"",VLOOKUP(AD40,Marks,19,0)),"")</f>
        <v>25</v>
      </c>
      <c r="X45" s="665"/>
      <c r="Y45" s="663">
        <f>IFERROR(IF(AND(AD40=""),"",VLOOKUP(AD40,Marks,20,0)),"")</f>
        <v>24</v>
      </c>
      <c r="Z45" s="665"/>
      <c r="AA45" s="406">
        <f>IFERROR(IF(AND(AD40=""),"",SUM(S45,W45)),"")</f>
        <v>48</v>
      </c>
      <c r="AB45" s="406">
        <f>IFERROR(IF(AND(AD40=""),"",SUM(U45,Y45)),"")</f>
        <v>92</v>
      </c>
      <c r="AC45" s="828">
        <f>IFERROR(IF(AND(AD40=""),"",SUM(AA45,AB45)),"")</f>
        <v>140</v>
      </c>
      <c r="AD45" s="829"/>
      <c r="AE45" s="84" t="str">
        <f>IFERROR(IF(AND(AD40=""),"",VLOOKUP(AD40,Marks,28,0)),"")</f>
        <v>C</v>
      </c>
      <c r="AF45" s="225" t="str">
        <f>IFERROR(IF(AND(AD40=""),"",VLOOKUP(AD40,Marks,26,0)),"")</f>
        <v>P</v>
      </c>
    </row>
    <row r="46" spans="1:32" s="46" customFormat="1" ht="21" customHeight="1">
      <c r="A46" s="104">
        <f>IF(N40="","",A45+1)</f>
        <v>14</v>
      </c>
      <c r="B46" s="321" t="str">
        <f>IF('Master sheet'!$D$11="Hindi","गणित","Maths")</f>
        <v>गणित</v>
      </c>
      <c r="C46" s="663">
        <f>IFERROR(IF(AND(N40=""),"",VLOOKUP(N40,Marks,51,0)),"")</f>
        <v>24</v>
      </c>
      <c r="D46" s="665"/>
      <c r="E46" s="663">
        <f>IFERROR(IF(AND(N40=""),"",VLOOKUP(N40,Marks,52,0)),"")</f>
        <v>62</v>
      </c>
      <c r="F46" s="665"/>
      <c r="G46" s="663">
        <f>IFERROR(IF(AND(N40=""),"",VLOOKUP(N40,Marks,55,0)),"")</f>
        <v>23</v>
      </c>
      <c r="H46" s="665"/>
      <c r="I46" s="663">
        <f>IFERROR(IF(AND(N40=""),"",VLOOKUP(N40,Marks,56,0)),"")</f>
        <v>62</v>
      </c>
      <c r="J46" s="665"/>
      <c r="K46" s="406">
        <f>IFERROR(IF(AND(N40=""),"",SUM(C46,G46)),"")</f>
        <v>47</v>
      </c>
      <c r="L46" s="406">
        <f>IFERROR(IF(AND(N40=""),"",SUM(E46,I46)),"")</f>
        <v>124</v>
      </c>
      <c r="M46" s="828">
        <f>IFERROR(IF(AND(N40=""),"",SUM(K46,L46)),"")</f>
        <v>171</v>
      </c>
      <c r="N46" s="829"/>
      <c r="O46" s="84" t="str">
        <f>IFERROR(IF(AND(N40=""),"",VLOOKUP(N40,Marks,64,0)),"")</f>
        <v>A</v>
      </c>
      <c r="P46" s="225" t="str">
        <f>IFERROR(IF(AND(N40=""),"",VLOOKUP(N40,Marks,62,0)),"")</f>
        <v>P</v>
      </c>
      <c r="Q46" s="875"/>
      <c r="R46" s="321" t="str">
        <f>IF('Master sheet'!$D$11="Hindi","गणित","Maths")</f>
        <v>गणित</v>
      </c>
      <c r="S46" s="663">
        <f>IFERROR(IF(AND(AD40=""),"",VLOOKUP(AD40,Marks,51,0)),"")</f>
        <v>25</v>
      </c>
      <c r="T46" s="665"/>
      <c r="U46" s="663">
        <f>IFERROR(IF(AND(AD40=""),"",VLOOKUP(AD40,Marks,52,0)),"")</f>
        <v>61</v>
      </c>
      <c r="V46" s="665"/>
      <c r="W46" s="663">
        <f>IFERROR(IF(AND(AD40=""),"",VLOOKUP(AD40,Marks,55,0)),"")</f>
        <v>25</v>
      </c>
      <c r="X46" s="665"/>
      <c r="Y46" s="663">
        <f>IFERROR(IF(AND(AD40=""),"",VLOOKUP(AD40,Marks,56,0)),"")</f>
        <v>63</v>
      </c>
      <c r="Z46" s="665"/>
      <c r="AA46" s="406">
        <f>IFERROR(IF(AND(AD40=""),"",SUM(S46,W46)),"")</f>
        <v>50</v>
      </c>
      <c r="AB46" s="406">
        <f>IFERROR(IF(AND(AD40=""),"",SUM(U46,Y46)),"")</f>
        <v>124</v>
      </c>
      <c r="AC46" s="828">
        <f>IFERROR(IF(AND(AD40=""),"",SUM(AA46,AB46)),"")</f>
        <v>174</v>
      </c>
      <c r="AD46" s="829"/>
      <c r="AE46" s="84" t="str">
        <f>IFERROR(IF(AND(AD40=""),"",VLOOKUP(AD40,Marks,64,0)),"")</f>
        <v>A</v>
      </c>
      <c r="AF46" s="225" t="str">
        <f>IFERROR(IF(AND(AD40=""),"",VLOOKUP(AD40,Marks,62,0)),"")</f>
        <v>P</v>
      </c>
    </row>
    <row r="47" spans="1:32" s="46" customFormat="1" ht="21" customHeight="1">
      <c r="A47" s="104">
        <f>IF(N40="","",A46+1)</f>
        <v>15</v>
      </c>
      <c r="B47" s="416"/>
      <c r="C47" s="830">
        <v>15</v>
      </c>
      <c r="D47" s="831"/>
      <c r="E47" s="830">
        <v>35</v>
      </c>
      <c r="F47" s="831"/>
      <c r="G47" s="830">
        <v>15</v>
      </c>
      <c r="H47" s="831"/>
      <c r="I47" s="830">
        <v>35</v>
      </c>
      <c r="J47" s="831"/>
      <c r="K47" s="414">
        <v>30</v>
      </c>
      <c r="L47" s="414">
        <v>70</v>
      </c>
      <c r="M47" s="830">
        <v>100</v>
      </c>
      <c r="N47" s="831"/>
      <c r="O47" s="834"/>
      <c r="P47" s="835"/>
      <c r="Q47" s="875"/>
      <c r="R47" s="416"/>
      <c r="S47" s="830">
        <v>15</v>
      </c>
      <c r="T47" s="831"/>
      <c r="U47" s="830">
        <v>35</v>
      </c>
      <c r="V47" s="831"/>
      <c r="W47" s="830">
        <v>15</v>
      </c>
      <c r="X47" s="831"/>
      <c r="Y47" s="830">
        <v>35</v>
      </c>
      <c r="Z47" s="831"/>
      <c r="AA47" s="414">
        <v>30</v>
      </c>
      <c r="AB47" s="414">
        <v>70</v>
      </c>
      <c r="AC47" s="830">
        <v>100</v>
      </c>
      <c r="AD47" s="831"/>
      <c r="AE47" s="834"/>
      <c r="AF47" s="835"/>
    </row>
    <row r="48" spans="1:32" s="46" customFormat="1" ht="21" customHeight="1">
      <c r="A48" s="104">
        <f>IF(N40="","",A47+1)</f>
        <v>16</v>
      </c>
      <c r="B48" s="321" t="str">
        <f>IF('Master sheet'!$D$11="Hindi","अंग्रेजी","English")</f>
        <v>अंग्रेजी</v>
      </c>
      <c r="C48" s="663">
        <f>IFERROR(IF(AND(N40=""),"",VLOOKUP(N40,Marks,33,0)),"")</f>
        <v>13</v>
      </c>
      <c r="D48" s="665"/>
      <c r="E48" s="663">
        <f>IFERROR(IF(AND(N40=""),"",VLOOKUP(N40,Marks,34,0)),"")</f>
        <v>30</v>
      </c>
      <c r="F48" s="665"/>
      <c r="G48" s="663">
        <f>IFERROR(IF(AND(N40=""),"",VLOOKUP(N40,Marks,37,0)),"")</f>
        <v>11</v>
      </c>
      <c r="H48" s="665"/>
      <c r="I48" s="663">
        <f>IFERROR(IF(AND(N40=""),"",VLOOKUP(N40,Marks,38,0)),"")</f>
        <v>32</v>
      </c>
      <c r="J48" s="665"/>
      <c r="K48" s="406">
        <f>IFERROR(IF(AND(N40=""),"",SUM(C48,G48)),"")</f>
        <v>24</v>
      </c>
      <c r="L48" s="406">
        <f>IFERROR(IF(AND(N40=""),"",SUM(E48,I48)),"")</f>
        <v>62</v>
      </c>
      <c r="M48" s="828">
        <f>IFERROR(IF(AND(N40=""),"",SUM(K48,L48)),"")</f>
        <v>86</v>
      </c>
      <c r="N48" s="829"/>
      <c r="O48" s="84" t="str">
        <f>IFERROR(IF(AND(N40=""),"",VLOOKUP(N40,Marks,46,0)),"")</f>
        <v>A</v>
      </c>
      <c r="P48" s="225" t="str">
        <f>IFERROR(IF(AND(N40=""),"",VLOOKUP(N40,Marks,44,0)),"")</f>
        <v>P</v>
      </c>
      <c r="Q48" s="875"/>
      <c r="R48" s="321" t="str">
        <f>IF('Master sheet'!$D$11="Hindi","अंग्रेजी","English")</f>
        <v>अंग्रेजी</v>
      </c>
      <c r="S48" s="663">
        <f>IFERROR(IF(AND(AD40=""),"",VLOOKUP(AD40,Marks,33,0)),"")</f>
        <v>14</v>
      </c>
      <c r="T48" s="665"/>
      <c r="U48" s="663">
        <f>IFERROR(IF(AND(AD40=""),"",VLOOKUP(AD40,Marks,34,0)),"")</f>
        <v>32</v>
      </c>
      <c r="V48" s="665"/>
      <c r="W48" s="663">
        <f>IFERROR(IF(AND(AD40=""),"",VLOOKUP(AD40,Marks,37,0)),"")</f>
        <v>12</v>
      </c>
      <c r="X48" s="665"/>
      <c r="Y48" s="663">
        <f>IFERROR(IF(AND(AD40=""),"",VLOOKUP(AD40,Marks,38,0)),"")</f>
        <v>30</v>
      </c>
      <c r="Z48" s="665"/>
      <c r="AA48" s="406">
        <f>IFERROR(IF(AND(AD40=""),"",SUM(S48,W48)),"")</f>
        <v>26</v>
      </c>
      <c r="AB48" s="406">
        <f>IFERROR(IF(AND(AD40=""),"",SUM(U48,Y48)),"")</f>
        <v>62</v>
      </c>
      <c r="AC48" s="828">
        <f>IFERROR(IF(AND(AD40=""),"",SUM(AA48,AB48)),"")</f>
        <v>88</v>
      </c>
      <c r="AD48" s="829"/>
      <c r="AE48" s="84" t="str">
        <f>IFERROR(IF(AND(AD40=""),"",VLOOKUP(AD40,Marks,46,0)),"")</f>
        <v>A</v>
      </c>
      <c r="AF48" s="225" t="str">
        <f>IFERROR(IF(AND(AD40=""),"",VLOOKUP(AD40,Marks,44,0)),"")</f>
        <v>P</v>
      </c>
    </row>
    <row r="49" spans="1:32" s="46" customFormat="1" ht="25.5" customHeight="1">
      <c r="A49" s="104">
        <f>IF(N40="","",A48+1)</f>
        <v>17</v>
      </c>
      <c r="B49" s="322" t="str">
        <f>IF('Master sheet'!$D$11="Hindi","कुल योग","Total")</f>
        <v>कुल योग</v>
      </c>
      <c r="C49" s="848">
        <f>IF(AND(N40=""),"",IF(AND(C45="",C46="",C48=""),"",SUM(C45,C46,C48)))</f>
        <v>58</v>
      </c>
      <c r="D49" s="849"/>
      <c r="E49" s="848">
        <f>IF(AND(N40=""),"",IF(AND(E45="",E46="",E48=""),"",SUM(E45,E46,E48)))</f>
        <v>161</v>
      </c>
      <c r="F49" s="849"/>
      <c r="G49" s="848">
        <f>IF(AND(N40=""),"",IF(AND(G45="",G46="",G48=""),"",SUM(G45,G46,G48)))</f>
        <v>61</v>
      </c>
      <c r="H49" s="849"/>
      <c r="I49" s="848">
        <f>IF(AND(N40=""),"",IF(AND(I45="",I46="",I48=""),"",SUM(I45,I46,I48)))</f>
        <v>115</v>
      </c>
      <c r="J49" s="849"/>
      <c r="K49" s="407">
        <f>IF(AND(N40=""),"",IF(AND(K45="",K46="",K48=""),"",SUM(K45,K46,K48)))</f>
        <v>119</v>
      </c>
      <c r="L49" s="407">
        <f>IF(AND(N40=""),"",IF(AND(L45="",L46="",L48=""),"",SUM(L45,L46,L48)))</f>
        <v>276</v>
      </c>
      <c r="M49" s="828">
        <f>IF(AND(N40=""),"",IF(AND(M45="",M46="",M48=""),"",SUM(M45,M46,M48)))</f>
        <v>395</v>
      </c>
      <c r="N49" s="829"/>
      <c r="O49" s="415" t="str">
        <f>IFERROR(IF(AND(N40=""),"",VLOOKUP(N40,Marks,119,0)),"")</f>
        <v>B</v>
      </c>
      <c r="P49" s="228"/>
      <c r="Q49" s="875"/>
      <c r="R49" s="322" t="str">
        <f>IF('Master sheet'!$D$11="Hindi","कुल योग","Total")</f>
        <v>कुल योग</v>
      </c>
      <c r="S49" s="848">
        <f>IF(AND(AD40=""),"",IF(AND(S45="",S46="",S48=""),"",SUM(S45,S46,S48)))</f>
        <v>62</v>
      </c>
      <c r="T49" s="849"/>
      <c r="U49" s="848">
        <f>IF(AND(AD40=""),"",IF(AND(U45="",U46="",U48=""),"",SUM(U45,U46,U48)))</f>
        <v>161</v>
      </c>
      <c r="V49" s="849"/>
      <c r="W49" s="848">
        <f>IF(AND(AD40=""),"",IF(AND(W45="",W46="",W48=""),"",SUM(W45,W46,W48)))</f>
        <v>62</v>
      </c>
      <c r="X49" s="849"/>
      <c r="Y49" s="848">
        <f>IF(AND(AD40=""),"",IF(AND(Y45="",Y46="",Y48=""),"",SUM(Y45,Y46,Y48)))</f>
        <v>117</v>
      </c>
      <c r="Z49" s="849"/>
      <c r="AA49" s="407">
        <f>IF(AND(AD40=""),"",IF(AND(AA45="",AA46="",AA48=""),"",SUM(AA45,AA46,AA48)))</f>
        <v>124</v>
      </c>
      <c r="AB49" s="407">
        <f>IF(AND(AD40=""),"",IF(AND(AB45="",AB46="",AB48=""),"",SUM(AB45,AB46,AB48)))</f>
        <v>278</v>
      </c>
      <c r="AC49" s="828">
        <f>IF(AND(AD40=""),"",IF(AND(AC45="",AC46="",AC48=""),"",SUM(AC45,AC46,AC48)))</f>
        <v>402</v>
      </c>
      <c r="AD49" s="829"/>
      <c r="AE49" s="415" t="str">
        <f>IFERROR(IF(AND(AD40=""),"",VLOOKUP(AD40,Marks,119,0)),"")</f>
        <v>B</v>
      </c>
      <c r="AF49" s="228"/>
    </row>
    <row r="50" spans="1:32" s="46" customFormat="1" ht="25.5" customHeight="1">
      <c r="A50" s="104">
        <f>IF(N40="","",A49+1)</f>
        <v>18</v>
      </c>
      <c r="B50" s="417"/>
      <c r="C50" s="830">
        <v>50</v>
      </c>
      <c r="D50" s="836"/>
      <c r="E50" s="836"/>
      <c r="F50" s="831"/>
      <c r="G50" s="830">
        <v>50</v>
      </c>
      <c r="H50" s="836"/>
      <c r="I50" s="836"/>
      <c r="J50" s="831"/>
      <c r="K50" s="830">
        <v>100</v>
      </c>
      <c r="L50" s="836"/>
      <c r="M50" s="836"/>
      <c r="N50" s="831"/>
      <c r="O50" s="837"/>
      <c r="P50" s="838"/>
      <c r="Q50" s="875"/>
      <c r="R50" s="417"/>
      <c r="S50" s="830">
        <v>50</v>
      </c>
      <c r="T50" s="836"/>
      <c r="U50" s="836"/>
      <c r="V50" s="831"/>
      <c r="W50" s="830">
        <v>50</v>
      </c>
      <c r="X50" s="836"/>
      <c r="Y50" s="836"/>
      <c r="Z50" s="831"/>
      <c r="AA50" s="830">
        <v>100</v>
      </c>
      <c r="AB50" s="836"/>
      <c r="AC50" s="836"/>
      <c r="AD50" s="831"/>
      <c r="AE50" s="837"/>
      <c r="AF50" s="838"/>
    </row>
    <row r="51" spans="1:32" s="46" customFormat="1" ht="21" customHeight="1">
      <c r="A51" s="104">
        <f>IF(N40="","",A50+1)</f>
        <v>19</v>
      </c>
      <c r="B51" s="326" t="str">
        <f>IF('Master sheet'!$D$11="Hindi","पर्यावरण अध्ययन","EVS")</f>
        <v>पर्यावरण अध्ययन</v>
      </c>
      <c r="C51" s="663">
        <f>IFERROR(IF(AND(N40=""),"",VLOOKUP(N40,Marks,69,0)),"")</f>
        <v>45</v>
      </c>
      <c r="D51" s="664"/>
      <c r="E51" s="664"/>
      <c r="F51" s="665"/>
      <c r="G51" s="663">
        <f>IFERROR(IF(AND(N40=""),"",VLOOKUP(N40,Marks,73,0)),"")</f>
        <v>45</v>
      </c>
      <c r="H51" s="664"/>
      <c r="I51" s="664"/>
      <c r="J51" s="665"/>
      <c r="K51" s="848">
        <f>IFERROR(IF(AND(N40=""),"",SUM(C51,G51)),"")</f>
        <v>90</v>
      </c>
      <c r="L51" s="861"/>
      <c r="M51" s="861"/>
      <c r="N51" s="849"/>
      <c r="O51" s="84" t="str">
        <f>IFERROR(IF(AND(N40=""),"",VLOOKUP(N40,Marks,82,0)),"")</f>
        <v>A</v>
      </c>
      <c r="P51" s="225" t="str">
        <f>IFERROR(IF(AND(N40=""),"",VLOOKUP(N40,Marks,80,0)),"")</f>
        <v>P</v>
      </c>
      <c r="Q51" s="875"/>
      <c r="R51" s="326" t="str">
        <f>IF('Master sheet'!$D$11="Hindi","पर्यावरण अध्ययन","EVS")</f>
        <v>पर्यावरण अध्ययन</v>
      </c>
      <c r="S51" s="663">
        <f>IFERROR(IF(AND(AD40=""),"",VLOOKUP(AD40,Marks,69,0)),"")</f>
        <v>35</v>
      </c>
      <c r="T51" s="664"/>
      <c r="U51" s="664"/>
      <c r="V51" s="665"/>
      <c r="W51" s="663">
        <f>IFERROR(IF(AND(AD40=""),"",VLOOKUP(AD40,Marks,73,0)),"")</f>
        <v>48</v>
      </c>
      <c r="X51" s="664"/>
      <c r="Y51" s="664"/>
      <c r="Z51" s="665"/>
      <c r="AA51" s="848">
        <f>IFERROR(IF(AND(AD40=""),"",SUM(S51,W51)),"")</f>
        <v>83</v>
      </c>
      <c r="AB51" s="861"/>
      <c r="AC51" s="861"/>
      <c r="AD51" s="849"/>
      <c r="AE51" s="84" t="str">
        <f>IFERROR(IF(AND(AD40=""),"",VLOOKUP(AD40,Marks,82,0)),"")</f>
        <v>B</v>
      </c>
      <c r="AF51" s="225" t="str">
        <f>IFERROR(IF(AND(AD40=""),"",VLOOKUP(AD40,Marks,80,0)),"")</f>
        <v>P</v>
      </c>
    </row>
    <row r="52" spans="1:32" s="46" customFormat="1" ht="9" customHeight="1">
      <c r="A52" s="104">
        <f>IF(N40="","",A51+1)</f>
        <v>20</v>
      </c>
      <c r="B52" s="810"/>
      <c r="C52" s="810"/>
      <c r="D52" s="810"/>
      <c r="E52" s="810"/>
      <c r="F52" s="810"/>
      <c r="G52" s="810"/>
      <c r="H52" s="810"/>
      <c r="I52" s="810"/>
      <c r="J52" s="810"/>
      <c r="K52" s="810"/>
      <c r="L52" s="810"/>
      <c r="M52" s="810"/>
      <c r="N52" s="810"/>
      <c r="O52" s="810"/>
      <c r="P52" s="810"/>
      <c r="Q52" s="875"/>
      <c r="R52" s="810"/>
      <c r="S52" s="810"/>
      <c r="T52" s="810"/>
      <c r="U52" s="810"/>
      <c r="V52" s="810"/>
      <c r="W52" s="810"/>
      <c r="X52" s="810"/>
      <c r="Y52" s="810"/>
      <c r="Z52" s="810"/>
      <c r="AA52" s="810"/>
      <c r="AB52" s="810"/>
      <c r="AC52" s="810"/>
      <c r="AD52" s="810"/>
      <c r="AE52" s="810"/>
      <c r="AF52" s="810"/>
    </row>
    <row r="53" spans="1:32" s="46" customFormat="1" ht="18.95" customHeight="1">
      <c r="A53" s="104">
        <f>IF(N40="","",A52+1)</f>
        <v>21</v>
      </c>
      <c r="B53" s="862" t="str">
        <f>IF('Master sheet'!$D$11="Hindi","अतिरिक्त विषय ","Extra Subject")</f>
        <v xml:space="preserve">अतिरिक्त विषय </v>
      </c>
      <c r="C53" s="862"/>
      <c r="D53" s="862"/>
      <c r="E53" s="862"/>
      <c r="F53" s="862"/>
      <c r="G53" s="862"/>
      <c r="H53" s="862"/>
      <c r="I53" s="862"/>
      <c r="J53" s="862"/>
      <c r="K53" s="862"/>
      <c r="L53" s="862"/>
      <c r="M53" s="862"/>
      <c r="N53" s="862"/>
      <c r="O53" s="862"/>
      <c r="P53" s="862"/>
      <c r="Q53" s="875"/>
      <c r="R53" s="863" t="str">
        <f>IF('Master sheet'!$D$11="Hindi","अतिरिक्त विषय ","Extra Subject")</f>
        <v xml:space="preserve">अतिरिक्त विषय </v>
      </c>
      <c r="S53" s="863"/>
      <c r="T53" s="863"/>
      <c r="U53" s="863"/>
      <c r="V53" s="863"/>
      <c r="W53" s="863"/>
      <c r="X53" s="863"/>
      <c r="Y53" s="863"/>
      <c r="Z53" s="863"/>
      <c r="AA53" s="863"/>
      <c r="AB53" s="863"/>
      <c r="AC53" s="863"/>
      <c r="AD53" s="863"/>
      <c r="AE53" s="863"/>
      <c r="AF53" s="863"/>
    </row>
    <row r="54" spans="1:32" s="46" customFormat="1" ht="18.95" customHeight="1">
      <c r="A54" s="104">
        <f>IF(N40="","",A53+1)</f>
        <v>22</v>
      </c>
      <c r="B54" s="378" t="str">
        <f>IF('Master sheet'!$D$11="Hindi","विषय","Subject")</f>
        <v>विषय</v>
      </c>
      <c r="C54" s="843" t="str">
        <f>IF('Master sheet'!$D$11="Hindi","पूर्णांक","M.M.")</f>
        <v>पूर्णांक</v>
      </c>
      <c r="D54" s="844"/>
      <c r="E54" s="843" t="str">
        <f>IF('Master sheet'!$D$11="Hindi","प्राप्तांक","Ob.M.")</f>
        <v>प्राप्तांक</v>
      </c>
      <c r="F54" s="844"/>
      <c r="G54" s="843" t="str">
        <f>IF('Master sheet'!$D$11="Hindi","ग्रेड","Grade")</f>
        <v>ग्रेड</v>
      </c>
      <c r="H54" s="844"/>
      <c r="I54" s="843" t="str">
        <f>IF('Master sheet'!$D$11="Hindi","विषय","Subject")</f>
        <v>विषय</v>
      </c>
      <c r="J54" s="844"/>
      <c r="K54" s="843" t="str">
        <f>IF('Master sheet'!$D$11="Hindi","पूर्णांक","M.M.")</f>
        <v>पूर्णांक</v>
      </c>
      <c r="L54" s="844"/>
      <c r="M54" s="843" t="str">
        <f>IF('Master sheet'!$D$11="Hindi","प्राप्तांक","Ob.M.")</f>
        <v>प्राप्तांक</v>
      </c>
      <c r="N54" s="844"/>
      <c r="O54" s="843" t="str">
        <f>IF('Master sheet'!$D$11="Hindi","ग्रेड","Grade")</f>
        <v>ग्रेड</v>
      </c>
      <c r="P54" s="844"/>
      <c r="Q54" s="875"/>
      <c r="R54" s="378" t="str">
        <f>IF('Master sheet'!$D$11="Hindi","विषय","Subject")</f>
        <v>विषय</v>
      </c>
      <c r="S54" s="843" t="str">
        <f>IF('Master sheet'!$D$11="Hindi","पूर्णांक","M.M.")</f>
        <v>पूर्णांक</v>
      </c>
      <c r="T54" s="844"/>
      <c r="U54" s="843" t="str">
        <f>IF('Master sheet'!$D$11="Hindi","प्राप्तांक","Ob.M.")</f>
        <v>प्राप्तांक</v>
      </c>
      <c r="V54" s="844"/>
      <c r="W54" s="843" t="str">
        <f>IF('Master sheet'!$D$11="Hindi","ग्रेड","Grade")</f>
        <v>ग्रेड</v>
      </c>
      <c r="X54" s="844"/>
      <c r="Y54" s="843" t="str">
        <f>IF('Master sheet'!$D$11="Hindi","विषय","Subject")</f>
        <v>विषय</v>
      </c>
      <c r="Z54" s="844"/>
      <c r="AA54" s="843" t="str">
        <f>IF('Master sheet'!$D$11="Hindi","पूर्णांक","M.M.")</f>
        <v>पूर्णांक</v>
      </c>
      <c r="AB54" s="844"/>
      <c r="AC54" s="843" t="str">
        <f>IF('Master sheet'!$D$11="Hindi","प्राप्तांक","Ob.M.")</f>
        <v>प्राप्तांक</v>
      </c>
      <c r="AD54" s="844"/>
      <c r="AE54" s="843" t="str">
        <f>IF('Master sheet'!$D$11="Hindi","ग्रेड","Grade")</f>
        <v>ग्रेड</v>
      </c>
      <c r="AF54" s="844"/>
    </row>
    <row r="55" spans="1:32" s="46" customFormat="1" ht="22.5" customHeight="1">
      <c r="A55" s="104">
        <f>IF(N40="","",A54+1)</f>
        <v>23</v>
      </c>
      <c r="B55" s="322" t="str">
        <f>IF(AND(N40=""),"",'Result Sheet'!$DA$4)</f>
        <v/>
      </c>
      <c r="C55" s="845">
        <f>IF(AND(N40=""),"",'Result Sheet'!$DC$7)</f>
        <v>100</v>
      </c>
      <c r="D55" s="845"/>
      <c r="E55" s="846">
        <f>IFERROR(IF(AND(N40=""),"",VLOOKUP(N40,Marks,106,0)),"")</f>
        <v>78</v>
      </c>
      <c r="F55" s="846"/>
      <c r="G55" s="847" t="str">
        <f>IFERROR(IF(AND(N40=""),"",VLOOKUP(N40,Marks,107,0)),"")</f>
        <v>B</v>
      </c>
      <c r="H55" s="847"/>
      <c r="I55" s="845" t="str">
        <f>IF(AND(N40=""),"",'Result Sheet'!$DE$4)</f>
        <v/>
      </c>
      <c r="J55" s="845"/>
      <c r="K55" s="845">
        <f>IF(AND(N40=""),"",'Result Sheet'!$DG$7)</f>
        <v>100</v>
      </c>
      <c r="L55" s="845"/>
      <c r="M55" s="846">
        <f>IFERROR(IF(AND(N40=""),"",VLOOKUP(N40,Marks,110,0)),"")</f>
        <v>83</v>
      </c>
      <c r="N55" s="846"/>
      <c r="O55" s="847" t="str">
        <f>IFERROR(IF(AND(N40=""),"",VLOOKUP(N40,Marks,111,0)),"")</f>
        <v>B</v>
      </c>
      <c r="P55" s="847"/>
      <c r="Q55" s="875"/>
      <c r="R55" s="322" t="str">
        <f>IF(AND(AD40=""),"",'Result Sheet'!$DA$4)</f>
        <v/>
      </c>
      <c r="S55" s="845">
        <f>IF(AND(AD40=""),"",'Result Sheet'!$DC$7)</f>
        <v>100</v>
      </c>
      <c r="T55" s="845"/>
      <c r="U55" s="846">
        <f>IFERROR(IF(AND(AD40=""),"",VLOOKUP(AD40,Marks,106,0)),"")</f>
        <v>78</v>
      </c>
      <c r="V55" s="846"/>
      <c r="W55" s="847" t="str">
        <f>IFERROR(IF(AND(AD40=""),"",VLOOKUP(AD40,Marks,107,0)),"")</f>
        <v>B</v>
      </c>
      <c r="X55" s="847"/>
      <c r="Y55" s="845" t="str">
        <f>IF(AND(AD40=""),"",'Result Sheet'!$DE$4)</f>
        <v/>
      </c>
      <c r="Z55" s="845"/>
      <c r="AA55" s="845">
        <f>IF(AND(AD40=""),"",'Result Sheet'!$DG$7)</f>
        <v>100</v>
      </c>
      <c r="AB55" s="845"/>
      <c r="AC55" s="846">
        <f>IFERROR(IF(AND(AD40=""),"",VLOOKUP(AD40,Marks,110,0)),"")</f>
        <v>83</v>
      </c>
      <c r="AD55" s="846"/>
      <c r="AE55" s="847" t="str">
        <f>IFERROR(IF(AND(AD40=""),"",VLOOKUP(AD40,Marks,111,0)),"")</f>
        <v>B</v>
      </c>
      <c r="AF55" s="847"/>
    </row>
    <row r="56" spans="1:32" s="46" customFormat="1" ht="22.5" customHeight="1">
      <c r="A56" s="104">
        <f>IF(N40="","",A55+1)</f>
        <v>24</v>
      </c>
      <c r="B56" s="811" t="str">
        <f>IF('Master sheet'!$D$11="Hindi","विषय","Subject")</f>
        <v>विषय</v>
      </c>
      <c r="C56" s="811"/>
      <c r="D56" s="832" t="str">
        <f>IF('Master sheet'!$D$11="Hindi","प्राप्तांक","Marks ")</f>
        <v>प्राप्तांक</v>
      </c>
      <c r="E56" s="833"/>
      <c r="F56" s="324" t="str">
        <f>IF('Master sheet'!$D$11="Hindi","ग्रेड","Grade")</f>
        <v>ग्रेड</v>
      </c>
      <c r="G56" s="811" t="str">
        <f>IF('Master sheet'!$D$11="Hindi","विषय","Subject")</f>
        <v>विषय</v>
      </c>
      <c r="H56" s="811"/>
      <c r="I56" s="832" t="str">
        <f>IF('Master sheet'!$D$11="Hindi","प्राप्तांक","Marks")</f>
        <v>प्राप्तांक</v>
      </c>
      <c r="J56" s="833"/>
      <c r="K56" s="324" t="str">
        <f>IF('Master sheet'!$D$11="Hindi","ग्रेड","Grade")</f>
        <v>ग्रेड</v>
      </c>
      <c r="L56" s="811" t="str">
        <f>IF('Master sheet'!$D$11="Hindi","विषय","Subject")</f>
        <v>विषय</v>
      </c>
      <c r="M56" s="811"/>
      <c r="N56" s="832" t="str">
        <f>IF('Master sheet'!$D$11="Hindi","प्राप्तांक","Marks")</f>
        <v>प्राप्तांक</v>
      </c>
      <c r="O56" s="833"/>
      <c r="P56" s="365" t="str">
        <f>IF('Master sheet'!$D$11="Hindi","ग्रेड","Grade")</f>
        <v>ग्रेड</v>
      </c>
      <c r="Q56" s="875"/>
      <c r="R56" s="811" t="str">
        <f>IF('Master sheet'!$D$11="Hindi","विषय","Subject")</f>
        <v>विषय</v>
      </c>
      <c r="S56" s="811"/>
      <c r="T56" s="832" t="str">
        <f>IF('Master sheet'!$D$11="Hindi","प्राप्तांक","Marks")</f>
        <v>प्राप्तांक</v>
      </c>
      <c r="U56" s="833"/>
      <c r="V56" s="324" t="str">
        <f>IF('Master sheet'!$D$11="Hindi","ग्रेड","Grade")</f>
        <v>ग्रेड</v>
      </c>
      <c r="W56" s="811" t="str">
        <f>IF('Master sheet'!$D$11="Hindi","विषय","Subject")</f>
        <v>विषय</v>
      </c>
      <c r="X56" s="811"/>
      <c r="Y56" s="832" t="str">
        <f>IF('Master sheet'!$D$11="Hindi","प्राप्तांक","Marks")</f>
        <v>प्राप्तांक</v>
      </c>
      <c r="Z56" s="833"/>
      <c r="AA56" s="324" t="str">
        <f>IF('Master sheet'!$D$11="Hindi","ग्रेड","Grade")</f>
        <v>ग्रेड</v>
      </c>
      <c r="AB56" s="811" t="str">
        <f>IF('Master sheet'!$D$11="Hindi","विषय","Subject")</f>
        <v>विषय</v>
      </c>
      <c r="AC56" s="811"/>
      <c r="AD56" s="832" t="str">
        <f>IF('Master sheet'!$D$11="Hindi","प्राप्तांक","Marks")</f>
        <v>प्राप्तांक</v>
      </c>
      <c r="AE56" s="833"/>
      <c r="AF56" s="365" t="str">
        <f>IF('Master sheet'!$D$11="Hindi","ग्रेड","Grade")</f>
        <v>ग्रेड</v>
      </c>
    </row>
    <row r="57" spans="1:32" s="46" customFormat="1" ht="21.75" customHeight="1">
      <c r="A57" s="104">
        <f>IF(N40="","",A56+1)</f>
        <v>25</v>
      </c>
      <c r="B57" s="839" t="str">
        <f>IF('Master sheet'!$D$11="Hindi","कार्यानुभव","WORK EXP.")</f>
        <v>कार्यानुभव</v>
      </c>
      <c r="C57" s="840"/>
      <c r="D57" s="840"/>
      <c r="E57" s="75">
        <f>IFERROR(IF(AND(N40=""),"",VLOOKUP(N40,Marks,85,0)),"")</f>
        <v>18</v>
      </c>
      <c r="F57" s="84" t="str">
        <f>IFERROR(IF(AND(N40=""),"",VLOOKUP(N40,Marks,89,0)),"")</f>
        <v/>
      </c>
      <c r="G57" s="839" t="str">
        <f>IF('Master sheet'!$D$11="Hindi","कला शिक्षा","ART EDU.")</f>
        <v>कला शिक्षा</v>
      </c>
      <c r="H57" s="840"/>
      <c r="I57" s="840"/>
      <c r="J57" s="75">
        <f>IFERROR(IF(AND(N40=""),"",VLOOKUP(N40,Marks,92,0)),"")</f>
        <v>32</v>
      </c>
      <c r="K57" s="84" t="str">
        <f>IFERROR(IF(AND(N40=""),"",VLOOKUP(N40,Marks,96,0)),"")</f>
        <v>B</v>
      </c>
      <c r="L57" s="841" t="str">
        <f>IF('Master sheet'!$D$11="Hindi","स्वा. एवं शा. शिक्षा","HE.&amp;PH. EDU.")</f>
        <v>स्वा. एवं शा. शिक्षा</v>
      </c>
      <c r="M57" s="842"/>
      <c r="N57" s="842"/>
      <c r="O57" s="75">
        <f>IFERROR(IF(AND(N40=""),"",VLOOKUP(N40,Marks,99,0)),"")</f>
        <v>81</v>
      </c>
      <c r="P57" s="84" t="str">
        <f>IFERROR(IF(AND(N40=""),"",VLOOKUP(N40,Marks,103,0)),"")</f>
        <v>A</v>
      </c>
      <c r="Q57" s="875"/>
      <c r="R57" s="833" t="str">
        <f>IF('Master sheet'!$D$11="Hindi","कार्यानुभव","WORK EXP.")</f>
        <v>कार्यानुभव</v>
      </c>
      <c r="S57" s="833"/>
      <c r="T57" s="833"/>
      <c r="U57" s="75">
        <f>IFERROR(IF(AND(AD40=""),"",VLOOKUP(AD40,Marks,85,0)),"")</f>
        <v>20</v>
      </c>
      <c r="V57" s="84" t="str">
        <f>IFERROR(IF(AND(AD40=""),"",VLOOKUP(AD40,Marks,89,0)),"")</f>
        <v/>
      </c>
      <c r="W57" s="833" t="str">
        <f>IF('Master sheet'!$D$11="Hindi","कला शिक्षा","ART EDU.")</f>
        <v>कला शिक्षा</v>
      </c>
      <c r="X57" s="833"/>
      <c r="Y57" s="833"/>
      <c r="Z57" s="75">
        <f>IFERROR(IF(AND(AD40=""),"",VLOOKUP(AD40,Marks,92,0)),"")</f>
        <v>36</v>
      </c>
      <c r="AA57" s="84" t="str">
        <f>IFERROR(IF(AND(AD40=""),"",VLOOKUP(AD40,Marks,96,0)),"")</f>
        <v>B</v>
      </c>
      <c r="AB57" s="873" t="str">
        <f>IF('Master sheet'!$D$11="Hindi","स्वा. एवं शा. शिक्षा","HE.&amp;PH. EDU.")</f>
        <v>स्वा. एवं शा. शिक्षा</v>
      </c>
      <c r="AC57" s="873"/>
      <c r="AD57" s="873"/>
      <c r="AE57" s="75">
        <f>IFERROR(IF(AND(AD40=""),"",VLOOKUP(AD40,Marks,99,0)),"")</f>
        <v>82</v>
      </c>
      <c r="AF57" s="84" t="str">
        <f>IFERROR(IF(AND(AD40=""),"",VLOOKUP(AD40,Marks,103,0)),"")</f>
        <v>A</v>
      </c>
    </row>
    <row r="58" spans="1:32" s="46" customFormat="1" ht="21" customHeight="1">
      <c r="A58" s="104">
        <f>IF(N40="","",A57+1)</f>
        <v>26</v>
      </c>
      <c r="B58" s="800" t="str">
        <f>IF('Master sheet'!$D$11="Hindi","कुल कार्य दिवस :-","Total Meeting :-")</f>
        <v>कुल कार्य दिवस :-</v>
      </c>
      <c r="C58" s="800"/>
      <c r="D58" s="800"/>
      <c r="E58" s="801">
        <f>IFERROR(IF(AND(N40=""),"",VLOOKUP(N40,Marks,117,0)),"")</f>
        <v>220</v>
      </c>
      <c r="F58" s="801"/>
      <c r="G58" s="801"/>
      <c r="H58" s="801"/>
      <c r="I58" s="800" t="str">
        <f>IF('Master sheet'!$D$11="Hindi","कुल उपस्थिति :-","Total Attendance :-")</f>
        <v>कुल उपस्थिति :-</v>
      </c>
      <c r="J58" s="800"/>
      <c r="K58" s="800"/>
      <c r="L58" s="800"/>
      <c r="M58" s="802">
        <f>IFERROR(IF(AND(N40=""),"",VLOOKUP(N40,Marks,118,0)),"")</f>
        <v>160</v>
      </c>
      <c r="N58" s="802"/>
      <c r="O58" s="802"/>
      <c r="P58" s="802"/>
      <c r="Q58" s="875"/>
      <c r="R58" s="800" t="str">
        <f>IF('Master sheet'!$D$11="Hindi","कुल कार्य दिवस :-","Total Meeting :-")</f>
        <v>कुल कार्य दिवस :-</v>
      </c>
      <c r="S58" s="800"/>
      <c r="T58" s="800"/>
      <c r="U58" s="801">
        <f>IFERROR(IF(AND(AD40=""),"",VLOOKUP(AD40,Marks,117,0)),"")</f>
        <v>220</v>
      </c>
      <c r="V58" s="801"/>
      <c r="W58" s="801"/>
      <c r="X58" s="801"/>
      <c r="Y58" s="800" t="str">
        <f>IF('Master sheet'!$D$11="Hindi","कुल उपस्थिति :-","Total Attendance :-")</f>
        <v>कुल उपस्थिति :-</v>
      </c>
      <c r="Z58" s="800"/>
      <c r="AA58" s="800"/>
      <c r="AB58" s="800"/>
      <c r="AC58" s="802">
        <f>IFERROR(IF(AND(AD40=""),"",VLOOKUP(AD40,Marks,118,0)),"")</f>
        <v>188</v>
      </c>
      <c r="AD58" s="802"/>
      <c r="AE58" s="802"/>
      <c r="AF58" s="802"/>
    </row>
    <row r="59" spans="1:32" s="46" customFormat="1" ht="21" customHeight="1">
      <c r="A59" s="104">
        <f>IF(N40="","",A58+1)</f>
        <v>27</v>
      </c>
      <c r="B59" s="800" t="str">
        <f>IF('Master sheet'!$D$11="Hindi","परिणाम :-","Result :-")</f>
        <v>परिणाम :-</v>
      </c>
      <c r="C59" s="800"/>
      <c r="D59" s="800"/>
      <c r="E59" s="803" t="str">
        <f>IFERROR(IF(AND(N40=""),"",VLOOKUP(N40,Marks,116,0)),"")</f>
        <v>कक्षोंन्नति</v>
      </c>
      <c r="F59" s="803"/>
      <c r="G59" s="803"/>
      <c r="H59" s="803"/>
      <c r="I59" s="800" t="str">
        <f>IF('Master sheet'!$D$11="Hindi","परिणाम प्रतिशत में :-","Result in Percentage :-")</f>
        <v>परिणाम प्रतिशत में :-</v>
      </c>
      <c r="J59" s="800"/>
      <c r="K59" s="800"/>
      <c r="L59" s="800"/>
      <c r="M59" s="804">
        <f>IFERROR(IF(AND(N40=""),"",VLOOKUP(N40,Marks,113,0)),"")</f>
        <v>79</v>
      </c>
      <c r="N59" s="804"/>
      <c r="O59" s="804"/>
      <c r="P59" s="804"/>
      <c r="Q59" s="875"/>
      <c r="R59" s="800" t="str">
        <f>IF('Master sheet'!$D$11="Hindi","परिणाम :-","Result :-")</f>
        <v>परिणाम :-</v>
      </c>
      <c r="S59" s="800"/>
      <c r="T59" s="800"/>
      <c r="U59" s="803" t="str">
        <f>IFERROR(IF(AND(AD40=""),"",VLOOKUP(AD40,Marks,116,0)),"")</f>
        <v>कक्षोंन्नति</v>
      </c>
      <c r="V59" s="803"/>
      <c r="W59" s="803"/>
      <c r="X59" s="803"/>
      <c r="Y59" s="800" t="str">
        <f>IF('Master sheet'!$D$11="Hindi","परिणाम प्रतिशत में :-","Result in Percentage :-")</f>
        <v>परिणाम प्रतिशत में :-</v>
      </c>
      <c r="Z59" s="800"/>
      <c r="AA59" s="800"/>
      <c r="AB59" s="800"/>
      <c r="AC59" s="804">
        <f>IFERROR(IF(AND(AD40=""),"",VLOOKUP(AD40,Marks,113,0)),"")</f>
        <v>80.400000000000006</v>
      </c>
      <c r="AD59" s="804"/>
      <c r="AE59" s="804"/>
      <c r="AF59" s="804"/>
    </row>
    <row r="60" spans="1:32" s="46" customFormat="1" ht="21" customHeight="1">
      <c r="A60" s="104">
        <f>IF(N40="","",A59+1)</f>
        <v>28</v>
      </c>
      <c r="B60" s="800" t="str">
        <f>IF('Master sheet'!$D$11="Hindi","श्रेणी / ग्रेड :-","Division / Grade :-")</f>
        <v>श्रेणी / ग्रेड :-</v>
      </c>
      <c r="C60" s="800"/>
      <c r="D60" s="800"/>
      <c r="E60" s="226" t="str">
        <f>IFERROR(IF(AND(N40=""),"",VLOOKUP(N40,Marks,114,0)),"")</f>
        <v>I</v>
      </c>
      <c r="F60" s="227" t="s">
        <v>132</v>
      </c>
      <c r="G60" s="805" t="str">
        <f>IFERROR(IF(AND(N40=""),"",VLOOKUP(N40,Marks,119,0)),"")</f>
        <v>B</v>
      </c>
      <c r="H60" s="805"/>
      <c r="I60" s="800" t="str">
        <f>IF('Master sheet'!$D$11="Hindi","कक्षा में स्थान :-","Position in the Class :-")</f>
        <v>कक्षा में स्थान :-</v>
      </c>
      <c r="J60" s="800"/>
      <c r="K60" s="800"/>
      <c r="L60" s="800"/>
      <c r="M60" s="806">
        <f>IFERROR(IF(AND(N40=""),"",VLOOKUP(N40,Marks,115,0)),"")</f>
        <v>17.000000000000298</v>
      </c>
      <c r="N60" s="806"/>
      <c r="O60" s="806"/>
      <c r="P60" s="806"/>
      <c r="Q60" s="875"/>
      <c r="R60" s="800" t="str">
        <f>IF('Master sheet'!$D$11="Hindi","श्रेणी / ग्रेड :-","Division / Grade :-")</f>
        <v>श्रेणी / ग्रेड :-</v>
      </c>
      <c r="S60" s="800"/>
      <c r="T60" s="800"/>
      <c r="U60" s="226" t="str">
        <f>IFERROR(IF(AND(AD40=""),"",VLOOKUP(AD40,Marks,114,0)),"")</f>
        <v>I</v>
      </c>
      <c r="V60" s="227" t="s">
        <v>132</v>
      </c>
      <c r="W60" s="805" t="str">
        <f>IFERROR(IF(AND(AD40=""),"",VLOOKUP(AD40,Marks,119,0)),"")</f>
        <v>B</v>
      </c>
      <c r="X60" s="805"/>
      <c r="Y60" s="800" t="str">
        <f>IF('Master sheet'!$D$11="Hindi","कक्षा में स्थान :-","Position in the Class :-")</f>
        <v>कक्षा में स्थान :-</v>
      </c>
      <c r="Z60" s="800"/>
      <c r="AA60" s="800"/>
      <c r="AB60" s="800"/>
      <c r="AC60" s="806">
        <f>IFERROR(IF(AND(AD40=""),"",VLOOKUP(AD40,Marks,115,0)),"")</f>
        <v>12.999999999999996</v>
      </c>
      <c r="AD60" s="806"/>
      <c r="AE60" s="806"/>
      <c r="AF60" s="806"/>
    </row>
    <row r="61" spans="1:32" s="46" customFormat="1" ht="21" customHeight="1">
      <c r="A61" s="104">
        <f>IF(N40="","",A60+1)</f>
        <v>29</v>
      </c>
      <c r="B61" s="786" t="str">
        <f>IF('Master sheet'!$D$11="Hindi","परीक्षा परिणाम घोषणा दिनांक :-","Result Declaration Date :-")</f>
        <v>परीक्षा परिणाम घोषणा दिनांक :-</v>
      </c>
      <c r="C61" s="786"/>
      <c r="D61" s="786"/>
      <c r="E61" s="787">
        <f>IFERROR(IF(AND(N40=""),"",'Master sheet'!$D$10),"")</f>
        <v>45048</v>
      </c>
      <c r="F61" s="787"/>
      <c r="G61" s="787"/>
      <c r="H61" s="369"/>
      <c r="I61" s="76"/>
      <c r="J61" s="76"/>
      <c r="K61" s="47"/>
      <c r="L61" s="76"/>
      <c r="M61" s="76"/>
      <c r="N61" s="76"/>
      <c r="O61" s="76"/>
      <c r="P61" s="76"/>
      <c r="Q61" s="875"/>
      <c r="R61" s="786" t="str">
        <f>IF('Master sheet'!$D$11="Hindi","परीक्षा परिणाम घोषणा दिनांक :-","Result Declaration Date :-")</f>
        <v>परीक्षा परिणाम घोषणा दिनांक :-</v>
      </c>
      <c r="S61" s="786"/>
      <c r="T61" s="786"/>
      <c r="U61" s="787">
        <f>IFERROR(IF(AND(AD40=""),"",'Master sheet'!$D$10),"")</f>
        <v>45048</v>
      </c>
      <c r="V61" s="787"/>
      <c r="W61" s="787"/>
      <c r="X61" s="369"/>
      <c r="Y61" s="76"/>
      <c r="Z61" s="76"/>
      <c r="AA61" s="47"/>
      <c r="AB61" s="76"/>
      <c r="AC61" s="76"/>
      <c r="AD61" s="76"/>
      <c r="AE61" s="76"/>
      <c r="AF61" s="76"/>
    </row>
    <row r="62" spans="1:32" s="46" customFormat="1" ht="39" customHeight="1">
      <c r="A62" s="104">
        <f>IF(N40="","",A61+1)</f>
        <v>30</v>
      </c>
      <c r="B62" s="788" t="str">
        <f>IF(AND(N40=""),"",IF(AND(C37=1),CONCATENATE("( ",UPPER('Master sheet'!$H$10)," )"),IF(AND(C37=2),CONCATENATE("( ",UPPER('Master sheet'!$H$18)," )"),"")))</f>
        <v>( PRADIP SINGH RAJAWAT )</v>
      </c>
      <c r="C62" s="788"/>
      <c r="D62" s="788"/>
      <c r="E62" s="788"/>
      <c r="F62" s="789" t="str">
        <f>IF(AND(N40=""),"",CONCATENATE("(",'Master sheet'!$D$14," )"))</f>
        <v>(Suresh Kumar )</v>
      </c>
      <c r="G62" s="789"/>
      <c r="H62" s="789"/>
      <c r="I62" s="789"/>
      <c r="J62" s="789"/>
      <c r="K62" s="789" t="str">
        <f>IF(AND(N40=""),"",CONCATENATE("(",'Master sheet'!$D$12," )"))</f>
        <v>(USHA PALIYA )</v>
      </c>
      <c r="L62" s="789"/>
      <c r="M62" s="789"/>
      <c r="N62" s="789"/>
      <c r="O62" s="789"/>
      <c r="P62" s="789"/>
      <c r="Q62" s="875"/>
      <c r="R62" s="788" t="str">
        <f>IF(AND(AD40=""),"",IF(AND(S37=1),CONCATENATE("( ",UPPER('Master sheet'!$H$10)," )"),IF(AND(S37=2),CONCATENATE("( ",UPPER('Master sheet'!$H$18)," )"),"")))</f>
        <v>( PRADIP SINGH RAJAWAT )</v>
      </c>
      <c r="S62" s="788"/>
      <c r="T62" s="788"/>
      <c r="U62" s="788"/>
      <c r="V62" s="789" t="str">
        <f>IF(AND(AD40=""),"",CONCATENATE("(",'Master sheet'!$D$14," )"))</f>
        <v>(Suresh Kumar )</v>
      </c>
      <c r="W62" s="789"/>
      <c r="X62" s="789"/>
      <c r="Y62" s="789"/>
      <c r="Z62" s="789"/>
      <c r="AA62" s="789" t="str">
        <f>IF(AND(AD40=""),"",CONCATENATE("(",'Master sheet'!$D$12," )"))</f>
        <v>(USHA PALIYA )</v>
      </c>
      <c r="AB62" s="789"/>
      <c r="AC62" s="789"/>
      <c r="AD62" s="789"/>
      <c r="AE62" s="789"/>
      <c r="AF62" s="789"/>
    </row>
    <row r="63" spans="1:32" s="46" customFormat="1" ht="21" customHeight="1">
      <c r="A63" s="104">
        <f>IF(N40="","",A62+1)</f>
        <v>31</v>
      </c>
      <c r="B63" s="790" t="str">
        <f>IF('Master sheet'!$D$11="Hindi","हस्ताक्षर कक्षाध्यापक","Signature of the class teacher")</f>
        <v>हस्ताक्षर कक्षाध्यापक</v>
      </c>
      <c r="C63" s="790"/>
      <c r="D63" s="790"/>
      <c r="E63" s="790"/>
      <c r="F63" s="790" t="str">
        <f>IF('Master sheet'!$D$11="Hindi","हस्ताक्षर परीक्षा प्रभारी","Signature of the exam. Incharge")</f>
        <v>हस्ताक्षर परीक्षा प्रभारी</v>
      </c>
      <c r="G63" s="790"/>
      <c r="H63" s="790"/>
      <c r="I63" s="790"/>
      <c r="J63" s="790"/>
      <c r="K63" s="790" t="str">
        <f>IF('Master sheet'!$D$11="Hindi","हस्ताक्षर संस्था प्रधान","Head of Institute's Signature")</f>
        <v>हस्ताक्षर संस्था प्रधान</v>
      </c>
      <c r="L63" s="790"/>
      <c r="M63" s="790"/>
      <c r="N63" s="790"/>
      <c r="O63" s="790"/>
      <c r="P63" s="790"/>
      <c r="Q63" s="875"/>
      <c r="R63" s="790" t="str">
        <f>IF('Master sheet'!$D$11="Hindi","हस्ताक्षर कक्षाध्यापक","Signature of the class teacher")</f>
        <v>हस्ताक्षर कक्षाध्यापक</v>
      </c>
      <c r="S63" s="790"/>
      <c r="T63" s="790"/>
      <c r="U63" s="790"/>
      <c r="V63" s="790" t="str">
        <f>IF('Master sheet'!$D$11="Hindi","हस्ताक्षर परीक्षा प्रभारी","Signature of the exam. Incharge")</f>
        <v>हस्ताक्षर परीक्षा प्रभारी</v>
      </c>
      <c r="W63" s="790"/>
      <c r="X63" s="790"/>
      <c r="Y63" s="790"/>
      <c r="Z63" s="790"/>
      <c r="AA63" s="790" t="str">
        <f>IF('Master sheet'!$D$11="Hindi","हस्ताक्षर संस्था प्रधान","Head of Institute's Signature")</f>
        <v>हस्ताक्षर संस्था प्रधान</v>
      </c>
      <c r="AB63" s="790"/>
      <c r="AC63" s="790"/>
      <c r="AD63" s="790"/>
      <c r="AE63" s="790"/>
      <c r="AF63" s="790"/>
    </row>
    <row r="64" spans="1:32" s="46" customFormat="1">
      <c r="A64" s="104"/>
    </row>
    <row r="65" spans="1:32" s="46" customFormat="1" ht="21.95" customHeight="1">
      <c r="A65" s="103">
        <f>IF(N72="","",1)</f>
        <v>1</v>
      </c>
      <c r="B65" s="850" t="str">
        <f>IF('Master sheet'!$D$11="Hindi","वार्षिक रिपोर्ट कार्ड ","Report Card")</f>
        <v xml:space="preserve">वार्षिक रिपोर्ट कार्ड </v>
      </c>
      <c r="C65" s="850"/>
      <c r="D65" s="850"/>
      <c r="E65" s="850"/>
      <c r="F65" s="850"/>
      <c r="G65" s="850"/>
      <c r="H65" s="850"/>
      <c r="I65" s="850"/>
      <c r="J65" s="850"/>
      <c r="K65" s="850"/>
      <c r="L65" s="850"/>
      <c r="M65" s="850"/>
      <c r="N65" s="850"/>
      <c r="O65" s="850"/>
      <c r="P65" s="850"/>
      <c r="Q65" s="875" t="s">
        <v>100</v>
      </c>
      <c r="R65" s="850" t="str">
        <f>IF('Master sheet'!$D$11="Hindi","वार्षिक रिपोर्ट कार्ड ","Report Card")</f>
        <v xml:space="preserve">वार्षिक रिपोर्ट कार्ड </v>
      </c>
      <c r="S65" s="850"/>
      <c r="T65" s="850"/>
      <c r="U65" s="850"/>
      <c r="V65" s="850"/>
      <c r="W65" s="850"/>
      <c r="X65" s="850"/>
      <c r="Y65" s="850"/>
      <c r="Z65" s="850"/>
      <c r="AA65" s="850"/>
      <c r="AB65" s="850"/>
      <c r="AC65" s="850"/>
      <c r="AD65" s="850"/>
      <c r="AE65" s="850"/>
      <c r="AF65" s="850"/>
    </row>
    <row r="66" spans="1:32" s="46" customFormat="1" ht="21.95" customHeight="1">
      <c r="A66" s="104">
        <f>IF(N72="","",A65+1)</f>
        <v>2</v>
      </c>
      <c r="B66" s="851" t="str">
        <f>IF('Master sheet'!$D$11="Hindi","शिक्षा विभाग, राजस्थान सरकार","Education Department, Rajasthan Government")</f>
        <v>शिक्षा विभाग, राजस्थान सरकार</v>
      </c>
      <c r="C66" s="851"/>
      <c r="D66" s="851"/>
      <c r="E66" s="851"/>
      <c r="F66" s="851"/>
      <c r="G66" s="851"/>
      <c r="H66" s="851"/>
      <c r="I66" s="851"/>
      <c r="J66" s="851"/>
      <c r="K66" s="851"/>
      <c r="L66" s="851"/>
      <c r="M66" s="851"/>
      <c r="N66" s="851"/>
      <c r="O66" s="851"/>
      <c r="P66" s="851"/>
      <c r="Q66" s="875"/>
      <c r="R66" s="851" t="str">
        <f>IF('Master sheet'!$D$11="Hindi","शिक्षा विभाग, राजस्थान सरकार","Education Department, Rajasthan Government")</f>
        <v>शिक्षा विभाग, राजस्थान सरकार</v>
      </c>
      <c r="S66" s="851"/>
      <c r="T66" s="851"/>
      <c r="U66" s="851"/>
      <c r="V66" s="851"/>
      <c r="W66" s="851"/>
      <c r="X66" s="851"/>
      <c r="Y66" s="851"/>
      <c r="Z66" s="851"/>
      <c r="AA66" s="851"/>
      <c r="AB66" s="851"/>
      <c r="AC66" s="851"/>
      <c r="AD66" s="851"/>
      <c r="AE66" s="851"/>
      <c r="AF66" s="851"/>
    </row>
    <row r="67" spans="1:32" s="46" customFormat="1" ht="21.95" customHeight="1">
      <c r="A67" s="104">
        <f>IF(N72="","",A66+1)</f>
        <v>3</v>
      </c>
      <c r="B67" s="876" t="str">
        <f>IF('Master sheet'!$D$11="Hindi","विद्यालय का नाम :-","School Name :- ")</f>
        <v>विद्यालय का नाम :-</v>
      </c>
      <c r="C67" s="876"/>
      <c r="D67" s="876"/>
      <c r="E67" s="877" t="str">
        <f>IF(AND(N72=""),"",IF('Master sheet'!$D$11="Hindi",'Master sheet'!$D$8,'Master sheet'!$D$7))</f>
        <v xml:space="preserve">महात्मा गाँधी राजकीय विद्यालय (अंग्रेजी माध्यम) बर, पाली </v>
      </c>
      <c r="F67" s="877"/>
      <c r="G67" s="877"/>
      <c r="H67" s="877"/>
      <c r="I67" s="877"/>
      <c r="J67" s="877"/>
      <c r="K67" s="877"/>
      <c r="L67" s="877"/>
      <c r="M67" s="877"/>
      <c r="N67" s="877"/>
      <c r="O67" s="877"/>
      <c r="P67" s="877"/>
      <c r="Q67" s="875"/>
      <c r="R67" s="876" t="str">
        <f>IF('Master sheet'!$D$11="Hindi","विद्यालय का नाम :-","School Name :- ")</f>
        <v>विद्यालय का नाम :-</v>
      </c>
      <c r="S67" s="876"/>
      <c r="T67" s="876"/>
      <c r="U67" s="877" t="str">
        <f>IF(AND(AD72=""),"",IF('Master sheet'!$D$11="Hindi",'Master sheet'!$D$8,'Master sheet'!$D$7))</f>
        <v xml:space="preserve">महात्मा गाँधी राजकीय विद्यालय (अंग्रेजी माध्यम) बर, पाली </v>
      </c>
      <c r="V67" s="877"/>
      <c r="W67" s="877"/>
      <c r="X67" s="877"/>
      <c r="Y67" s="877"/>
      <c r="Z67" s="877"/>
      <c r="AA67" s="877"/>
      <c r="AB67" s="877"/>
      <c r="AC67" s="877"/>
      <c r="AD67" s="877"/>
      <c r="AE67" s="877"/>
      <c r="AF67" s="877"/>
    </row>
    <row r="68" spans="1:32" s="46" customFormat="1" ht="15.75" customHeight="1">
      <c r="A68" s="104">
        <f>IF(N72="","",A67+1)</f>
        <v>4</v>
      </c>
      <c r="B68" s="372"/>
      <c r="C68" s="372"/>
      <c r="D68" s="372"/>
      <c r="E68" s="878" t="str">
        <f>IF(AND(N72=""),"",IF('Master sheet'!$D$11="Hindi",CONCATENATE("(विद्यालय मान्यता क्रमांक व वर्ष : ","  ",'Master sheet'!$D$6),CONCATENATE("(School Recognition Number &amp; Years : ","  ",'Master sheet'!$D$6)))</f>
        <v>(विद्यालय मान्यता क्रमांक व वर्ष :   शिक्षा/पाली/1995/2001</v>
      </c>
      <c r="F68" s="878"/>
      <c r="G68" s="878"/>
      <c r="H68" s="878"/>
      <c r="I68" s="878"/>
      <c r="J68" s="878"/>
      <c r="K68" s="878"/>
      <c r="L68" s="878"/>
      <c r="M68" s="878"/>
      <c r="N68" s="878"/>
      <c r="O68" s="878"/>
      <c r="P68" s="878"/>
      <c r="Q68" s="875"/>
      <c r="R68" s="372"/>
      <c r="S68" s="372"/>
      <c r="T68" s="372"/>
      <c r="U68" s="878" t="str">
        <f>IF(AND(AD72=""),"",IF('Master sheet'!$D$11="Hindi",CONCATENATE("(विद्यालय मान्यता क्रमांक व वर्ष : ","  ",'Master sheet'!$D$6),CONCATENATE("(School Recognition Number &amp; Years : ","  ",'Master sheet'!$D$6)))</f>
        <v>(विद्यालय मान्यता क्रमांक व वर्ष :   शिक्षा/पाली/1995/2001</v>
      </c>
      <c r="V68" s="878"/>
      <c r="W68" s="878"/>
      <c r="X68" s="878"/>
      <c r="Y68" s="878"/>
      <c r="Z68" s="878"/>
      <c r="AA68" s="878"/>
      <c r="AB68" s="878"/>
      <c r="AC68" s="878"/>
      <c r="AD68" s="878"/>
      <c r="AE68" s="878"/>
      <c r="AF68" s="878"/>
    </row>
    <row r="69" spans="1:32" s="46" customFormat="1" ht="21.95" customHeight="1">
      <c r="A69" s="104">
        <f>IF(N72="","",A68+1)</f>
        <v>5</v>
      </c>
      <c r="B69" s="368" t="str">
        <f>IF('Master sheet'!$D$11="Hindi","कक्षा  :-","CLASS :- ")</f>
        <v>कक्षा  :-</v>
      </c>
      <c r="C69" s="855">
        <f>IFERROR(IF(AND(N72=""),"",VLOOKUP(N72,Marks,2,0)),"")</f>
        <v>1</v>
      </c>
      <c r="D69" s="855"/>
      <c r="E69" s="856" t="str">
        <f>IF('Master sheet'!$D$11="Hindi","सेक्शन :-","Section :- ")</f>
        <v>सेक्शन :-</v>
      </c>
      <c r="F69" s="856"/>
      <c r="G69" s="856"/>
      <c r="H69" s="855" t="str">
        <f>IFERROR(IF(AND(N72=""),"",VLOOKUP(N72,Marks,3,0)),"")</f>
        <v>A</v>
      </c>
      <c r="I69" s="855"/>
      <c r="J69" s="857" t="str">
        <f>IF('Master sheet'!$D$11="Hindi","सत्र :- ","Session :- ")</f>
        <v xml:space="preserve">सत्र :- </v>
      </c>
      <c r="K69" s="857"/>
      <c r="L69" s="857"/>
      <c r="M69" s="857"/>
      <c r="N69" s="858" t="str">
        <f>IF(AND(N72=""),"",'Marks Entry 1st'!$I$2)</f>
        <v xml:space="preserve"> 2022-2023</v>
      </c>
      <c r="O69" s="858"/>
      <c r="P69" s="858"/>
      <c r="Q69" s="875"/>
      <c r="R69" s="368" t="str">
        <f>IF('Master sheet'!$D$11="Hindi","कक्षा  :-","CLASS :- ")</f>
        <v>कक्षा  :-</v>
      </c>
      <c r="S69" s="855">
        <f>IFERROR(IF(AND(AD72=""),"",VLOOKUP(AD72,Marks,2,0)),"")</f>
        <v>1</v>
      </c>
      <c r="T69" s="855"/>
      <c r="U69" s="856" t="str">
        <f>IF('Master sheet'!$D$11="Hindi","सेक्शन :-","Section :- ")</f>
        <v>सेक्शन :-</v>
      </c>
      <c r="V69" s="856"/>
      <c r="W69" s="856"/>
      <c r="X69" s="855" t="str">
        <f>IFERROR(IF(AND(AD72=""),"",VLOOKUP(AD72,Marks,3,0)),"")</f>
        <v>A</v>
      </c>
      <c r="Y69" s="855"/>
      <c r="Z69" s="857" t="str">
        <f>IF('Master sheet'!$D$11="Hindi","सत्र :- ","Session :- ")</f>
        <v xml:space="preserve">सत्र :- </v>
      </c>
      <c r="AA69" s="857"/>
      <c r="AB69" s="857"/>
      <c r="AC69" s="857"/>
      <c r="AD69" s="858" t="str">
        <f>IF(AND(AD72=""),"",'Marks Entry 1st'!$I$2)</f>
        <v xml:space="preserve"> 2022-2023</v>
      </c>
      <c r="AE69" s="858"/>
      <c r="AF69" s="858"/>
    </row>
    <row r="70" spans="1:32" s="46" customFormat="1" ht="21.95" customHeight="1">
      <c r="A70" s="104">
        <f>IF(N72="","",A69+1)</f>
        <v>6</v>
      </c>
      <c r="B70" s="812" t="str">
        <f>IF('Master sheet'!$D$11="Hindi","विद्यार्थी का नाम :-","Student's Name :-")</f>
        <v>विद्यार्थी का नाम :-</v>
      </c>
      <c r="C70" s="812"/>
      <c r="D70" s="812"/>
      <c r="E70" s="813" t="str">
        <f>IFERROR(IF(AND(N72=""),"",VLOOKUP(N72,Marks,6,0)),"")</f>
        <v>BHAVYANSH SINGH CHOUHAN</v>
      </c>
      <c r="F70" s="813"/>
      <c r="G70" s="813"/>
      <c r="H70" s="813"/>
      <c r="I70" s="813"/>
      <c r="J70" s="814" t="str">
        <f>IF('Master sheet'!$D$11="Hindi","प्रवेशांक :","SR. NO. :")</f>
        <v>प्रवेशांक :</v>
      </c>
      <c r="K70" s="814"/>
      <c r="L70" s="814"/>
      <c r="M70" s="814"/>
      <c r="N70" s="859">
        <f>IFERROR(IF(AND(N72=""),"",VLOOKUP(N72,Marks,5,0)),"")</f>
        <v>951</v>
      </c>
      <c r="O70" s="859"/>
      <c r="P70" s="859"/>
      <c r="Q70" s="875"/>
      <c r="R70" s="812" t="str">
        <f>IF('Master sheet'!$D$11="Hindi","विद्यार्थी का नाम :-","Student's Name :-")</f>
        <v>विद्यार्थी का नाम :-</v>
      </c>
      <c r="S70" s="812"/>
      <c r="T70" s="812"/>
      <c r="U70" s="813" t="str">
        <f>IFERROR(IF(AND(AD72=""),"",VLOOKUP(AD72,Marks,6,0)),"")</f>
        <v>BHUMIKA BAGRI</v>
      </c>
      <c r="V70" s="813"/>
      <c r="W70" s="813"/>
      <c r="X70" s="813"/>
      <c r="Y70" s="813"/>
      <c r="Z70" s="814" t="str">
        <f>IF('Master sheet'!$D$11="Hindi","प्रवेशांक :","SR. NO. :")</f>
        <v>प्रवेशांक :</v>
      </c>
      <c r="AA70" s="814"/>
      <c r="AB70" s="814"/>
      <c r="AC70" s="814"/>
      <c r="AD70" s="859">
        <f>IFERROR(IF(AND(AD72=""),"",VLOOKUP(AD72,Marks,5,0)),"")</f>
        <v>939</v>
      </c>
      <c r="AE70" s="859"/>
      <c r="AF70" s="859"/>
    </row>
    <row r="71" spans="1:32" s="46" customFormat="1" ht="21.95" customHeight="1">
      <c r="A71" s="104">
        <f>IF(N72="","",A70+1)</f>
        <v>7</v>
      </c>
      <c r="B71" s="812" t="str">
        <f>IF('Master sheet'!$D$11="Hindi","पिता का नाम :-","Father's Name :-")</f>
        <v>पिता का नाम :-</v>
      </c>
      <c r="C71" s="812"/>
      <c r="D71" s="812"/>
      <c r="E71" s="813" t="str">
        <f>IFERROR(IF(AND(N72=""),"",VLOOKUP(N72,Marks,7,0)),"")</f>
        <v>AJIT SINGH</v>
      </c>
      <c r="F71" s="813"/>
      <c r="G71" s="813"/>
      <c r="H71" s="813"/>
      <c r="I71" s="813"/>
      <c r="J71" s="814" t="str">
        <f>IF('Master sheet'!$D$11="Hindi","जन्म तिथि :","Date of Birth :")</f>
        <v>जन्म तिथि :</v>
      </c>
      <c r="K71" s="814"/>
      <c r="L71" s="814"/>
      <c r="M71" s="814"/>
      <c r="N71" s="815" t="str">
        <f>IFERROR(IF(AND(N72=""),"",VLOOKUP(N72,Marks,4,0)),"")</f>
        <v>25-08-2015</v>
      </c>
      <c r="O71" s="815"/>
      <c r="P71" s="815"/>
      <c r="Q71" s="875"/>
      <c r="R71" s="812" t="str">
        <f>IF('Master sheet'!$D$11="Hindi","पिता का नाम :-","Father's Name :-")</f>
        <v>पिता का नाम :-</v>
      </c>
      <c r="S71" s="812"/>
      <c r="T71" s="812"/>
      <c r="U71" s="813" t="str">
        <f>IFERROR(IF(AND(AD72=""),"",VLOOKUP(AD72,Marks,7,0)),"")</f>
        <v>MUKESH BAGRI</v>
      </c>
      <c r="V71" s="813"/>
      <c r="W71" s="813"/>
      <c r="X71" s="813"/>
      <c r="Y71" s="813"/>
      <c r="Z71" s="814" t="str">
        <f>IF('Master sheet'!$D$11="Hindi","जन्म तिथि :","Date of Birth :")</f>
        <v>जन्म तिथि :</v>
      </c>
      <c r="AA71" s="814"/>
      <c r="AB71" s="814"/>
      <c r="AC71" s="814"/>
      <c r="AD71" s="815" t="str">
        <f>IFERROR(IF(AND(AD72=""),"",VLOOKUP(AD72,Marks,4,0)),"")</f>
        <v>16-06-2014</v>
      </c>
      <c r="AE71" s="815"/>
      <c r="AF71" s="815"/>
    </row>
    <row r="72" spans="1:32" s="46" customFormat="1" ht="18" customHeight="1">
      <c r="A72" s="104">
        <f>IF(N72="","",A71+1)</f>
        <v>8</v>
      </c>
      <c r="B72" s="812" t="str">
        <f>IF('Master sheet'!$D$11="Hindi","माता का नाम :-","Mother's Name :-")</f>
        <v>माता का नाम :-</v>
      </c>
      <c r="C72" s="812"/>
      <c r="D72" s="812"/>
      <c r="E72" s="813" t="str">
        <f>IFERROR(IF(AND(N72=""),"",VLOOKUP(N72,Marks,8,0)),"")</f>
        <v>MEENA</v>
      </c>
      <c r="F72" s="813"/>
      <c r="G72" s="813"/>
      <c r="H72" s="813"/>
      <c r="I72" s="813"/>
      <c r="J72" s="814" t="str">
        <f>IF('Master sheet'!$D$11="Hindi","रोल नंबर :-","Roll No. :")</f>
        <v>रोल नंबर :-</v>
      </c>
      <c r="K72" s="814"/>
      <c r="L72" s="814"/>
      <c r="M72" s="814"/>
      <c r="N72" s="816">
        <f>IF(AD40="","",IF(AND(AD40+1&gt;$AN$7),"",AD40+1))</f>
        <v>105</v>
      </c>
      <c r="O72" s="816"/>
      <c r="P72" s="816"/>
      <c r="Q72" s="875"/>
      <c r="R72" s="812" t="str">
        <f>IF('Master sheet'!$D$11="Hindi","माता का नाम :-","Mother's Name :-")</f>
        <v>माता का नाम :-</v>
      </c>
      <c r="S72" s="812"/>
      <c r="T72" s="812"/>
      <c r="U72" s="813" t="str">
        <f>IFERROR(IF(AND(AD72=""),"",VLOOKUP(AD72,Marks,8,0)),"")</f>
        <v>SEEMA BAGRI</v>
      </c>
      <c r="V72" s="813"/>
      <c r="W72" s="813"/>
      <c r="X72" s="813"/>
      <c r="Y72" s="813"/>
      <c r="Z72" s="814" t="str">
        <f>IF('Master sheet'!$D$11="Hindi","रोल नंबर :-","Roll No. :")</f>
        <v>रोल नंबर :-</v>
      </c>
      <c r="AA72" s="814"/>
      <c r="AB72" s="814"/>
      <c r="AC72" s="814"/>
      <c r="AD72" s="874">
        <f>IF(N72="","",IF(AND(N72+1&gt;$AN$7),"",N72+1))</f>
        <v>106</v>
      </c>
      <c r="AE72" s="874"/>
      <c r="AF72" s="874"/>
    </row>
    <row r="73" spans="1:32" s="46" customFormat="1" ht="10.5" customHeight="1">
      <c r="A73" s="104">
        <f>IF(N72="","",A72+1)</f>
        <v>9</v>
      </c>
      <c r="B73" s="371"/>
      <c r="C73" s="371"/>
      <c r="D73" s="371"/>
      <c r="E73" s="367"/>
      <c r="F73" s="367"/>
      <c r="G73" s="367"/>
      <c r="H73" s="367"/>
      <c r="I73" s="367"/>
      <c r="J73" s="366"/>
      <c r="K73" s="366"/>
      <c r="L73" s="366"/>
      <c r="M73" s="366"/>
      <c r="N73" s="370"/>
      <c r="O73" s="370"/>
      <c r="P73" s="370"/>
      <c r="Q73" s="875"/>
      <c r="R73" s="77"/>
      <c r="S73" s="77"/>
      <c r="T73" s="77"/>
      <c r="U73" s="78"/>
      <c r="V73" s="78"/>
      <c r="W73" s="78"/>
      <c r="X73" s="77"/>
      <c r="Y73" s="77"/>
      <c r="Z73" s="79"/>
      <c r="AA73" s="79"/>
      <c r="AB73" s="79"/>
      <c r="AC73" s="47"/>
      <c r="AD73" s="47"/>
      <c r="AE73" s="47"/>
      <c r="AF73" s="47"/>
    </row>
    <row r="74" spans="1:32" s="46" customFormat="1" ht="21" customHeight="1">
      <c r="A74" s="104">
        <f>IF(N72="","",A73+1)</f>
        <v>10</v>
      </c>
      <c r="B74" s="588" t="str">
        <f>IF('Master sheet'!$D$11="Hindi","विषय","Subject")</f>
        <v>विषय</v>
      </c>
      <c r="C74" s="604" t="str">
        <f>IF('Master sheet'!$D$11="Hindi","अर्द्धवार्षिक","Half Yearly")</f>
        <v>अर्द्धवार्षिक</v>
      </c>
      <c r="D74" s="605"/>
      <c r="E74" s="605"/>
      <c r="F74" s="605"/>
      <c r="G74" s="820" t="str">
        <f>IF('Master sheet'!$D$11="Hindi","वार्षिक","Yearly")</f>
        <v>वार्षिक</v>
      </c>
      <c r="H74" s="821"/>
      <c r="I74" s="821"/>
      <c r="J74" s="822"/>
      <c r="K74" s="604" t="str">
        <f>IF('Master sheet'!$D$11="Hindi","सर्व योग","Grand Total")</f>
        <v>सर्व योग</v>
      </c>
      <c r="L74" s="605"/>
      <c r="M74" s="605"/>
      <c r="N74" s="606"/>
      <c r="O74" s="817" t="str">
        <f>IF('Master sheet'!$D$11="Hindi","ग्रेड","Grade")</f>
        <v>ग्रेड</v>
      </c>
      <c r="P74" s="807" t="str">
        <f>IF('Master sheet'!$D$11="Hindi","परिणाम","Results")</f>
        <v>परिणाम</v>
      </c>
      <c r="Q74" s="875"/>
      <c r="R74" s="588" t="str">
        <f>IF('Master sheet'!$D$11="Hindi","विषय","Subject")</f>
        <v>विषय</v>
      </c>
      <c r="S74" s="604" t="str">
        <f>IF('Master sheet'!$D$11="Hindi","अर्द्धवार्षिक","Half Yearly")</f>
        <v>अर्द्धवार्षिक</v>
      </c>
      <c r="T74" s="605"/>
      <c r="U74" s="605"/>
      <c r="V74" s="605"/>
      <c r="W74" s="820" t="str">
        <f>IF('Master sheet'!$D$11="Hindi","वार्षिक","Yearly")</f>
        <v>वार्षिक</v>
      </c>
      <c r="X74" s="821"/>
      <c r="Y74" s="821"/>
      <c r="Z74" s="822"/>
      <c r="AA74" s="604" t="str">
        <f>IF('Master sheet'!$D$11="Hindi","सर्व योग","Grand Total")</f>
        <v>सर्व योग</v>
      </c>
      <c r="AB74" s="605"/>
      <c r="AC74" s="605"/>
      <c r="AD74" s="606"/>
      <c r="AE74" s="817" t="str">
        <f>IF('Master sheet'!$D$11="Hindi","ग्रेड","Grade")</f>
        <v>ग्रेड</v>
      </c>
      <c r="AF74" s="807" t="str">
        <f>IF('Master sheet'!$D$11="Hindi","परिणाम","Results")</f>
        <v>परिणाम</v>
      </c>
    </row>
    <row r="75" spans="1:32" s="46" customFormat="1" ht="90.75" customHeight="1">
      <c r="A75" s="104">
        <f>IF(N72="","",A74+1)</f>
        <v>11</v>
      </c>
      <c r="B75" s="588"/>
      <c r="C75" s="823" t="str">
        <f>IF('Master sheet'!$D$11="Hindi","लिखित","Written")</f>
        <v>लिखित</v>
      </c>
      <c r="D75" s="824"/>
      <c r="E75" s="823" t="str">
        <f>IF('Master sheet'!$D$11="Hindi","मौखिक","Oral")</f>
        <v>मौखिक</v>
      </c>
      <c r="F75" s="824"/>
      <c r="G75" s="823" t="str">
        <f>IF('Master sheet'!$D$11="Hindi","लिखित","Written")</f>
        <v>लिखित</v>
      </c>
      <c r="H75" s="824"/>
      <c r="I75" s="825" t="str">
        <f>IF('Master sheet'!$D$11="Hindi","मौखिक","Oral")</f>
        <v>मौखिक</v>
      </c>
      <c r="J75" s="825"/>
      <c r="K75" s="380" t="str">
        <f>IF('Master sheet'!$D$11="Hindi","लिखित","Written")</f>
        <v>लिखित</v>
      </c>
      <c r="L75" s="380" t="str">
        <f>IF('Master sheet'!$D$11="Hindi","मौखिक","Oral")</f>
        <v>मौखिक</v>
      </c>
      <c r="M75" s="826" t="str">
        <f>IF('Master sheet'!$D$11="Hindi","कुल विषय योग ","Subject Total")</f>
        <v xml:space="preserve">कुल विषय योग </v>
      </c>
      <c r="N75" s="827"/>
      <c r="O75" s="818"/>
      <c r="P75" s="808"/>
      <c r="Q75" s="875"/>
      <c r="R75" s="588"/>
      <c r="S75" s="823" t="str">
        <f>IF('Master sheet'!$D$11="Hindi","लिखित","Written")</f>
        <v>लिखित</v>
      </c>
      <c r="T75" s="824"/>
      <c r="U75" s="823" t="str">
        <f>IF('Master sheet'!$D$11="Hindi","मौखिक","Oral")</f>
        <v>मौखिक</v>
      </c>
      <c r="V75" s="824"/>
      <c r="W75" s="823" t="str">
        <f>IF('Master sheet'!$D$11="Hindi","लिखित","Written")</f>
        <v>लिखित</v>
      </c>
      <c r="X75" s="824"/>
      <c r="Y75" s="825" t="str">
        <f>IF('Master sheet'!$D$11="Hindi","मौखिक","Oral")</f>
        <v>मौखिक</v>
      </c>
      <c r="Z75" s="825"/>
      <c r="AA75" s="380" t="str">
        <f>IF('Master sheet'!$D$11="Hindi","लिखित","Written")</f>
        <v>लिखित</v>
      </c>
      <c r="AB75" s="380" t="str">
        <f>IF('Master sheet'!$D$11="Hindi","मौखिक","Oral")</f>
        <v>मौखिक</v>
      </c>
      <c r="AC75" s="826" t="str">
        <f>IF('Master sheet'!$D$11="Hindi","कुल विषय योग ","Subject Total")</f>
        <v xml:space="preserve">कुल विषय योग </v>
      </c>
      <c r="AD75" s="827"/>
      <c r="AE75" s="818"/>
      <c r="AF75" s="808"/>
    </row>
    <row r="76" spans="1:32" s="46" customFormat="1" ht="18.75" customHeight="1">
      <c r="A76" s="104">
        <f>IF(N72="","",A75+1)</f>
        <v>12</v>
      </c>
      <c r="B76" s="588"/>
      <c r="C76" s="830">
        <v>30</v>
      </c>
      <c r="D76" s="831"/>
      <c r="E76" s="830">
        <v>70</v>
      </c>
      <c r="F76" s="831"/>
      <c r="G76" s="830">
        <v>30</v>
      </c>
      <c r="H76" s="831"/>
      <c r="I76" s="830">
        <v>70</v>
      </c>
      <c r="J76" s="831"/>
      <c r="K76" s="414">
        <v>60</v>
      </c>
      <c r="L76" s="414">
        <v>140</v>
      </c>
      <c r="M76" s="830">
        <v>200</v>
      </c>
      <c r="N76" s="831"/>
      <c r="O76" s="819"/>
      <c r="P76" s="809"/>
      <c r="Q76" s="875"/>
      <c r="R76" s="588"/>
      <c r="S76" s="830">
        <v>30</v>
      </c>
      <c r="T76" s="831"/>
      <c r="U76" s="830">
        <v>70</v>
      </c>
      <c r="V76" s="831"/>
      <c r="W76" s="830">
        <v>30</v>
      </c>
      <c r="X76" s="831"/>
      <c r="Y76" s="830">
        <v>70</v>
      </c>
      <c r="Z76" s="831"/>
      <c r="AA76" s="414">
        <v>60</v>
      </c>
      <c r="AB76" s="414">
        <v>140</v>
      </c>
      <c r="AC76" s="830">
        <v>200</v>
      </c>
      <c r="AD76" s="831"/>
      <c r="AE76" s="819"/>
      <c r="AF76" s="809"/>
    </row>
    <row r="77" spans="1:32" s="46" customFormat="1" ht="21" customHeight="1">
      <c r="A77" s="104">
        <f>IF(N72="","",A76+1)</f>
        <v>13</v>
      </c>
      <c r="B77" s="321" t="str">
        <f>IF('Master sheet'!D$11="Hindi","हिंदी","Hindi")</f>
        <v>हिंदी</v>
      </c>
      <c r="C77" s="663">
        <f>IFERROR(IF(AND(N72=""),"",VLOOKUP(N72,Marks,15,0)),"")</f>
        <v>25</v>
      </c>
      <c r="D77" s="665"/>
      <c r="E77" s="663">
        <f>IFERROR(IF(AND(N72=""),"",VLOOKUP(N72,Marks,16,0)),"")</f>
        <v>67</v>
      </c>
      <c r="F77" s="665"/>
      <c r="G77" s="663">
        <f>IFERROR(IF(AND(N72=""),"",VLOOKUP(N72,Marks,19,0)),"")</f>
        <v>26</v>
      </c>
      <c r="H77" s="665"/>
      <c r="I77" s="663">
        <f>IFERROR(IF(AND(N72=""),"",VLOOKUP(N72,Marks,20,0)),"")</f>
        <v>21</v>
      </c>
      <c r="J77" s="665"/>
      <c r="K77" s="406">
        <f>IFERROR(IF(AND(N72=""),"",SUM(C77,G77)),"")</f>
        <v>51</v>
      </c>
      <c r="L77" s="406">
        <f>IFERROR(IF(AND(N72=""),"",SUM(E77,I77)),"")</f>
        <v>88</v>
      </c>
      <c r="M77" s="828">
        <f>IFERROR(IF(AND(N72=""),"",SUM(K77,L77)),"")</f>
        <v>139</v>
      </c>
      <c r="N77" s="829"/>
      <c r="O77" s="84" t="str">
        <f>IFERROR(IF(AND(N72=""),"",VLOOKUP(N72,Marks,28,0)),"")</f>
        <v>C</v>
      </c>
      <c r="P77" s="225" t="str">
        <f>IFERROR(IF(AND(N72=""),"",VLOOKUP(N72,Marks,26,0)),"")</f>
        <v>P</v>
      </c>
      <c r="Q77" s="875"/>
      <c r="R77" s="321" t="str">
        <f>IF('Master sheet'!T$11="Hindi","हिंदी","Hindi")</f>
        <v>Hindi</v>
      </c>
      <c r="S77" s="663">
        <f>IFERROR(IF(AND(AD72=""),"",VLOOKUP(AD72,Marks,15,0)),"")</f>
        <v>26</v>
      </c>
      <c r="T77" s="665"/>
      <c r="U77" s="663">
        <f>IFERROR(IF(AND(AD72=""),"",VLOOKUP(AD72,Marks,16,0)),"")</f>
        <v>64</v>
      </c>
      <c r="V77" s="665"/>
      <c r="W77" s="663">
        <f>IFERROR(IF(AND(AD72=""),"",VLOOKUP(AD72,Marks,19,0)),"")</f>
        <v>28</v>
      </c>
      <c r="X77" s="665"/>
      <c r="Y77" s="663">
        <f>IFERROR(IF(AND(AD72=""),"",VLOOKUP(AD72,Marks,20,0)),"")</f>
        <v>20</v>
      </c>
      <c r="Z77" s="665"/>
      <c r="AA77" s="406">
        <f>IFERROR(IF(AND(AD72=""),"",SUM(S77,W77)),"")</f>
        <v>54</v>
      </c>
      <c r="AB77" s="406">
        <f>IFERROR(IF(AND(AD72=""),"",SUM(U77,Y77)),"")</f>
        <v>84</v>
      </c>
      <c r="AC77" s="828">
        <f>IFERROR(IF(AND(AD72=""),"",SUM(AA77,AB77)),"")</f>
        <v>138</v>
      </c>
      <c r="AD77" s="829"/>
      <c r="AE77" s="84" t="str">
        <f>IFERROR(IF(AND(AD72=""),"",VLOOKUP(AD72,Marks,28,0)),"")</f>
        <v>C</v>
      </c>
      <c r="AF77" s="225" t="str">
        <f>IFERROR(IF(AND(AD72=""),"",VLOOKUP(AD72,Marks,26,0)),"")</f>
        <v>P</v>
      </c>
    </row>
    <row r="78" spans="1:32" s="46" customFormat="1" ht="21" customHeight="1">
      <c r="A78" s="104">
        <f>IF(N72="","",A77+1)</f>
        <v>14</v>
      </c>
      <c r="B78" s="321" t="str">
        <f>IF('Master sheet'!$D$11="Hindi","गणित","Maths")</f>
        <v>गणित</v>
      </c>
      <c r="C78" s="663">
        <f>IFERROR(IF(AND(N72=""),"",VLOOKUP(N72,Marks,51,0)),"")</f>
        <v>26</v>
      </c>
      <c r="D78" s="665"/>
      <c r="E78" s="663">
        <f>IFERROR(IF(AND(N72=""),"",VLOOKUP(N72,Marks,52,0)),"")</f>
        <v>64</v>
      </c>
      <c r="F78" s="665"/>
      <c r="G78" s="663">
        <f>IFERROR(IF(AND(N72=""),"",VLOOKUP(N72,Marks,55,0)),"")</f>
        <v>24</v>
      </c>
      <c r="H78" s="665"/>
      <c r="I78" s="663">
        <f>IFERROR(IF(AND(N72=""),"",VLOOKUP(N72,Marks,56,0)),"")</f>
        <v>65</v>
      </c>
      <c r="J78" s="665"/>
      <c r="K78" s="406">
        <f>IFERROR(IF(AND(N72=""),"",SUM(C78,G78)),"")</f>
        <v>50</v>
      </c>
      <c r="L78" s="406">
        <f>IFERROR(IF(AND(N72=""),"",SUM(E78,I78)),"")</f>
        <v>129</v>
      </c>
      <c r="M78" s="828">
        <f>IFERROR(IF(AND(N72=""),"",SUM(K78,L78)),"")</f>
        <v>179</v>
      </c>
      <c r="N78" s="829"/>
      <c r="O78" s="84" t="str">
        <f>IFERROR(IF(AND(N72=""),"",VLOOKUP(N72,Marks,64,0)),"")</f>
        <v>A</v>
      </c>
      <c r="P78" s="225" t="str">
        <f>IFERROR(IF(AND(N72=""),"",VLOOKUP(N72,Marks,62,0)),"")</f>
        <v>P</v>
      </c>
      <c r="Q78" s="875"/>
      <c r="R78" s="321" t="str">
        <f>IF('Master sheet'!$D$11="Hindi","गणित","Maths")</f>
        <v>गणित</v>
      </c>
      <c r="S78" s="663">
        <f>IFERROR(IF(AND(AD72=""),"",VLOOKUP(AD72,Marks,51,0)),"")</f>
        <v>25</v>
      </c>
      <c r="T78" s="665"/>
      <c r="U78" s="663">
        <f>IFERROR(IF(AND(AD72=""),"",VLOOKUP(AD72,Marks,52,0)),"")</f>
        <v>64</v>
      </c>
      <c r="V78" s="665"/>
      <c r="W78" s="663">
        <f>IFERROR(IF(AND(AD72=""),"",VLOOKUP(AD72,Marks,55,0)),"")</f>
        <v>21</v>
      </c>
      <c r="X78" s="665"/>
      <c r="Y78" s="663">
        <f>IFERROR(IF(AND(AD72=""),"",VLOOKUP(AD72,Marks,56,0)),"")</f>
        <v>64</v>
      </c>
      <c r="Z78" s="665"/>
      <c r="AA78" s="406">
        <f>IFERROR(IF(AND(AD72=""),"",SUM(S78,W78)),"")</f>
        <v>46</v>
      </c>
      <c r="AB78" s="406">
        <f>IFERROR(IF(AND(AD72=""),"",SUM(U78,Y78)),"")</f>
        <v>128</v>
      </c>
      <c r="AC78" s="828">
        <f>IFERROR(IF(AND(AD72=""),"",SUM(AA78,AB78)),"")</f>
        <v>174</v>
      </c>
      <c r="AD78" s="829"/>
      <c r="AE78" s="84" t="str">
        <f>IFERROR(IF(AND(AD72=""),"",VLOOKUP(AD72,Marks,64,0)),"")</f>
        <v>A</v>
      </c>
      <c r="AF78" s="225" t="str">
        <f>IFERROR(IF(AND(AD72=""),"",VLOOKUP(AD72,Marks,62,0)),"")</f>
        <v>P</v>
      </c>
    </row>
    <row r="79" spans="1:32" s="46" customFormat="1" ht="21" customHeight="1">
      <c r="A79" s="104">
        <f>IF(N72="","",A78+1)</f>
        <v>15</v>
      </c>
      <c r="B79" s="416"/>
      <c r="C79" s="830">
        <v>15</v>
      </c>
      <c r="D79" s="831"/>
      <c r="E79" s="830">
        <v>35</v>
      </c>
      <c r="F79" s="831"/>
      <c r="G79" s="830">
        <v>15</v>
      </c>
      <c r="H79" s="831"/>
      <c r="I79" s="830">
        <v>35</v>
      </c>
      <c r="J79" s="831"/>
      <c r="K79" s="414">
        <v>30</v>
      </c>
      <c r="L79" s="414">
        <v>70</v>
      </c>
      <c r="M79" s="830">
        <v>100</v>
      </c>
      <c r="N79" s="831"/>
      <c r="O79" s="834"/>
      <c r="P79" s="835"/>
      <c r="Q79" s="875"/>
      <c r="R79" s="416"/>
      <c r="S79" s="830">
        <v>15</v>
      </c>
      <c r="T79" s="831"/>
      <c r="U79" s="830">
        <v>35</v>
      </c>
      <c r="V79" s="831"/>
      <c r="W79" s="830">
        <v>15</v>
      </c>
      <c r="X79" s="831"/>
      <c r="Y79" s="830">
        <v>35</v>
      </c>
      <c r="Z79" s="831"/>
      <c r="AA79" s="414">
        <v>30</v>
      </c>
      <c r="AB79" s="414">
        <v>70</v>
      </c>
      <c r="AC79" s="830">
        <v>100</v>
      </c>
      <c r="AD79" s="831"/>
      <c r="AE79" s="834"/>
      <c r="AF79" s="835"/>
    </row>
    <row r="80" spans="1:32" s="46" customFormat="1" ht="21" customHeight="1">
      <c r="A80" s="104">
        <f>IF(N72="","",A79+1)</f>
        <v>16</v>
      </c>
      <c r="B80" s="321" t="str">
        <f>IF('Master sheet'!$D$11="Hindi","अंग्रेजी","English")</f>
        <v>अंग्रेजी</v>
      </c>
      <c r="C80" s="663">
        <f>IFERROR(IF(AND(N72=""),"",VLOOKUP(N72,Marks,33,0)),"")</f>
        <v>15</v>
      </c>
      <c r="D80" s="665"/>
      <c r="E80" s="663">
        <f>IFERROR(IF(AND(N72=""),"",VLOOKUP(N72,Marks,34,0)),"")</f>
        <v>31</v>
      </c>
      <c r="F80" s="665"/>
      <c r="G80" s="663">
        <f>IFERROR(IF(AND(N72=""),"",VLOOKUP(N72,Marks,37,0)),"")</f>
        <v>12</v>
      </c>
      <c r="H80" s="665"/>
      <c r="I80" s="663">
        <f>IFERROR(IF(AND(N72=""),"",VLOOKUP(N72,Marks,38,0)),"")</f>
        <v>32</v>
      </c>
      <c r="J80" s="665"/>
      <c r="K80" s="406">
        <f>IFERROR(IF(AND(N72=""),"",SUM(C80,G80)),"")</f>
        <v>27</v>
      </c>
      <c r="L80" s="406">
        <f>IFERROR(IF(AND(N72=""),"",SUM(E80,I80)),"")</f>
        <v>63</v>
      </c>
      <c r="M80" s="828">
        <f>IFERROR(IF(AND(N72=""),"",SUM(K80,L80)),"")</f>
        <v>90</v>
      </c>
      <c r="N80" s="829"/>
      <c r="O80" s="84" t="str">
        <f>IFERROR(IF(AND(N72=""),"",VLOOKUP(N72,Marks,46,0)),"")</f>
        <v>A</v>
      </c>
      <c r="P80" s="225" t="str">
        <f>IFERROR(IF(AND(N72=""),"",VLOOKUP(N72,Marks,44,0)),"")</f>
        <v>P</v>
      </c>
      <c r="Q80" s="875"/>
      <c r="R80" s="321" t="str">
        <f>IF('Master sheet'!$D$11="Hindi","अंग्रेजी","English")</f>
        <v>अंग्रेजी</v>
      </c>
      <c r="S80" s="663">
        <f>IFERROR(IF(AND(AD72=""),"",VLOOKUP(AD72,Marks,33,0)),"")</f>
        <v>12</v>
      </c>
      <c r="T80" s="665"/>
      <c r="U80" s="663">
        <f>IFERROR(IF(AND(AD72=""),"",VLOOKUP(AD72,Marks,34,0)),"")</f>
        <v>30</v>
      </c>
      <c r="V80" s="665"/>
      <c r="W80" s="663">
        <f>IFERROR(IF(AND(AD72=""),"",VLOOKUP(AD72,Marks,37,0)),"")</f>
        <v>10</v>
      </c>
      <c r="X80" s="665"/>
      <c r="Y80" s="663">
        <f>IFERROR(IF(AND(AD72=""),"",VLOOKUP(AD72,Marks,38,0)),"")</f>
        <v>31</v>
      </c>
      <c r="Z80" s="665"/>
      <c r="AA80" s="406">
        <f>IFERROR(IF(AND(AD72=""),"",SUM(S80,W80)),"")</f>
        <v>22</v>
      </c>
      <c r="AB80" s="406">
        <f>IFERROR(IF(AND(AD72=""),"",SUM(U80,Y80)),"")</f>
        <v>61</v>
      </c>
      <c r="AC80" s="828">
        <f>IFERROR(IF(AND(AD72=""),"",SUM(AA80,AB80)),"")</f>
        <v>83</v>
      </c>
      <c r="AD80" s="829"/>
      <c r="AE80" s="84" t="str">
        <f>IFERROR(IF(AND(AD72=""),"",VLOOKUP(AD72,Marks,46,0)),"")</f>
        <v>B</v>
      </c>
      <c r="AF80" s="225" t="str">
        <f>IFERROR(IF(AND(AD72=""),"",VLOOKUP(AD72,Marks,44,0)),"")</f>
        <v>P</v>
      </c>
    </row>
    <row r="81" spans="1:32" s="46" customFormat="1" ht="25.5" customHeight="1">
      <c r="A81" s="104">
        <f>IF(N72="","",A80+1)</f>
        <v>17</v>
      </c>
      <c r="B81" s="322" t="str">
        <f>IF('Master sheet'!$D$11="Hindi","कुल योग","Total")</f>
        <v>कुल योग</v>
      </c>
      <c r="C81" s="848">
        <f>IF(AND(N72=""),"",IF(AND(C77="",C78="",C80=""),"",SUM(C77,C78,C80)))</f>
        <v>66</v>
      </c>
      <c r="D81" s="849"/>
      <c r="E81" s="848">
        <f>IF(AND(N72=""),"",IF(AND(E77="",E78="",E80=""),"",SUM(E77,E78,E80)))</f>
        <v>162</v>
      </c>
      <c r="F81" s="849"/>
      <c r="G81" s="848">
        <f>IF(AND(N72=""),"",IF(AND(G77="",G78="",G80=""),"",SUM(G77,G78,G80)))</f>
        <v>62</v>
      </c>
      <c r="H81" s="849"/>
      <c r="I81" s="848">
        <f>IF(AND(N72=""),"",IF(AND(I77="",I78="",I80=""),"",SUM(I77,I78,I80)))</f>
        <v>118</v>
      </c>
      <c r="J81" s="849"/>
      <c r="K81" s="407">
        <f>IF(AND(N72=""),"",IF(AND(K77="",K78="",K80=""),"",SUM(K77,K78,K80)))</f>
        <v>128</v>
      </c>
      <c r="L81" s="407">
        <f>IF(AND(N72=""),"",IF(AND(L77="",L78="",L80=""),"",SUM(L77,L78,L80)))</f>
        <v>280</v>
      </c>
      <c r="M81" s="828">
        <f>IF(AND(N72=""),"",IF(AND(M77="",M78="",M80=""),"",SUM(M77,M78,M80)))</f>
        <v>408</v>
      </c>
      <c r="N81" s="829"/>
      <c r="O81" s="415" t="str">
        <f>IFERROR(IF(AND(N72=""),"",VLOOKUP(N72,Marks,119,0)),"")</f>
        <v>B</v>
      </c>
      <c r="P81" s="228"/>
      <c r="Q81" s="875"/>
      <c r="R81" s="322" t="str">
        <f>IF('Master sheet'!$D$11="Hindi","कुल योग","Total")</f>
        <v>कुल योग</v>
      </c>
      <c r="S81" s="848">
        <f>IF(AND(AD72=""),"",IF(AND(S77="",S78="",S80=""),"",SUM(S77,S78,S80)))</f>
        <v>63</v>
      </c>
      <c r="T81" s="849"/>
      <c r="U81" s="848">
        <f>IF(AND(AD72=""),"",IF(AND(U77="",U78="",U80=""),"",SUM(U77,U78,U80)))</f>
        <v>158</v>
      </c>
      <c r="V81" s="849"/>
      <c r="W81" s="848">
        <f>IF(AND(AD72=""),"",IF(AND(W77="",W78="",W80=""),"",SUM(W77,W78,W80)))</f>
        <v>59</v>
      </c>
      <c r="X81" s="849"/>
      <c r="Y81" s="848">
        <f>IF(AND(AD72=""),"",IF(AND(Y77="",Y78="",Y80=""),"",SUM(Y77,Y78,Y80)))</f>
        <v>115</v>
      </c>
      <c r="Z81" s="849"/>
      <c r="AA81" s="407">
        <f>IF(AND(AD72=""),"",IF(AND(AA77="",AA78="",AA80=""),"",SUM(AA77,AA78,AA80)))</f>
        <v>122</v>
      </c>
      <c r="AB81" s="407">
        <f>IF(AND(AD72=""),"",IF(AND(AB77="",AB78="",AB80=""),"",SUM(AB77,AB78,AB80)))</f>
        <v>273</v>
      </c>
      <c r="AC81" s="828">
        <f>IF(AND(AD72=""),"",IF(AND(AC77="",AC78="",AC80=""),"",SUM(AC77,AC78,AC80)))</f>
        <v>395</v>
      </c>
      <c r="AD81" s="829"/>
      <c r="AE81" s="415" t="str">
        <f>IFERROR(IF(AND(AD72=""),"",VLOOKUP(AD72,Marks,119,0)),"")</f>
        <v>B</v>
      </c>
      <c r="AF81" s="228"/>
    </row>
    <row r="82" spans="1:32" s="46" customFormat="1" ht="25.5" customHeight="1">
      <c r="A82" s="104">
        <f>IF(N72="","",A81+1)</f>
        <v>18</v>
      </c>
      <c r="B82" s="417"/>
      <c r="C82" s="830">
        <v>50</v>
      </c>
      <c r="D82" s="836"/>
      <c r="E82" s="836"/>
      <c r="F82" s="831"/>
      <c r="G82" s="830">
        <v>50</v>
      </c>
      <c r="H82" s="836"/>
      <c r="I82" s="836"/>
      <c r="J82" s="831"/>
      <c r="K82" s="830">
        <v>100</v>
      </c>
      <c r="L82" s="836"/>
      <c r="M82" s="836"/>
      <c r="N82" s="831"/>
      <c r="O82" s="837"/>
      <c r="P82" s="838"/>
      <c r="Q82" s="875"/>
      <c r="R82" s="417"/>
      <c r="S82" s="830">
        <v>50</v>
      </c>
      <c r="T82" s="836"/>
      <c r="U82" s="836"/>
      <c r="V82" s="831"/>
      <c r="W82" s="830">
        <v>50</v>
      </c>
      <c r="X82" s="836"/>
      <c r="Y82" s="836"/>
      <c r="Z82" s="831"/>
      <c r="AA82" s="830">
        <v>100</v>
      </c>
      <c r="AB82" s="836"/>
      <c r="AC82" s="836"/>
      <c r="AD82" s="831"/>
      <c r="AE82" s="837"/>
      <c r="AF82" s="838"/>
    </row>
    <row r="83" spans="1:32" s="46" customFormat="1" ht="21" customHeight="1">
      <c r="A83" s="104">
        <f>IF(N72="","",A82+1)</f>
        <v>19</v>
      </c>
      <c r="B83" s="326" t="str">
        <f>IF('Master sheet'!$D$11="Hindi","पर्यावरण अध्ययन","EVS")</f>
        <v>पर्यावरण अध्ययन</v>
      </c>
      <c r="C83" s="663">
        <f>IFERROR(IF(AND(N72=""),"",VLOOKUP(N72,Marks,69,0)),"")</f>
        <v>42</v>
      </c>
      <c r="D83" s="664"/>
      <c r="E83" s="664"/>
      <c r="F83" s="665"/>
      <c r="G83" s="663">
        <f>IFERROR(IF(AND(N72=""),"",VLOOKUP(N72,Marks,73,0)),"")</f>
        <v>48</v>
      </c>
      <c r="H83" s="664"/>
      <c r="I83" s="664"/>
      <c r="J83" s="665"/>
      <c r="K83" s="848">
        <f>IFERROR(IF(AND(N72=""),"",SUM(C83,G83)),"")</f>
        <v>90</v>
      </c>
      <c r="L83" s="861"/>
      <c r="M83" s="861"/>
      <c r="N83" s="849"/>
      <c r="O83" s="84" t="str">
        <f>IFERROR(IF(AND(N72=""),"",VLOOKUP(N72,Marks,82,0)),"")</f>
        <v>A</v>
      </c>
      <c r="P83" s="225" t="str">
        <f>IFERROR(IF(AND(N72=""),"",VLOOKUP(N72,Marks,80,0)),"")</f>
        <v>P</v>
      </c>
      <c r="Q83" s="875"/>
      <c r="R83" s="326" t="str">
        <f>IF('Master sheet'!$D$11="Hindi","पर्यावरण अध्ययन","EVS")</f>
        <v>पर्यावरण अध्ययन</v>
      </c>
      <c r="S83" s="663">
        <f>IFERROR(IF(AND(AD72=""),"",VLOOKUP(AD72,Marks,69,0)),"")</f>
        <v>36</v>
      </c>
      <c r="T83" s="664"/>
      <c r="U83" s="664"/>
      <c r="V83" s="665"/>
      <c r="W83" s="663">
        <f>IFERROR(IF(AND(AD72=""),"",VLOOKUP(AD72,Marks,73,0)),"")</f>
        <v>47</v>
      </c>
      <c r="X83" s="664"/>
      <c r="Y83" s="664"/>
      <c r="Z83" s="665"/>
      <c r="AA83" s="848">
        <f>IFERROR(IF(AND(AD72=""),"",SUM(S83,W83)),"")</f>
        <v>83</v>
      </c>
      <c r="AB83" s="861"/>
      <c r="AC83" s="861"/>
      <c r="AD83" s="849"/>
      <c r="AE83" s="84" t="str">
        <f>IFERROR(IF(AND(AD72=""),"",VLOOKUP(AD72,Marks,82,0)),"")</f>
        <v>B</v>
      </c>
      <c r="AF83" s="225" t="str">
        <f>IFERROR(IF(AND(AD72=""),"",VLOOKUP(AD72,Marks,80,0)),"")</f>
        <v>P</v>
      </c>
    </row>
    <row r="84" spans="1:32" s="46" customFormat="1" ht="9" customHeight="1">
      <c r="A84" s="104">
        <f>IF(N72="","",A83+1)</f>
        <v>20</v>
      </c>
      <c r="B84" s="810"/>
      <c r="C84" s="810"/>
      <c r="D84" s="810"/>
      <c r="E84" s="810"/>
      <c r="F84" s="810"/>
      <c r="G84" s="810"/>
      <c r="H84" s="810"/>
      <c r="I84" s="810"/>
      <c r="J84" s="810"/>
      <c r="K84" s="810"/>
      <c r="L84" s="810"/>
      <c r="M84" s="810"/>
      <c r="N84" s="810"/>
      <c r="O84" s="810"/>
      <c r="P84" s="810"/>
      <c r="Q84" s="875"/>
      <c r="R84" s="810"/>
      <c r="S84" s="810"/>
      <c r="T84" s="810"/>
      <c r="U84" s="810"/>
      <c r="V84" s="810"/>
      <c r="W84" s="810"/>
      <c r="X84" s="810"/>
      <c r="Y84" s="810"/>
      <c r="Z84" s="810"/>
      <c r="AA84" s="810"/>
      <c r="AB84" s="810"/>
      <c r="AC84" s="810"/>
      <c r="AD84" s="810"/>
      <c r="AE84" s="810"/>
      <c r="AF84" s="810"/>
    </row>
    <row r="85" spans="1:32" s="46" customFormat="1" ht="18.95" customHeight="1">
      <c r="A85" s="104">
        <f>IF(N72="","",A84+1)</f>
        <v>21</v>
      </c>
      <c r="B85" s="862" t="str">
        <f>IF('Master sheet'!$D$11="Hindi","अतिरिक्त विषय ","Extra Subject")</f>
        <v xml:space="preserve">अतिरिक्त विषय </v>
      </c>
      <c r="C85" s="862"/>
      <c r="D85" s="862"/>
      <c r="E85" s="862"/>
      <c r="F85" s="862"/>
      <c r="G85" s="862"/>
      <c r="H85" s="862"/>
      <c r="I85" s="862"/>
      <c r="J85" s="862"/>
      <c r="K85" s="862"/>
      <c r="L85" s="862"/>
      <c r="M85" s="862"/>
      <c r="N85" s="862"/>
      <c r="O85" s="862"/>
      <c r="P85" s="862"/>
      <c r="Q85" s="875"/>
      <c r="R85" s="863" t="str">
        <f>IF('Master sheet'!$D$11="Hindi","अतिरिक्त विषय ","Extra Subject")</f>
        <v xml:space="preserve">अतिरिक्त विषय </v>
      </c>
      <c r="S85" s="863"/>
      <c r="T85" s="863"/>
      <c r="U85" s="863"/>
      <c r="V85" s="863"/>
      <c r="W85" s="863"/>
      <c r="X85" s="863"/>
      <c r="Y85" s="863"/>
      <c r="Z85" s="863"/>
      <c r="AA85" s="863"/>
      <c r="AB85" s="863"/>
      <c r="AC85" s="863"/>
      <c r="AD85" s="863"/>
      <c r="AE85" s="863"/>
      <c r="AF85" s="863"/>
    </row>
    <row r="86" spans="1:32" s="46" customFormat="1" ht="18.95" customHeight="1">
      <c r="A86" s="104">
        <f>IF(N72="","",A85+1)</f>
        <v>22</v>
      </c>
      <c r="B86" s="378" t="str">
        <f>IF('Master sheet'!$D$11="Hindi","विषय","Subject")</f>
        <v>विषय</v>
      </c>
      <c r="C86" s="843" t="str">
        <f>IF('Master sheet'!$D$11="Hindi","पूर्णांक","M.M.")</f>
        <v>पूर्णांक</v>
      </c>
      <c r="D86" s="844"/>
      <c r="E86" s="843" t="str">
        <f>IF('Master sheet'!$D$11="Hindi","प्राप्तांक","Ob.M.")</f>
        <v>प्राप्तांक</v>
      </c>
      <c r="F86" s="844"/>
      <c r="G86" s="843" t="str">
        <f>IF('Master sheet'!$D$11="Hindi","ग्रेड","Grade")</f>
        <v>ग्रेड</v>
      </c>
      <c r="H86" s="844"/>
      <c r="I86" s="843" t="str">
        <f>IF('Master sheet'!$D$11="Hindi","विषय","Subject")</f>
        <v>विषय</v>
      </c>
      <c r="J86" s="844"/>
      <c r="K86" s="843" t="str">
        <f>IF('Master sheet'!$D$11="Hindi","पूर्णांक","M.M.")</f>
        <v>पूर्णांक</v>
      </c>
      <c r="L86" s="844"/>
      <c r="M86" s="843" t="str">
        <f>IF('Master sheet'!$D$11="Hindi","प्राप्तांक","Ob.M.")</f>
        <v>प्राप्तांक</v>
      </c>
      <c r="N86" s="844"/>
      <c r="O86" s="843" t="str">
        <f>IF('Master sheet'!$D$11="Hindi","ग्रेड","Grade")</f>
        <v>ग्रेड</v>
      </c>
      <c r="P86" s="844"/>
      <c r="Q86" s="875"/>
      <c r="R86" s="378" t="str">
        <f>IF('Master sheet'!$D$11="Hindi","विषय","Subject")</f>
        <v>विषय</v>
      </c>
      <c r="S86" s="843" t="str">
        <f>IF('Master sheet'!$D$11="Hindi","पूर्णांक","M.M.")</f>
        <v>पूर्णांक</v>
      </c>
      <c r="T86" s="844"/>
      <c r="U86" s="843" t="str">
        <f>IF('Master sheet'!$D$11="Hindi","प्राप्तांक","Ob.M.")</f>
        <v>प्राप्तांक</v>
      </c>
      <c r="V86" s="844"/>
      <c r="W86" s="843" t="str">
        <f>IF('Master sheet'!$D$11="Hindi","ग्रेड","Grade")</f>
        <v>ग्रेड</v>
      </c>
      <c r="X86" s="844"/>
      <c r="Y86" s="843" t="str">
        <f>IF('Master sheet'!$D$11="Hindi","विषय","Subject")</f>
        <v>विषय</v>
      </c>
      <c r="Z86" s="844"/>
      <c r="AA86" s="843" t="str">
        <f>IF('Master sheet'!$D$11="Hindi","पूर्णांक","M.M.")</f>
        <v>पूर्णांक</v>
      </c>
      <c r="AB86" s="844"/>
      <c r="AC86" s="843" t="str">
        <f>IF('Master sheet'!$D$11="Hindi","प्राप्तांक","Ob.M.")</f>
        <v>प्राप्तांक</v>
      </c>
      <c r="AD86" s="844"/>
      <c r="AE86" s="843" t="str">
        <f>IF('Master sheet'!$D$11="Hindi","ग्रेड","Grade")</f>
        <v>ग्रेड</v>
      </c>
      <c r="AF86" s="844"/>
    </row>
    <row r="87" spans="1:32" s="46" customFormat="1" ht="22.5" customHeight="1">
      <c r="A87" s="104">
        <f>IF(N72="","",A86+1)</f>
        <v>23</v>
      </c>
      <c r="B87" s="322" t="str">
        <f>IF(AND(N72=""),"",'Result Sheet'!$DA$4)</f>
        <v/>
      </c>
      <c r="C87" s="845">
        <f>IF(AND(N72=""),"",'Result Sheet'!$DC$7)</f>
        <v>100</v>
      </c>
      <c r="D87" s="845"/>
      <c r="E87" s="846">
        <f>IFERROR(IF(AND(N72=""),"",VLOOKUP(N72,Marks,106,0)),"")</f>
        <v>78</v>
      </c>
      <c r="F87" s="846"/>
      <c r="G87" s="847" t="str">
        <f>IFERROR(IF(AND(N72=""),"",VLOOKUP(N72,Marks,107,0)),"")</f>
        <v>B</v>
      </c>
      <c r="H87" s="847"/>
      <c r="I87" s="845" t="str">
        <f>IF(AND(N72=""),"",'Result Sheet'!$DE$4)</f>
        <v/>
      </c>
      <c r="J87" s="845"/>
      <c r="K87" s="845">
        <f>IF(AND(N72=""),"",'Result Sheet'!$DG$7)</f>
        <v>100</v>
      </c>
      <c r="L87" s="845"/>
      <c r="M87" s="846">
        <f>IFERROR(IF(AND(N72=""),"",VLOOKUP(N72,Marks,110,0)),"")</f>
        <v>83</v>
      </c>
      <c r="N87" s="846"/>
      <c r="O87" s="847" t="str">
        <f>IFERROR(IF(AND(N72=""),"",VLOOKUP(N72,Marks,111,0)),"")</f>
        <v>B</v>
      </c>
      <c r="P87" s="847"/>
      <c r="Q87" s="875"/>
      <c r="R87" s="322" t="str">
        <f>IF(AND(AD72=""),"",'Result Sheet'!$DA$4)</f>
        <v/>
      </c>
      <c r="S87" s="845">
        <f>IF(AND(AD72=""),"",'Result Sheet'!$DC$7)</f>
        <v>100</v>
      </c>
      <c r="T87" s="845"/>
      <c r="U87" s="846">
        <f>IFERROR(IF(AND(AD72=""),"",VLOOKUP(AD72,Marks,106,0)),"")</f>
        <v>78</v>
      </c>
      <c r="V87" s="846"/>
      <c r="W87" s="847" t="str">
        <f>IFERROR(IF(AND(AD72=""),"",VLOOKUP(AD72,Marks,107,0)),"")</f>
        <v>B</v>
      </c>
      <c r="X87" s="847"/>
      <c r="Y87" s="845" t="str">
        <f>IF(AND(AD72=""),"",'Result Sheet'!$DE$4)</f>
        <v/>
      </c>
      <c r="Z87" s="845"/>
      <c r="AA87" s="845">
        <f>IF(AND(AD72=""),"",'Result Sheet'!$DG$7)</f>
        <v>100</v>
      </c>
      <c r="AB87" s="845"/>
      <c r="AC87" s="846">
        <f>IFERROR(IF(AND(AD72=""),"",VLOOKUP(AD72,Marks,110,0)),"")</f>
        <v>83</v>
      </c>
      <c r="AD87" s="846"/>
      <c r="AE87" s="847" t="str">
        <f>IFERROR(IF(AND(AD72=""),"",VLOOKUP(AD72,Marks,111,0)),"")</f>
        <v>B</v>
      </c>
      <c r="AF87" s="847"/>
    </row>
    <row r="88" spans="1:32" s="46" customFormat="1" ht="22.5" customHeight="1">
      <c r="A88" s="104">
        <f>IF(N72="","",A87+1)</f>
        <v>24</v>
      </c>
      <c r="B88" s="811" t="str">
        <f>IF('Master sheet'!$D$11="Hindi","विषय","Subject")</f>
        <v>विषय</v>
      </c>
      <c r="C88" s="811"/>
      <c r="D88" s="832" t="str">
        <f>IF('Master sheet'!$D$11="Hindi","प्राप्तांक","Marks ")</f>
        <v>प्राप्तांक</v>
      </c>
      <c r="E88" s="833"/>
      <c r="F88" s="324" t="str">
        <f>IF('Master sheet'!$D$11="Hindi","ग्रेड","Grade")</f>
        <v>ग्रेड</v>
      </c>
      <c r="G88" s="811" t="str">
        <f>IF('Master sheet'!$D$11="Hindi","विषय","Subject")</f>
        <v>विषय</v>
      </c>
      <c r="H88" s="811"/>
      <c r="I88" s="832" t="str">
        <f>IF('Master sheet'!$D$11="Hindi","प्राप्तांक","Marks")</f>
        <v>प्राप्तांक</v>
      </c>
      <c r="J88" s="833"/>
      <c r="K88" s="324" t="str">
        <f>IF('Master sheet'!$D$11="Hindi","ग्रेड","Grade")</f>
        <v>ग्रेड</v>
      </c>
      <c r="L88" s="811" t="str">
        <f>IF('Master sheet'!$D$11="Hindi","विषय","Subject")</f>
        <v>विषय</v>
      </c>
      <c r="M88" s="811"/>
      <c r="N88" s="832" t="str">
        <f>IF('Master sheet'!$D$11="Hindi","प्राप्तांक","Marks")</f>
        <v>प्राप्तांक</v>
      </c>
      <c r="O88" s="833"/>
      <c r="P88" s="365" t="str">
        <f>IF('Master sheet'!$D$11="Hindi","ग्रेड","Grade")</f>
        <v>ग्रेड</v>
      </c>
      <c r="Q88" s="875"/>
      <c r="R88" s="811" t="str">
        <f>IF('Master sheet'!$D$11="Hindi","विषय","Subject")</f>
        <v>विषय</v>
      </c>
      <c r="S88" s="811"/>
      <c r="T88" s="832" t="str">
        <f>IF('Master sheet'!$D$11="Hindi","प्राप्तांक","Marks")</f>
        <v>प्राप्तांक</v>
      </c>
      <c r="U88" s="833"/>
      <c r="V88" s="324" t="str">
        <f>IF('Master sheet'!$D$11="Hindi","ग्रेड","Grade")</f>
        <v>ग्रेड</v>
      </c>
      <c r="W88" s="811" t="str">
        <f>IF('Master sheet'!$D$11="Hindi","विषय","Subject")</f>
        <v>विषय</v>
      </c>
      <c r="X88" s="811"/>
      <c r="Y88" s="832" t="str">
        <f>IF('Master sheet'!$D$11="Hindi","प्राप्तांक","Marks")</f>
        <v>प्राप्तांक</v>
      </c>
      <c r="Z88" s="833"/>
      <c r="AA88" s="324" t="str">
        <f>IF('Master sheet'!$D$11="Hindi","ग्रेड","Grade")</f>
        <v>ग्रेड</v>
      </c>
      <c r="AB88" s="811" t="str">
        <f>IF('Master sheet'!$D$11="Hindi","विषय","Subject")</f>
        <v>विषय</v>
      </c>
      <c r="AC88" s="811"/>
      <c r="AD88" s="832" t="str">
        <f>IF('Master sheet'!$D$11="Hindi","प्राप्तांक","Marks")</f>
        <v>प्राप्तांक</v>
      </c>
      <c r="AE88" s="833"/>
      <c r="AF88" s="365" t="str">
        <f>IF('Master sheet'!$D$11="Hindi","ग्रेड","Grade")</f>
        <v>ग्रेड</v>
      </c>
    </row>
    <row r="89" spans="1:32" s="46" customFormat="1" ht="21.75" customHeight="1">
      <c r="A89" s="104">
        <f>IF(N72="","",A88+1)</f>
        <v>25</v>
      </c>
      <c r="B89" s="839" t="str">
        <f>IF('Master sheet'!$D$11="Hindi","कार्यानुभव","WORK EXP.")</f>
        <v>कार्यानुभव</v>
      </c>
      <c r="C89" s="840"/>
      <c r="D89" s="840"/>
      <c r="E89" s="75">
        <f>IFERROR(IF(AND(N72=""),"",VLOOKUP(N72,Marks,85,0)),"")</f>
        <v>46</v>
      </c>
      <c r="F89" s="84" t="str">
        <f>IFERROR(IF(AND(N72=""),"",VLOOKUP(N72,Marks,89,0)),"")</f>
        <v>A+</v>
      </c>
      <c r="G89" s="839" t="str">
        <f>IF('Master sheet'!$D$11="Hindi","कला शिक्षा","ART EDU.")</f>
        <v>कला शिक्षा</v>
      </c>
      <c r="H89" s="840"/>
      <c r="I89" s="840"/>
      <c r="J89" s="75">
        <f>IFERROR(IF(AND(N72=""),"",VLOOKUP(N72,Marks,92,0)),"")</f>
        <v>35</v>
      </c>
      <c r="K89" s="84" t="str">
        <f>IFERROR(IF(AND(N72=""),"",VLOOKUP(N72,Marks,96,0)),"")</f>
        <v>B</v>
      </c>
      <c r="L89" s="841" t="str">
        <f>IF('Master sheet'!$D$11="Hindi","स्वा. एवं शा. शिक्षा","HE.&amp;PH. EDU.")</f>
        <v>स्वा. एवं शा. शिक्षा</v>
      </c>
      <c r="M89" s="842"/>
      <c r="N89" s="842"/>
      <c r="O89" s="75">
        <f>IFERROR(IF(AND(N72=""),"",VLOOKUP(N72,Marks,99,0)),"")</f>
        <v>83</v>
      </c>
      <c r="P89" s="84" t="str">
        <f>IFERROR(IF(AND(N72=""),"",VLOOKUP(N72,Marks,103,0)),"")</f>
        <v>A</v>
      </c>
      <c r="Q89" s="875"/>
      <c r="R89" s="833" t="str">
        <f>IF('Master sheet'!$D$11="Hindi","कार्यानुभव","WORK EXP.")</f>
        <v>कार्यानुभव</v>
      </c>
      <c r="S89" s="833"/>
      <c r="T89" s="833"/>
      <c r="U89" s="75">
        <f>IFERROR(IF(AND(AD72=""),"",VLOOKUP(AD72,Marks,85,0)),"")</f>
        <v>43</v>
      </c>
      <c r="V89" s="84" t="str">
        <f>IFERROR(IF(AND(AD72=""),"",VLOOKUP(AD72,Marks,89,0)),"")</f>
        <v>A</v>
      </c>
      <c r="W89" s="833" t="str">
        <f>IF('Master sheet'!$D$11="Hindi","कला शिक्षा","ART EDU.")</f>
        <v>कला शिक्षा</v>
      </c>
      <c r="X89" s="833"/>
      <c r="Y89" s="833"/>
      <c r="Z89" s="75">
        <f>IFERROR(IF(AND(AD72=""),"",VLOOKUP(AD72,Marks,92,0)),"")</f>
        <v>33</v>
      </c>
      <c r="AA89" s="84" t="str">
        <f>IFERROR(IF(AND(AD72=""),"",VLOOKUP(AD72,Marks,96,0)),"")</f>
        <v>B</v>
      </c>
      <c r="AB89" s="873" t="str">
        <f>IF('Master sheet'!$D$11="Hindi","स्वा. एवं शा. शिक्षा","HE.&amp;PH. EDU.")</f>
        <v>स्वा. एवं शा. शिक्षा</v>
      </c>
      <c r="AC89" s="873"/>
      <c r="AD89" s="873"/>
      <c r="AE89" s="75">
        <f>IFERROR(IF(AND(AD72=""),"",VLOOKUP(AD72,Marks,99,0)),"")</f>
        <v>84</v>
      </c>
      <c r="AF89" s="84" t="str">
        <f>IFERROR(IF(AND(AD72=""),"",VLOOKUP(AD72,Marks,103,0)),"")</f>
        <v>A</v>
      </c>
    </row>
    <row r="90" spans="1:32" s="46" customFormat="1" ht="21" customHeight="1">
      <c r="A90" s="104">
        <f>IF(N72="","",A89+1)</f>
        <v>26</v>
      </c>
      <c r="B90" s="800" t="str">
        <f>IF('Master sheet'!$D$11="Hindi","कुल कार्य दिवस :-","Total Meeting :-")</f>
        <v>कुल कार्य दिवस :-</v>
      </c>
      <c r="C90" s="800"/>
      <c r="D90" s="800"/>
      <c r="E90" s="801">
        <f>IFERROR(IF(AND(N72=""),"",VLOOKUP(N72,Marks,117,0)),"")</f>
        <v>220</v>
      </c>
      <c r="F90" s="801"/>
      <c r="G90" s="801"/>
      <c r="H90" s="801"/>
      <c r="I90" s="800" t="str">
        <f>IF('Master sheet'!$D$11="Hindi","कुल उपस्थिति :-","Total Attendance :-")</f>
        <v>कुल उपस्थिति :-</v>
      </c>
      <c r="J90" s="800"/>
      <c r="K90" s="800"/>
      <c r="L90" s="800"/>
      <c r="M90" s="802">
        <f>IFERROR(IF(AND(N72=""),"",VLOOKUP(N72,Marks,118,0)),"")</f>
        <v>188</v>
      </c>
      <c r="N90" s="802"/>
      <c r="O90" s="802"/>
      <c r="P90" s="802"/>
      <c r="Q90" s="875"/>
      <c r="R90" s="800" t="str">
        <f>IF('Master sheet'!$D$11="Hindi","कुल कार्य दिवस :-","Total Meeting :-")</f>
        <v>कुल कार्य दिवस :-</v>
      </c>
      <c r="S90" s="800"/>
      <c r="T90" s="800"/>
      <c r="U90" s="801">
        <f>IFERROR(IF(AND(AD72=""),"",VLOOKUP(AD72,Marks,117,0)),"")</f>
        <v>220</v>
      </c>
      <c r="V90" s="801"/>
      <c r="W90" s="801"/>
      <c r="X90" s="801"/>
      <c r="Y90" s="800" t="str">
        <f>IF('Master sheet'!$D$11="Hindi","कुल उपस्थिति :-","Total Attendance :-")</f>
        <v>कुल उपस्थिति :-</v>
      </c>
      <c r="Z90" s="800"/>
      <c r="AA90" s="800"/>
      <c r="AB90" s="800"/>
      <c r="AC90" s="802">
        <f>IFERROR(IF(AND(AD72=""),"",VLOOKUP(AD72,Marks,118,0)),"")</f>
        <v>180</v>
      </c>
      <c r="AD90" s="802"/>
      <c r="AE90" s="802"/>
      <c r="AF90" s="802"/>
    </row>
    <row r="91" spans="1:32" s="46" customFormat="1" ht="21" customHeight="1">
      <c r="A91" s="104">
        <f>IF(N72="","",A90+1)</f>
        <v>27</v>
      </c>
      <c r="B91" s="800" t="str">
        <f>IF('Master sheet'!$D$11="Hindi","परिणाम :-","Result :-")</f>
        <v>परिणाम :-</v>
      </c>
      <c r="C91" s="800"/>
      <c r="D91" s="800"/>
      <c r="E91" s="803" t="str">
        <f>IFERROR(IF(AND(N72=""),"",VLOOKUP(N72,Marks,116,0)),"")</f>
        <v>कक्षोंन्नति</v>
      </c>
      <c r="F91" s="803"/>
      <c r="G91" s="803"/>
      <c r="H91" s="803"/>
      <c r="I91" s="800" t="str">
        <f>IF('Master sheet'!$D$11="Hindi","परिणाम प्रतिशत में :-","Result in Percentage :-")</f>
        <v>परिणाम प्रतिशत में :-</v>
      </c>
      <c r="J91" s="800"/>
      <c r="K91" s="800"/>
      <c r="L91" s="800"/>
      <c r="M91" s="804">
        <f>IFERROR(IF(AND(N72=""),"",VLOOKUP(N72,Marks,113,0)),"")</f>
        <v>81.599999999999994</v>
      </c>
      <c r="N91" s="804"/>
      <c r="O91" s="804"/>
      <c r="P91" s="804"/>
      <c r="Q91" s="875"/>
      <c r="R91" s="800" t="str">
        <f>IF('Master sheet'!$D$11="Hindi","परिणाम :-","Result :-")</f>
        <v>परिणाम :-</v>
      </c>
      <c r="S91" s="800"/>
      <c r="T91" s="800"/>
      <c r="U91" s="803" t="str">
        <f>IFERROR(IF(AND(AD72=""),"",VLOOKUP(AD72,Marks,116,0)),"")</f>
        <v>कक्षोंन्नति</v>
      </c>
      <c r="V91" s="803"/>
      <c r="W91" s="803"/>
      <c r="X91" s="803"/>
      <c r="Y91" s="800" t="str">
        <f>IF('Master sheet'!$D$11="Hindi","परिणाम प्रतिशत में :-","Result in Percentage :-")</f>
        <v>परिणाम प्रतिशत में :-</v>
      </c>
      <c r="Z91" s="800"/>
      <c r="AA91" s="800"/>
      <c r="AB91" s="800"/>
      <c r="AC91" s="804">
        <f>IFERROR(IF(AND(AD72=""),"",VLOOKUP(AD72,Marks,113,0)),"")</f>
        <v>79</v>
      </c>
      <c r="AD91" s="804"/>
      <c r="AE91" s="804"/>
      <c r="AF91" s="804"/>
    </row>
    <row r="92" spans="1:32" s="46" customFormat="1" ht="21" customHeight="1">
      <c r="A92" s="104">
        <f>IF(N72="","",A91+1)</f>
        <v>28</v>
      </c>
      <c r="B92" s="800" t="str">
        <f>IF('Master sheet'!$D$11="Hindi","श्रेणी / ग्रेड :-","Division / Grade :-")</f>
        <v>श्रेणी / ग्रेड :-</v>
      </c>
      <c r="C92" s="800"/>
      <c r="D92" s="800"/>
      <c r="E92" s="226" t="str">
        <f>IFERROR(IF(AND(N72=""),"",VLOOKUP(N72,Marks,114,0)),"")</f>
        <v>I</v>
      </c>
      <c r="F92" s="227" t="s">
        <v>132</v>
      </c>
      <c r="G92" s="805" t="str">
        <f>IFERROR(IF(AND(N72=""),"",VLOOKUP(N72,Marks,119,0)),"")</f>
        <v>B</v>
      </c>
      <c r="H92" s="805"/>
      <c r="I92" s="800" t="str">
        <f>IF('Master sheet'!$D$11="Hindi","कक्षा में स्थान :-","Position in the Class :-")</f>
        <v>कक्षा में स्थान :-</v>
      </c>
      <c r="J92" s="800"/>
      <c r="K92" s="800"/>
      <c r="L92" s="800"/>
      <c r="M92" s="806">
        <f>IFERROR(IF(AND(N72=""),"",VLOOKUP(N72,Marks,115,0)),"")</f>
        <v>7.9999999999999964</v>
      </c>
      <c r="N92" s="806"/>
      <c r="O92" s="806"/>
      <c r="P92" s="806"/>
      <c r="Q92" s="875"/>
      <c r="R92" s="800" t="str">
        <f>IF('Master sheet'!$D$11="Hindi","श्रेणी / ग्रेड :-","Division / Grade :-")</f>
        <v>श्रेणी / ग्रेड :-</v>
      </c>
      <c r="S92" s="800"/>
      <c r="T92" s="800"/>
      <c r="U92" s="226" t="str">
        <f>IFERROR(IF(AND(AD72=""),"",VLOOKUP(AD72,Marks,114,0)),"")</f>
        <v>I</v>
      </c>
      <c r="V92" s="227" t="s">
        <v>132</v>
      </c>
      <c r="W92" s="805" t="str">
        <f>IFERROR(IF(AND(AD72=""),"",VLOOKUP(AD72,Marks,119,0)),"")</f>
        <v>B</v>
      </c>
      <c r="X92" s="805"/>
      <c r="Y92" s="800" t="str">
        <f>IF('Master sheet'!$D$11="Hindi","कक्षा में स्थान :-","Position in the Class :-")</f>
        <v>कक्षा में स्थान :-</v>
      </c>
      <c r="Z92" s="800"/>
      <c r="AA92" s="800"/>
      <c r="AB92" s="800"/>
      <c r="AC92" s="806">
        <f>IFERROR(IF(AND(AD72=""),"",VLOOKUP(AD72,Marks,115,0)),"")</f>
        <v>17.000000000000298</v>
      </c>
      <c r="AD92" s="806"/>
      <c r="AE92" s="806"/>
      <c r="AF92" s="806"/>
    </row>
    <row r="93" spans="1:32" s="46" customFormat="1" ht="21" customHeight="1">
      <c r="A93" s="104">
        <f>IF(N72="","",A92+1)</f>
        <v>29</v>
      </c>
      <c r="B93" s="786" t="str">
        <f>IF('Master sheet'!$D$11="Hindi","परीक्षा परिणाम घोषणा दिनांक :-","Result Declaration Date :-")</f>
        <v>परीक्षा परिणाम घोषणा दिनांक :-</v>
      </c>
      <c r="C93" s="786"/>
      <c r="D93" s="786"/>
      <c r="E93" s="787">
        <f>IFERROR(IF(AND(N72=""),"",'Master sheet'!$D$10),"")</f>
        <v>45048</v>
      </c>
      <c r="F93" s="787"/>
      <c r="G93" s="787"/>
      <c r="H93" s="369"/>
      <c r="I93" s="76"/>
      <c r="J93" s="76"/>
      <c r="K93" s="47"/>
      <c r="L93" s="76"/>
      <c r="M93" s="76"/>
      <c r="N93" s="76"/>
      <c r="O93" s="76"/>
      <c r="P93" s="76"/>
      <c r="Q93" s="875"/>
      <c r="R93" s="786" t="str">
        <f>IF('Master sheet'!$D$11="Hindi","परीक्षा परिणाम घोषणा दिनांक :-","Result Declaration Date :-")</f>
        <v>परीक्षा परिणाम घोषणा दिनांक :-</v>
      </c>
      <c r="S93" s="786"/>
      <c r="T93" s="786"/>
      <c r="U93" s="787">
        <f>IFERROR(IF(AND(AD72=""),"",'Master sheet'!$D$10),"")</f>
        <v>45048</v>
      </c>
      <c r="V93" s="787"/>
      <c r="W93" s="787"/>
      <c r="X93" s="369"/>
      <c r="Y93" s="76"/>
      <c r="Z93" s="76"/>
      <c r="AA93" s="47"/>
      <c r="AB93" s="76"/>
      <c r="AC93" s="76"/>
      <c r="AD93" s="76"/>
      <c r="AE93" s="76"/>
      <c r="AF93" s="76"/>
    </row>
    <row r="94" spans="1:32" s="46" customFormat="1" ht="39" customHeight="1">
      <c r="A94" s="104">
        <f>IF(N72="","",A93+1)</f>
        <v>30</v>
      </c>
      <c r="B94" s="788" t="str">
        <f>IF(AND(N72=""),"",IF(AND(C69=1),CONCATENATE("( ",UPPER('Master sheet'!$H$10)," )"),IF(AND(C69=2),CONCATENATE("( ",UPPER('Master sheet'!$H$18)," )"),"")))</f>
        <v>( PRADIP SINGH RAJAWAT )</v>
      </c>
      <c r="C94" s="788"/>
      <c r="D94" s="788"/>
      <c r="E94" s="788"/>
      <c r="F94" s="789" t="str">
        <f>IF(AND(N72=""),"",CONCATENATE("(",'Master sheet'!$D$14," )"))</f>
        <v>(Suresh Kumar )</v>
      </c>
      <c r="G94" s="789"/>
      <c r="H94" s="789"/>
      <c r="I94" s="789"/>
      <c r="J94" s="789"/>
      <c r="K94" s="789" t="str">
        <f>IF(AND(N72=""),"",CONCATENATE("(",'Master sheet'!$D$12," )"))</f>
        <v>(USHA PALIYA )</v>
      </c>
      <c r="L94" s="789"/>
      <c r="M94" s="789"/>
      <c r="N94" s="789"/>
      <c r="O94" s="789"/>
      <c r="P94" s="789"/>
      <c r="Q94" s="875"/>
      <c r="R94" s="788" t="str">
        <f>IF(AND(AD72=""),"",IF(AND(S69=1),CONCATENATE("( ",UPPER('Master sheet'!$H$10)," )"),IF(AND(S69=2),CONCATENATE("( ",UPPER('Master sheet'!$H$18)," )"),"")))</f>
        <v>( PRADIP SINGH RAJAWAT )</v>
      </c>
      <c r="S94" s="788"/>
      <c r="T94" s="788"/>
      <c r="U94" s="788"/>
      <c r="V94" s="789" t="str">
        <f>IF(AND(AD72=""),"",CONCATENATE("(",'Master sheet'!$D$14," )"))</f>
        <v>(Suresh Kumar )</v>
      </c>
      <c r="W94" s="789"/>
      <c r="X94" s="789"/>
      <c r="Y94" s="789"/>
      <c r="Z94" s="789"/>
      <c r="AA94" s="789" t="str">
        <f>IF(AND(AD72=""),"",CONCATENATE("(",'Master sheet'!$D$12," )"))</f>
        <v>(USHA PALIYA )</v>
      </c>
      <c r="AB94" s="789"/>
      <c r="AC94" s="789"/>
      <c r="AD94" s="789"/>
      <c r="AE94" s="789"/>
      <c r="AF94" s="789"/>
    </row>
    <row r="95" spans="1:32" s="46" customFormat="1" ht="21" customHeight="1">
      <c r="A95" s="104">
        <f>IF(N72="","",A94+1)</f>
        <v>31</v>
      </c>
      <c r="B95" s="790" t="str">
        <f>IF('Master sheet'!$D$11="Hindi","हस्ताक्षर कक्षाध्यापक","Signature of the class teacher")</f>
        <v>हस्ताक्षर कक्षाध्यापक</v>
      </c>
      <c r="C95" s="790"/>
      <c r="D95" s="790"/>
      <c r="E95" s="790"/>
      <c r="F95" s="790" t="str">
        <f>IF('Master sheet'!$D$11="Hindi","हस्ताक्षर परीक्षा प्रभारी","Signature of the exam. Incharge")</f>
        <v>हस्ताक्षर परीक्षा प्रभारी</v>
      </c>
      <c r="G95" s="790"/>
      <c r="H95" s="790"/>
      <c r="I95" s="790"/>
      <c r="J95" s="790"/>
      <c r="K95" s="790" t="str">
        <f>IF('Master sheet'!$D$11="Hindi","हस्ताक्षर संस्था प्रधान","Head of Institute's Signature")</f>
        <v>हस्ताक्षर संस्था प्रधान</v>
      </c>
      <c r="L95" s="790"/>
      <c r="M95" s="790"/>
      <c r="N95" s="790"/>
      <c r="O95" s="790"/>
      <c r="P95" s="790"/>
      <c r="Q95" s="875"/>
      <c r="R95" s="790" t="str">
        <f>IF('Master sheet'!$D$11="Hindi","हस्ताक्षर कक्षाध्यापक","Signature of the class teacher")</f>
        <v>हस्ताक्षर कक्षाध्यापक</v>
      </c>
      <c r="S95" s="790"/>
      <c r="T95" s="790"/>
      <c r="U95" s="790"/>
      <c r="V95" s="790" t="str">
        <f>IF('Master sheet'!$D$11="Hindi","हस्ताक्षर परीक्षा प्रभारी","Signature of the exam. Incharge")</f>
        <v>हस्ताक्षर परीक्षा प्रभारी</v>
      </c>
      <c r="W95" s="790"/>
      <c r="X95" s="790"/>
      <c r="Y95" s="790"/>
      <c r="Z95" s="790"/>
      <c r="AA95" s="790" t="str">
        <f>IF('Master sheet'!$D$11="Hindi","हस्ताक्षर संस्था प्रधान","Head of Institute's Signature")</f>
        <v>हस्ताक्षर संस्था प्रधान</v>
      </c>
      <c r="AB95" s="790"/>
      <c r="AC95" s="790"/>
      <c r="AD95" s="790"/>
      <c r="AE95" s="790"/>
      <c r="AF95" s="790"/>
    </row>
    <row r="97" spans="1:32" s="46" customFormat="1" ht="21.95" customHeight="1">
      <c r="A97" s="103">
        <f>IF(N104="","",1)</f>
        <v>1</v>
      </c>
      <c r="B97" s="850" t="str">
        <f>IF('Master sheet'!$D$11="Hindi","वार्षिक रिपोर्ट कार्ड ","Report Card")</f>
        <v xml:space="preserve">वार्षिक रिपोर्ट कार्ड </v>
      </c>
      <c r="C97" s="850"/>
      <c r="D97" s="850"/>
      <c r="E97" s="850"/>
      <c r="F97" s="850"/>
      <c r="G97" s="850"/>
      <c r="H97" s="850"/>
      <c r="I97" s="850"/>
      <c r="J97" s="850"/>
      <c r="K97" s="850"/>
      <c r="L97" s="850"/>
      <c r="M97" s="850"/>
      <c r="N97" s="850"/>
      <c r="O97" s="850"/>
      <c r="P97" s="850"/>
      <c r="Q97" s="875" t="s">
        <v>100</v>
      </c>
      <c r="R97" s="850" t="str">
        <f>IF('Master sheet'!$D$11="Hindi","वार्षिक रिपोर्ट कार्ड ","Report Card")</f>
        <v xml:space="preserve">वार्षिक रिपोर्ट कार्ड </v>
      </c>
      <c r="S97" s="850"/>
      <c r="T97" s="850"/>
      <c r="U97" s="850"/>
      <c r="V97" s="850"/>
      <c r="W97" s="850"/>
      <c r="X97" s="850"/>
      <c r="Y97" s="850"/>
      <c r="Z97" s="850"/>
      <c r="AA97" s="850"/>
      <c r="AB97" s="850"/>
      <c r="AC97" s="850"/>
      <c r="AD97" s="850"/>
      <c r="AE97" s="850"/>
      <c r="AF97" s="850"/>
    </row>
    <row r="98" spans="1:32" s="46" customFormat="1" ht="21.95" customHeight="1">
      <c r="A98" s="104">
        <f>IF(N104="","",A97+1)</f>
        <v>2</v>
      </c>
      <c r="B98" s="851" t="str">
        <f>IF('Master sheet'!$D$11="Hindi","शिक्षा विभाग, राजस्थान सरकार","Education Department, Rajasthan Government")</f>
        <v>शिक्षा विभाग, राजस्थान सरकार</v>
      </c>
      <c r="C98" s="851"/>
      <c r="D98" s="851"/>
      <c r="E98" s="851"/>
      <c r="F98" s="851"/>
      <c r="G98" s="851"/>
      <c r="H98" s="851"/>
      <c r="I98" s="851"/>
      <c r="J98" s="851"/>
      <c r="K98" s="851"/>
      <c r="L98" s="851"/>
      <c r="M98" s="851"/>
      <c r="N98" s="851"/>
      <c r="O98" s="851"/>
      <c r="P98" s="851"/>
      <c r="Q98" s="875"/>
      <c r="R98" s="851" t="str">
        <f>IF('Master sheet'!$D$11="Hindi","शिक्षा विभाग, राजस्थान सरकार","Education Department, Rajasthan Government")</f>
        <v>शिक्षा विभाग, राजस्थान सरकार</v>
      </c>
      <c r="S98" s="851"/>
      <c r="T98" s="851"/>
      <c r="U98" s="851"/>
      <c r="V98" s="851"/>
      <c r="W98" s="851"/>
      <c r="X98" s="851"/>
      <c r="Y98" s="851"/>
      <c r="Z98" s="851"/>
      <c r="AA98" s="851"/>
      <c r="AB98" s="851"/>
      <c r="AC98" s="851"/>
      <c r="AD98" s="851"/>
      <c r="AE98" s="851"/>
      <c r="AF98" s="851"/>
    </row>
    <row r="99" spans="1:32" s="46" customFormat="1" ht="21.95" customHeight="1">
      <c r="A99" s="104">
        <f>IF(N104="","",A98+1)</f>
        <v>3</v>
      </c>
      <c r="B99" s="876" t="str">
        <f>IF('Master sheet'!$D$11="Hindi","विद्यालय का नाम :-","School Name :- ")</f>
        <v>विद्यालय का नाम :-</v>
      </c>
      <c r="C99" s="876"/>
      <c r="D99" s="876"/>
      <c r="E99" s="877" t="str">
        <f>IF(AND(N104=""),"",IF('Master sheet'!$D$11="Hindi",'Master sheet'!$D$8,'Master sheet'!$D$7))</f>
        <v xml:space="preserve">महात्मा गाँधी राजकीय विद्यालय (अंग्रेजी माध्यम) बर, पाली </v>
      </c>
      <c r="F99" s="877"/>
      <c r="G99" s="877"/>
      <c r="H99" s="877"/>
      <c r="I99" s="877"/>
      <c r="J99" s="877"/>
      <c r="K99" s="877"/>
      <c r="L99" s="877"/>
      <c r="M99" s="877"/>
      <c r="N99" s="877"/>
      <c r="O99" s="877"/>
      <c r="P99" s="877"/>
      <c r="Q99" s="875"/>
      <c r="R99" s="876" t="str">
        <f>IF('Master sheet'!$D$11="Hindi","विद्यालय का नाम :-","School Name :- ")</f>
        <v>विद्यालय का नाम :-</v>
      </c>
      <c r="S99" s="876"/>
      <c r="T99" s="876"/>
      <c r="U99" s="877" t="str">
        <f>IF(AND(AD104=""),"",IF('Master sheet'!$D$11="Hindi",'Master sheet'!$D$8,'Master sheet'!$D$7))</f>
        <v xml:space="preserve">महात्मा गाँधी राजकीय विद्यालय (अंग्रेजी माध्यम) बर, पाली </v>
      </c>
      <c r="V99" s="877"/>
      <c r="W99" s="877"/>
      <c r="X99" s="877"/>
      <c r="Y99" s="877"/>
      <c r="Z99" s="877"/>
      <c r="AA99" s="877"/>
      <c r="AB99" s="877"/>
      <c r="AC99" s="877"/>
      <c r="AD99" s="877"/>
      <c r="AE99" s="877"/>
      <c r="AF99" s="877"/>
    </row>
    <row r="100" spans="1:32" s="46" customFormat="1" ht="15.75" customHeight="1">
      <c r="A100" s="104">
        <f>IF(N104="","",A99+1)</f>
        <v>4</v>
      </c>
      <c r="B100" s="372"/>
      <c r="C100" s="372"/>
      <c r="D100" s="372"/>
      <c r="E100" s="878" t="str">
        <f>IF(AND(N104=""),"",IF('Master sheet'!$D$11="Hindi",CONCATENATE("(विद्यालय मान्यता क्रमांक व वर्ष : ","  ",'Master sheet'!$D$6),CONCATENATE("(School Recognition Number &amp; Years : ","  ",'Master sheet'!$D$6)))</f>
        <v>(विद्यालय मान्यता क्रमांक व वर्ष :   शिक्षा/पाली/1995/2001</v>
      </c>
      <c r="F100" s="878"/>
      <c r="G100" s="878"/>
      <c r="H100" s="878"/>
      <c r="I100" s="878"/>
      <c r="J100" s="878"/>
      <c r="K100" s="878"/>
      <c r="L100" s="878"/>
      <c r="M100" s="878"/>
      <c r="N100" s="878"/>
      <c r="O100" s="878"/>
      <c r="P100" s="878"/>
      <c r="Q100" s="875"/>
      <c r="R100" s="372"/>
      <c r="S100" s="372"/>
      <c r="T100" s="372"/>
      <c r="U100" s="878" t="str">
        <f>IF(AND(AD104=""),"",IF('Master sheet'!$D$11="Hindi",CONCATENATE("(विद्यालय मान्यता क्रमांक व वर्ष : ","  ",'Master sheet'!$D$6),CONCATENATE("(School Recognition Number &amp; Years : ","  ",'Master sheet'!$D$6)))</f>
        <v>(विद्यालय मान्यता क्रमांक व वर्ष :   शिक्षा/पाली/1995/2001</v>
      </c>
      <c r="V100" s="878"/>
      <c r="W100" s="878"/>
      <c r="X100" s="878"/>
      <c r="Y100" s="878"/>
      <c r="Z100" s="878"/>
      <c r="AA100" s="878"/>
      <c r="AB100" s="878"/>
      <c r="AC100" s="878"/>
      <c r="AD100" s="878"/>
      <c r="AE100" s="878"/>
      <c r="AF100" s="878"/>
    </row>
    <row r="101" spans="1:32" s="46" customFormat="1" ht="21.95" customHeight="1">
      <c r="A101" s="104">
        <f>IF(N104="","",A100+1)</f>
        <v>5</v>
      </c>
      <c r="B101" s="368" t="str">
        <f>IF('Master sheet'!$D$11="Hindi","कक्षा  :-","CLASS :- ")</f>
        <v>कक्षा  :-</v>
      </c>
      <c r="C101" s="855" t="str">
        <f>IFERROR(IF(AND(N104=""),"",VLOOKUP(N104,Marks,2,0)),"")</f>
        <v/>
      </c>
      <c r="D101" s="855"/>
      <c r="E101" s="856" t="str">
        <f>IF('Master sheet'!$D$11="Hindi","सेक्शन :-","Section :- ")</f>
        <v>सेक्शन :-</v>
      </c>
      <c r="F101" s="856"/>
      <c r="G101" s="856"/>
      <c r="H101" s="855" t="str">
        <f>IFERROR(IF(AND(N104=""),"",VLOOKUP(N104,Marks,3,0)),"")</f>
        <v/>
      </c>
      <c r="I101" s="855"/>
      <c r="J101" s="857" t="str">
        <f>IF('Master sheet'!$D$11="Hindi","सत्र :- ","Session :- ")</f>
        <v xml:space="preserve">सत्र :- </v>
      </c>
      <c r="K101" s="857"/>
      <c r="L101" s="857"/>
      <c r="M101" s="857"/>
      <c r="N101" s="858" t="str">
        <f>IF(AND(N104=""),"",'Marks Entry 1st'!$I$2)</f>
        <v xml:space="preserve"> 2022-2023</v>
      </c>
      <c r="O101" s="858"/>
      <c r="P101" s="858"/>
      <c r="Q101" s="875"/>
      <c r="R101" s="368" t="str">
        <f>IF('Master sheet'!$D$11="Hindi","कक्षा  :-","CLASS :- ")</f>
        <v>कक्षा  :-</v>
      </c>
      <c r="S101" s="855">
        <f>IFERROR(IF(AND(AD104=""),"",VLOOKUP(AD104,Marks,2,0)),"")</f>
        <v>1</v>
      </c>
      <c r="T101" s="855"/>
      <c r="U101" s="856" t="str">
        <f>IF('Master sheet'!$D$11="Hindi","सेक्शन :-","Section :- ")</f>
        <v>सेक्शन :-</v>
      </c>
      <c r="V101" s="856"/>
      <c r="W101" s="856"/>
      <c r="X101" s="855" t="str">
        <f>IFERROR(IF(AND(AD104=""),"",VLOOKUP(AD104,Marks,3,0)),"")</f>
        <v>A</v>
      </c>
      <c r="Y101" s="855"/>
      <c r="Z101" s="857" t="str">
        <f>IF('Master sheet'!$D$11="Hindi","सत्र :- ","Session :- ")</f>
        <v xml:space="preserve">सत्र :- </v>
      </c>
      <c r="AA101" s="857"/>
      <c r="AB101" s="857"/>
      <c r="AC101" s="857"/>
      <c r="AD101" s="858" t="str">
        <f>IF(AND(AD104=""),"",'Marks Entry 1st'!$I$2)</f>
        <v xml:space="preserve"> 2022-2023</v>
      </c>
      <c r="AE101" s="858"/>
      <c r="AF101" s="858"/>
    </row>
    <row r="102" spans="1:32" s="46" customFormat="1" ht="21.95" customHeight="1">
      <c r="A102" s="104">
        <f>IF(N104="","",A101+1)</f>
        <v>6</v>
      </c>
      <c r="B102" s="812" t="str">
        <f>IF('Master sheet'!$D$11="Hindi","विद्यार्थी का नाम :-","Student's Name :-")</f>
        <v>विद्यार्थी का नाम :-</v>
      </c>
      <c r="C102" s="812"/>
      <c r="D102" s="812"/>
      <c r="E102" s="813" t="str">
        <f>IFERROR(IF(AND(N104=""),"",VLOOKUP(N104,Marks,6,0)),"")</f>
        <v/>
      </c>
      <c r="F102" s="813"/>
      <c r="G102" s="813"/>
      <c r="H102" s="813"/>
      <c r="I102" s="813"/>
      <c r="J102" s="814" t="str">
        <f>IF('Master sheet'!$D$11="Hindi","प्रवेशांक :","SR. NO. :")</f>
        <v>प्रवेशांक :</v>
      </c>
      <c r="K102" s="814"/>
      <c r="L102" s="814"/>
      <c r="M102" s="814"/>
      <c r="N102" s="859" t="str">
        <f>IFERROR(IF(AND(N104=""),"",VLOOKUP(N104,Marks,5,0)),"")</f>
        <v/>
      </c>
      <c r="O102" s="859"/>
      <c r="P102" s="859"/>
      <c r="Q102" s="875"/>
      <c r="R102" s="812" t="str">
        <f>IF('Master sheet'!$D$11="Hindi","विद्यार्थी का नाम :-","Student's Name :-")</f>
        <v>विद्यार्थी का नाम :-</v>
      </c>
      <c r="S102" s="812"/>
      <c r="T102" s="812"/>
      <c r="U102" s="813" t="str">
        <f>IFERROR(IF(AND(AD104=""),"",VLOOKUP(AD104,Marks,6,0)),"")</f>
        <v>DAKSH PRAJAPAT</v>
      </c>
      <c r="V102" s="813"/>
      <c r="W102" s="813"/>
      <c r="X102" s="813"/>
      <c r="Y102" s="813"/>
      <c r="Z102" s="814" t="str">
        <f>IF('Master sheet'!$D$11="Hindi","प्रवेशांक :","SR. NO. :")</f>
        <v>प्रवेशांक :</v>
      </c>
      <c r="AA102" s="814"/>
      <c r="AB102" s="814"/>
      <c r="AC102" s="814"/>
      <c r="AD102" s="859">
        <f>IFERROR(IF(AND(AD104=""),"",VLOOKUP(AD104,Marks,5,0)),"")</f>
        <v>942</v>
      </c>
      <c r="AE102" s="859"/>
      <c r="AF102" s="859"/>
    </row>
    <row r="103" spans="1:32" s="46" customFormat="1" ht="21.95" customHeight="1">
      <c r="A103" s="104">
        <f>IF(N104="","",A102+1)</f>
        <v>7</v>
      </c>
      <c r="B103" s="812" t="str">
        <f>IF('Master sheet'!$D$11="Hindi","पिता का नाम :-","Father's Name :-")</f>
        <v>पिता का नाम :-</v>
      </c>
      <c r="C103" s="812"/>
      <c r="D103" s="812"/>
      <c r="E103" s="813" t="str">
        <f>IFERROR(IF(AND(N104=""),"",VLOOKUP(N104,Marks,7,0)),"")</f>
        <v/>
      </c>
      <c r="F103" s="813"/>
      <c r="G103" s="813"/>
      <c r="H103" s="813"/>
      <c r="I103" s="813"/>
      <c r="J103" s="814" t="str">
        <f>IF('Master sheet'!$D$11="Hindi","जन्म तिथि :","Date of Birth :")</f>
        <v>जन्म तिथि :</v>
      </c>
      <c r="K103" s="814"/>
      <c r="L103" s="814"/>
      <c r="M103" s="814"/>
      <c r="N103" s="815" t="str">
        <f>IFERROR(IF(AND(N104=""),"",VLOOKUP(N104,Marks,4,0)),"")</f>
        <v/>
      </c>
      <c r="O103" s="815"/>
      <c r="P103" s="815"/>
      <c r="Q103" s="875"/>
      <c r="R103" s="812" t="str">
        <f>IF('Master sheet'!$D$11="Hindi","पिता का नाम :-","Father's Name :-")</f>
        <v>पिता का नाम :-</v>
      </c>
      <c r="S103" s="812"/>
      <c r="T103" s="812"/>
      <c r="U103" s="813" t="str">
        <f>IFERROR(IF(AND(AD104=""),"",VLOOKUP(AD104,Marks,7,0)),"")</f>
        <v>PRAKASH PRAJAPAT</v>
      </c>
      <c r="V103" s="813"/>
      <c r="W103" s="813"/>
      <c r="X103" s="813"/>
      <c r="Y103" s="813"/>
      <c r="Z103" s="814" t="str">
        <f>IF('Master sheet'!$D$11="Hindi","जन्म तिथि :","Date of Birth :")</f>
        <v>जन्म तिथि :</v>
      </c>
      <c r="AA103" s="814"/>
      <c r="AB103" s="814"/>
      <c r="AC103" s="814"/>
      <c r="AD103" s="815" t="str">
        <f>IFERROR(IF(AND(AD104=""),"",VLOOKUP(AD104,Marks,4,0)),"")</f>
        <v>28-09-2015</v>
      </c>
      <c r="AE103" s="815"/>
      <c r="AF103" s="815"/>
    </row>
    <row r="104" spans="1:32" s="46" customFormat="1" ht="18" customHeight="1">
      <c r="A104" s="104">
        <f>IF(N104="","",A103+1)</f>
        <v>8</v>
      </c>
      <c r="B104" s="812" t="str">
        <f>IF('Master sheet'!$D$11="Hindi","माता का नाम :-","Mother's Name :-")</f>
        <v>माता का नाम :-</v>
      </c>
      <c r="C104" s="812"/>
      <c r="D104" s="812"/>
      <c r="E104" s="813" t="str">
        <f>IFERROR(IF(AND(N104=""),"",VLOOKUP(N104,Marks,8,0)),"")</f>
        <v/>
      </c>
      <c r="F104" s="813"/>
      <c r="G104" s="813"/>
      <c r="H104" s="813"/>
      <c r="I104" s="813"/>
      <c r="J104" s="814" t="str">
        <f>IF('Master sheet'!$D$11="Hindi","रोल नंबर :-","Roll No. :")</f>
        <v>रोल नंबर :-</v>
      </c>
      <c r="K104" s="814"/>
      <c r="L104" s="814"/>
      <c r="M104" s="814"/>
      <c r="N104" s="816">
        <f>IF(AD72="","",IF(AND(AD72+1&gt;$AN$7),"",AD72+1))</f>
        <v>107</v>
      </c>
      <c r="O104" s="816"/>
      <c r="P104" s="816"/>
      <c r="Q104" s="875"/>
      <c r="R104" s="812" t="str">
        <f>IF('Master sheet'!$D$11="Hindi","माता का नाम :-","Mother's Name :-")</f>
        <v>माता का नाम :-</v>
      </c>
      <c r="S104" s="812"/>
      <c r="T104" s="812"/>
      <c r="U104" s="813" t="str">
        <f>IFERROR(IF(AND(AD104=""),"",VLOOKUP(AD104,Marks,8,0)),"")</f>
        <v>REKHA PRAJAPATI</v>
      </c>
      <c r="V104" s="813"/>
      <c r="W104" s="813"/>
      <c r="X104" s="813"/>
      <c r="Y104" s="813"/>
      <c r="Z104" s="814" t="str">
        <f>IF('Master sheet'!$D$11="Hindi","रोल नंबर :-","Roll No. :")</f>
        <v>रोल नंबर :-</v>
      </c>
      <c r="AA104" s="814"/>
      <c r="AB104" s="814"/>
      <c r="AC104" s="814"/>
      <c r="AD104" s="874">
        <f>IF(N104="","",IF(AND(N104+1&gt;$AN$7),"",N104+1))</f>
        <v>108</v>
      </c>
      <c r="AE104" s="874"/>
      <c r="AF104" s="874"/>
    </row>
    <row r="105" spans="1:32" s="46" customFormat="1" ht="10.5" customHeight="1">
      <c r="A105" s="104">
        <f>IF(N104="","",A104+1)</f>
        <v>9</v>
      </c>
      <c r="B105" s="371"/>
      <c r="C105" s="371"/>
      <c r="D105" s="371"/>
      <c r="E105" s="367"/>
      <c r="F105" s="367"/>
      <c r="G105" s="367"/>
      <c r="H105" s="367"/>
      <c r="I105" s="367"/>
      <c r="J105" s="366"/>
      <c r="K105" s="366"/>
      <c r="L105" s="366"/>
      <c r="M105" s="366"/>
      <c r="N105" s="370"/>
      <c r="O105" s="370"/>
      <c r="P105" s="370"/>
      <c r="Q105" s="875"/>
      <c r="R105" s="77"/>
      <c r="S105" s="77"/>
      <c r="T105" s="77"/>
      <c r="U105" s="78"/>
      <c r="V105" s="78"/>
      <c r="W105" s="78"/>
      <c r="X105" s="77"/>
      <c r="Y105" s="77"/>
      <c r="Z105" s="79"/>
      <c r="AA105" s="79"/>
      <c r="AB105" s="79"/>
      <c r="AC105" s="47"/>
      <c r="AD105" s="47"/>
      <c r="AE105" s="47"/>
      <c r="AF105" s="47"/>
    </row>
    <row r="106" spans="1:32" s="46" customFormat="1" ht="21" customHeight="1">
      <c r="A106" s="104">
        <f>IF(N104="","",A105+1)</f>
        <v>10</v>
      </c>
      <c r="B106" s="588" t="str">
        <f>IF('Master sheet'!$D$11="Hindi","विषय","Subject")</f>
        <v>विषय</v>
      </c>
      <c r="C106" s="604" t="str">
        <f>IF('Master sheet'!$D$11="Hindi","अर्द्धवार्षिक","Half Yearly")</f>
        <v>अर्द्धवार्षिक</v>
      </c>
      <c r="D106" s="605"/>
      <c r="E106" s="605"/>
      <c r="F106" s="605"/>
      <c r="G106" s="820" t="str">
        <f>IF('Master sheet'!$D$11="Hindi","वार्षिक","Yearly")</f>
        <v>वार्षिक</v>
      </c>
      <c r="H106" s="821"/>
      <c r="I106" s="821"/>
      <c r="J106" s="822"/>
      <c r="K106" s="604" t="str">
        <f>IF('Master sheet'!$D$11="Hindi","सर्व योग","Grand Total")</f>
        <v>सर्व योग</v>
      </c>
      <c r="L106" s="605"/>
      <c r="M106" s="605"/>
      <c r="N106" s="606"/>
      <c r="O106" s="817" t="str">
        <f>IF('Master sheet'!$D$11="Hindi","ग्रेड","Grade")</f>
        <v>ग्रेड</v>
      </c>
      <c r="P106" s="807" t="str">
        <f>IF('Master sheet'!$D$11="Hindi","परिणाम","Results")</f>
        <v>परिणाम</v>
      </c>
      <c r="Q106" s="875"/>
      <c r="R106" s="588" t="str">
        <f>IF('Master sheet'!$D$11="Hindi","विषय","Subject")</f>
        <v>विषय</v>
      </c>
      <c r="S106" s="604" t="str">
        <f>IF('Master sheet'!$D$11="Hindi","अर्द्धवार्षिक","Half Yearly")</f>
        <v>अर्द्धवार्षिक</v>
      </c>
      <c r="T106" s="605"/>
      <c r="U106" s="605"/>
      <c r="V106" s="605"/>
      <c r="W106" s="820" t="str">
        <f>IF('Master sheet'!$D$11="Hindi","वार्षिक","Yearly")</f>
        <v>वार्षिक</v>
      </c>
      <c r="X106" s="821"/>
      <c r="Y106" s="821"/>
      <c r="Z106" s="822"/>
      <c r="AA106" s="604" t="str">
        <f>IF('Master sheet'!$D$11="Hindi","सर्व योग","Grand Total")</f>
        <v>सर्व योग</v>
      </c>
      <c r="AB106" s="605"/>
      <c r="AC106" s="605"/>
      <c r="AD106" s="606"/>
      <c r="AE106" s="817" t="str">
        <f>IF('Master sheet'!$D$11="Hindi","ग्रेड","Grade")</f>
        <v>ग्रेड</v>
      </c>
      <c r="AF106" s="807" t="str">
        <f>IF('Master sheet'!$D$11="Hindi","परिणाम","Results")</f>
        <v>परिणाम</v>
      </c>
    </row>
    <row r="107" spans="1:32" s="46" customFormat="1" ht="90.75" customHeight="1">
      <c r="A107" s="104">
        <f>IF(N104="","",A106+1)</f>
        <v>11</v>
      </c>
      <c r="B107" s="588"/>
      <c r="C107" s="823" t="str">
        <f>IF('Master sheet'!$D$11="Hindi","लिखित","Written")</f>
        <v>लिखित</v>
      </c>
      <c r="D107" s="824"/>
      <c r="E107" s="823" t="str">
        <f>IF('Master sheet'!$D$11="Hindi","मौखिक","Oral")</f>
        <v>मौखिक</v>
      </c>
      <c r="F107" s="824"/>
      <c r="G107" s="823" t="str">
        <f>IF('Master sheet'!$D$11="Hindi","लिखित","Written")</f>
        <v>लिखित</v>
      </c>
      <c r="H107" s="824"/>
      <c r="I107" s="825" t="str">
        <f>IF('Master sheet'!$D$11="Hindi","मौखिक","Oral")</f>
        <v>मौखिक</v>
      </c>
      <c r="J107" s="825"/>
      <c r="K107" s="380" t="str">
        <f>IF('Master sheet'!$D$11="Hindi","लिखित","Written")</f>
        <v>लिखित</v>
      </c>
      <c r="L107" s="380" t="str">
        <f>IF('Master sheet'!$D$11="Hindi","मौखिक","Oral")</f>
        <v>मौखिक</v>
      </c>
      <c r="M107" s="826" t="str">
        <f>IF('Master sheet'!$D$11="Hindi","कुल विषय योग ","Subject Total")</f>
        <v xml:space="preserve">कुल विषय योग </v>
      </c>
      <c r="N107" s="827"/>
      <c r="O107" s="818"/>
      <c r="P107" s="808"/>
      <c r="Q107" s="875"/>
      <c r="R107" s="588"/>
      <c r="S107" s="823" t="str">
        <f>IF('Master sheet'!$D$11="Hindi","लिखित","Written")</f>
        <v>लिखित</v>
      </c>
      <c r="T107" s="824"/>
      <c r="U107" s="823" t="str">
        <f>IF('Master sheet'!$D$11="Hindi","मौखिक","Oral")</f>
        <v>मौखिक</v>
      </c>
      <c r="V107" s="824"/>
      <c r="W107" s="823" t="str">
        <f>IF('Master sheet'!$D$11="Hindi","लिखित","Written")</f>
        <v>लिखित</v>
      </c>
      <c r="X107" s="824"/>
      <c r="Y107" s="825" t="str">
        <f>IF('Master sheet'!$D$11="Hindi","मौखिक","Oral")</f>
        <v>मौखिक</v>
      </c>
      <c r="Z107" s="825"/>
      <c r="AA107" s="380" t="str">
        <f>IF('Master sheet'!$D$11="Hindi","लिखित","Written")</f>
        <v>लिखित</v>
      </c>
      <c r="AB107" s="380" t="str">
        <f>IF('Master sheet'!$D$11="Hindi","मौखिक","Oral")</f>
        <v>मौखिक</v>
      </c>
      <c r="AC107" s="826" t="str">
        <f>IF('Master sheet'!$D$11="Hindi","कुल विषय योग ","Subject Total")</f>
        <v xml:space="preserve">कुल विषय योग </v>
      </c>
      <c r="AD107" s="827"/>
      <c r="AE107" s="818"/>
      <c r="AF107" s="808"/>
    </row>
    <row r="108" spans="1:32" s="46" customFormat="1" ht="18.75" customHeight="1">
      <c r="A108" s="104">
        <f>IF(N104="","",A107+1)</f>
        <v>12</v>
      </c>
      <c r="B108" s="588"/>
      <c r="C108" s="830">
        <v>30</v>
      </c>
      <c r="D108" s="831"/>
      <c r="E108" s="830">
        <v>70</v>
      </c>
      <c r="F108" s="831"/>
      <c r="G108" s="830">
        <v>30</v>
      </c>
      <c r="H108" s="831"/>
      <c r="I108" s="830">
        <v>70</v>
      </c>
      <c r="J108" s="831"/>
      <c r="K108" s="414">
        <v>60</v>
      </c>
      <c r="L108" s="414">
        <v>140</v>
      </c>
      <c r="M108" s="830">
        <v>200</v>
      </c>
      <c r="N108" s="831"/>
      <c r="O108" s="819"/>
      <c r="P108" s="809"/>
      <c r="Q108" s="875"/>
      <c r="R108" s="588"/>
      <c r="S108" s="830">
        <v>30</v>
      </c>
      <c r="T108" s="831"/>
      <c r="U108" s="830">
        <v>70</v>
      </c>
      <c r="V108" s="831"/>
      <c r="W108" s="830">
        <v>30</v>
      </c>
      <c r="X108" s="831"/>
      <c r="Y108" s="830">
        <v>70</v>
      </c>
      <c r="Z108" s="831"/>
      <c r="AA108" s="414">
        <v>60</v>
      </c>
      <c r="AB108" s="414">
        <v>140</v>
      </c>
      <c r="AC108" s="830">
        <v>200</v>
      </c>
      <c r="AD108" s="831"/>
      <c r="AE108" s="819"/>
      <c r="AF108" s="809"/>
    </row>
    <row r="109" spans="1:32" s="46" customFormat="1" ht="21" customHeight="1">
      <c r="A109" s="104">
        <f>IF(N104="","",A108+1)</f>
        <v>13</v>
      </c>
      <c r="B109" s="321" t="str">
        <f>IF('Master sheet'!D$11="Hindi","हिंदी","Hindi")</f>
        <v>हिंदी</v>
      </c>
      <c r="C109" s="663" t="str">
        <f>IFERROR(IF(AND(N104=""),"",VLOOKUP(N104,Marks,15,0)),"")</f>
        <v/>
      </c>
      <c r="D109" s="665"/>
      <c r="E109" s="663" t="str">
        <f>IFERROR(IF(AND(N104=""),"",VLOOKUP(N104,Marks,16,0)),"")</f>
        <v/>
      </c>
      <c r="F109" s="665"/>
      <c r="G109" s="663" t="str">
        <f>IFERROR(IF(AND(N104=""),"",VLOOKUP(N104,Marks,19,0)),"")</f>
        <v/>
      </c>
      <c r="H109" s="665"/>
      <c r="I109" s="663" t="str">
        <f>IFERROR(IF(AND(N104=""),"",VLOOKUP(N104,Marks,20,0)),"")</f>
        <v/>
      </c>
      <c r="J109" s="665"/>
      <c r="K109" s="406">
        <f>IFERROR(IF(AND(N104=""),"",SUM(C109,G109)),"")</f>
        <v>0</v>
      </c>
      <c r="L109" s="406">
        <f>IFERROR(IF(AND(N104=""),"",SUM(E109,I109)),"")</f>
        <v>0</v>
      </c>
      <c r="M109" s="828">
        <f>IFERROR(IF(AND(N104=""),"",SUM(K109,L109)),"")</f>
        <v>0</v>
      </c>
      <c r="N109" s="829"/>
      <c r="O109" s="84" t="str">
        <f>IFERROR(IF(AND(N104=""),"",VLOOKUP(N104,Marks,28,0)),"")</f>
        <v/>
      </c>
      <c r="P109" s="225" t="str">
        <f>IFERROR(IF(AND(N104=""),"",VLOOKUP(N104,Marks,26,0)),"")</f>
        <v/>
      </c>
      <c r="Q109" s="875"/>
      <c r="R109" s="321" t="str">
        <f>IF('Master sheet'!T$11="Hindi","हिंदी","Hindi")</f>
        <v>Hindi</v>
      </c>
      <c r="S109" s="663">
        <f>IFERROR(IF(AND(AD104=""),"",VLOOKUP(AD104,Marks,15,0)),"")</f>
        <v>24</v>
      </c>
      <c r="T109" s="665"/>
      <c r="U109" s="663">
        <f>IFERROR(IF(AND(AD104=""),"",VLOOKUP(AD104,Marks,16,0)),"")</f>
        <v>65</v>
      </c>
      <c r="V109" s="665"/>
      <c r="W109" s="663">
        <f>IFERROR(IF(AND(AD104=""),"",VLOOKUP(AD104,Marks,19,0)),"")</f>
        <v>29</v>
      </c>
      <c r="X109" s="665"/>
      <c r="Y109" s="663">
        <f>IFERROR(IF(AND(AD104=""),"",VLOOKUP(AD104,Marks,20,0)),"")</f>
        <v>25</v>
      </c>
      <c r="Z109" s="665"/>
      <c r="AA109" s="406">
        <f>IFERROR(IF(AND(AD104=""),"",SUM(S109,W109)),"")</f>
        <v>53</v>
      </c>
      <c r="AB109" s="406">
        <f>IFERROR(IF(AND(AD104=""),"",SUM(U109,Y109)),"")</f>
        <v>90</v>
      </c>
      <c r="AC109" s="828">
        <f>IFERROR(IF(AND(AD104=""),"",SUM(AA109,AB109)),"")</f>
        <v>143</v>
      </c>
      <c r="AD109" s="829"/>
      <c r="AE109" s="84" t="str">
        <f>IFERROR(IF(AND(AD104=""),"",VLOOKUP(AD104,Marks,28,0)),"")</f>
        <v>B</v>
      </c>
      <c r="AF109" s="225" t="str">
        <f>IFERROR(IF(AND(AD104=""),"",VLOOKUP(AD104,Marks,26,0)),"")</f>
        <v>P</v>
      </c>
    </row>
    <row r="110" spans="1:32" s="46" customFormat="1" ht="21" customHeight="1">
      <c r="A110" s="104">
        <f>IF(N104="","",A109+1)</f>
        <v>14</v>
      </c>
      <c r="B110" s="321" t="str">
        <f>IF('Master sheet'!$D$11="Hindi","गणित","Maths")</f>
        <v>गणित</v>
      </c>
      <c r="C110" s="663" t="str">
        <f>IFERROR(IF(AND(N104=""),"",VLOOKUP(N104,Marks,51,0)),"")</f>
        <v/>
      </c>
      <c r="D110" s="665"/>
      <c r="E110" s="663" t="str">
        <f>IFERROR(IF(AND(N104=""),"",VLOOKUP(N104,Marks,52,0)),"")</f>
        <v/>
      </c>
      <c r="F110" s="665"/>
      <c r="G110" s="663" t="str">
        <f>IFERROR(IF(AND(N104=""),"",VLOOKUP(N104,Marks,55,0)),"")</f>
        <v/>
      </c>
      <c r="H110" s="665"/>
      <c r="I110" s="663" t="str">
        <f>IFERROR(IF(AND(N104=""),"",VLOOKUP(N104,Marks,56,0)),"")</f>
        <v/>
      </c>
      <c r="J110" s="665"/>
      <c r="K110" s="406">
        <f>IFERROR(IF(AND(N104=""),"",SUM(C110,G110)),"")</f>
        <v>0</v>
      </c>
      <c r="L110" s="406">
        <f>IFERROR(IF(AND(N104=""),"",SUM(E110,I110)),"")</f>
        <v>0</v>
      </c>
      <c r="M110" s="828">
        <f>IFERROR(IF(AND(N104=""),"",SUM(K110,L110)),"")</f>
        <v>0</v>
      </c>
      <c r="N110" s="829"/>
      <c r="O110" s="84" t="str">
        <f>IFERROR(IF(AND(N104=""),"",VLOOKUP(N104,Marks,64,0)),"")</f>
        <v/>
      </c>
      <c r="P110" s="225" t="str">
        <f>IFERROR(IF(AND(N104=""),"",VLOOKUP(N104,Marks,62,0)),"")</f>
        <v/>
      </c>
      <c r="Q110" s="875"/>
      <c r="R110" s="321" t="str">
        <f>IF('Master sheet'!$D$11="Hindi","गणित","Maths")</f>
        <v>गणित</v>
      </c>
      <c r="S110" s="663">
        <f>IFERROR(IF(AND(AD104=""),"",VLOOKUP(AD104,Marks,51,0)),"")</f>
        <v>24</v>
      </c>
      <c r="T110" s="665"/>
      <c r="U110" s="663">
        <f>IFERROR(IF(AND(AD104=""),"",VLOOKUP(AD104,Marks,52,0)),"")</f>
        <v>64</v>
      </c>
      <c r="V110" s="665"/>
      <c r="W110" s="663">
        <f>IFERROR(IF(AND(AD104=""),"",VLOOKUP(AD104,Marks,55,0)),"")</f>
        <v>20</v>
      </c>
      <c r="X110" s="665"/>
      <c r="Y110" s="663">
        <f>IFERROR(IF(AND(AD104=""),"",VLOOKUP(AD104,Marks,56,0)),"")</f>
        <v>69</v>
      </c>
      <c r="Z110" s="665"/>
      <c r="AA110" s="406">
        <f>IFERROR(IF(AND(AD104=""),"",SUM(S110,W110)),"")</f>
        <v>44</v>
      </c>
      <c r="AB110" s="406">
        <f>IFERROR(IF(AND(AD104=""),"",SUM(U110,Y110)),"")</f>
        <v>133</v>
      </c>
      <c r="AC110" s="828">
        <f>IFERROR(IF(AND(AD104=""),"",SUM(AA110,AB110)),"")</f>
        <v>177</v>
      </c>
      <c r="AD110" s="829"/>
      <c r="AE110" s="84" t="str">
        <f>IFERROR(IF(AND(AD104=""),"",VLOOKUP(AD104,Marks,64,0)),"")</f>
        <v>A</v>
      </c>
      <c r="AF110" s="225" t="str">
        <f>IFERROR(IF(AND(AD104=""),"",VLOOKUP(AD104,Marks,62,0)),"")</f>
        <v>P</v>
      </c>
    </row>
    <row r="111" spans="1:32" s="46" customFormat="1" ht="21" customHeight="1">
      <c r="A111" s="104">
        <f>IF(N104="","",A110+1)</f>
        <v>15</v>
      </c>
      <c r="B111" s="416"/>
      <c r="C111" s="830">
        <v>15</v>
      </c>
      <c r="D111" s="831"/>
      <c r="E111" s="830">
        <v>35</v>
      </c>
      <c r="F111" s="831"/>
      <c r="G111" s="830">
        <v>15</v>
      </c>
      <c r="H111" s="831"/>
      <c r="I111" s="830">
        <v>35</v>
      </c>
      <c r="J111" s="831"/>
      <c r="K111" s="414">
        <v>30</v>
      </c>
      <c r="L111" s="414">
        <v>70</v>
      </c>
      <c r="M111" s="830">
        <v>100</v>
      </c>
      <c r="N111" s="831"/>
      <c r="O111" s="834"/>
      <c r="P111" s="835"/>
      <c r="Q111" s="875"/>
      <c r="R111" s="416"/>
      <c r="S111" s="830">
        <v>15</v>
      </c>
      <c r="T111" s="831"/>
      <c r="U111" s="830">
        <v>35</v>
      </c>
      <c r="V111" s="831"/>
      <c r="W111" s="830">
        <v>15</v>
      </c>
      <c r="X111" s="831"/>
      <c r="Y111" s="830">
        <v>35</v>
      </c>
      <c r="Z111" s="831"/>
      <c r="AA111" s="414">
        <v>30</v>
      </c>
      <c r="AB111" s="414">
        <v>70</v>
      </c>
      <c r="AC111" s="830">
        <v>100</v>
      </c>
      <c r="AD111" s="831"/>
      <c r="AE111" s="834"/>
      <c r="AF111" s="835"/>
    </row>
    <row r="112" spans="1:32" s="46" customFormat="1" ht="21" customHeight="1">
      <c r="A112" s="104">
        <f>IF(N104="","",A111+1)</f>
        <v>16</v>
      </c>
      <c r="B112" s="321" t="str">
        <f>IF('Master sheet'!$D$11="Hindi","अंग्रेजी","English")</f>
        <v>अंग्रेजी</v>
      </c>
      <c r="C112" s="663" t="str">
        <f>IFERROR(IF(AND(N104=""),"",VLOOKUP(N104,Marks,33,0)),"")</f>
        <v/>
      </c>
      <c r="D112" s="665"/>
      <c r="E112" s="663" t="str">
        <f>IFERROR(IF(AND(N104=""),"",VLOOKUP(N104,Marks,34,0)),"")</f>
        <v/>
      </c>
      <c r="F112" s="665"/>
      <c r="G112" s="663" t="str">
        <f>IFERROR(IF(AND(N104=""),"",VLOOKUP(N104,Marks,37,0)),"")</f>
        <v/>
      </c>
      <c r="H112" s="665"/>
      <c r="I112" s="663" t="str">
        <f>IFERROR(IF(AND(N104=""),"",VLOOKUP(N104,Marks,38,0)),"")</f>
        <v/>
      </c>
      <c r="J112" s="665"/>
      <c r="K112" s="406">
        <f>IFERROR(IF(AND(N104=""),"",SUM(C112,G112)),"")</f>
        <v>0</v>
      </c>
      <c r="L112" s="406">
        <f>IFERROR(IF(AND(N104=""),"",SUM(E112,I112)),"")</f>
        <v>0</v>
      </c>
      <c r="M112" s="828">
        <f>IFERROR(IF(AND(N104=""),"",SUM(K112,L112)),"")</f>
        <v>0</v>
      </c>
      <c r="N112" s="829"/>
      <c r="O112" s="84" t="str">
        <f>IFERROR(IF(AND(N104=""),"",VLOOKUP(N104,Marks,46,0)),"")</f>
        <v/>
      </c>
      <c r="P112" s="225" t="str">
        <f>IFERROR(IF(AND(N104=""),"",VLOOKUP(N104,Marks,44,0)),"")</f>
        <v/>
      </c>
      <c r="Q112" s="875"/>
      <c r="R112" s="321" t="str">
        <f>IF('Master sheet'!$D$11="Hindi","अंग्रेजी","English")</f>
        <v>अंग्रेजी</v>
      </c>
      <c r="S112" s="663">
        <f>IFERROR(IF(AND(AD104=""),"",VLOOKUP(AD104,Marks,33,0)),"")</f>
        <v>13</v>
      </c>
      <c r="T112" s="665"/>
      <c r="U112" s="663">
        <f>IFERROR(IF(AND(AD104=""),"",VLOOKUP(AD104,Marks,34,0)),"")</f>
        <v>32</v>
      </c>
      <c r="V112" s="665"/>
      <c r="W112" s="663">
        <f>IFERROR(IF(AND(AD104=""),"",VLOOKUP(AD104,Marks,37,0)),"")</f>
        <v>12</v>
      </c>
      <c r="X112" s="665"/>
      <c r="Y112" s="663">
        <f>IFERROR(IF(AND(AD104=""),"",VLOOKUP(AD104,Marks,38,0)),"")</f>
        <v>34</v>
      </c>
      <c r="Z112" s="665"/>
      <c r="AA112" s="406">
        <f>IFERROR(IF(AND(AD104=""),"",SUM(S112,W112)),"")</f>
        <v>25</v>
      </c>
      <c r="AB112" s="406">
        <f>IFERROR(IF(AND(AD104=""),"",SUM(U112,Y112)),"")</f>
        <v>66</v>
      </c>
      <c r="AC112" s="828">
        <f>IFERROR(IF(AND(AD104=""),"",SUM(AA112,AB112)),"")</f>
        <v>91</v>
      </c>
      <c r="AD112" s="829"/>
      <c r="AE112" s="84" t="str">
        <f>IFERROR(IF(AND(AD104=""),"",VLOOKUP(AD104,Marks,46,0)),"")</f>
        <v>A</v>
      </c>
      <c r="AF112" s="225" t="str">
        <f>IFERROR(IF(AND(AD104=""),"",VLOOKUP(AD104,Marks,44,0)),"")</f>
        <v>P</v>
      </c>
    </row>
    <row r="113" spans="1:32" s="46" customFormat="1" ht="25.5" customHeight="1">
      <c r="A113" s="104">
        <f>IF(N104="","",A112+1)</f>
        <v>17</v>
      </c>
      <c r="B113" s="322" t="str">
        <f>IF('Master sheet'!$D$11="Hindi","कुल योग","Total")</f>
        <v>कुल योग</v>
      </c>
      <c r="C113" s="848" t="str">
        <f>IF(AND(N104=""),"",IF(AND(C109="",C110="",C112=""),"",SUM(C109,C110,C112)))</f>
        <v/>
      </c>
      <c r="D113" s="849"/>
      <c r="E113" s="848" t="str">
        <f>IF(AND(N104=""),"",IF(AND(E109="",E110="",E112=""),"",SUM(E109,E110,E112)))</f>
        <v/>
      </c>
      <c r="F113" s="849"/>
      <c r="G113" s="848" t="str">
        <f>IF(AND(N104=""),"",IF(AND(G109="",G110="",G112=""),"",SUM(G109,G110,G112)))</f>
        <v/>
      </c>
      <c r="H113" s="849"/>
      <c r="I113" s="848" t="str">
        <f>IF(AND(N104=""),"",IF(AND(I109="",I110="",I112=""),"",SUM(I109,I110,I112)))</f>
        <v/>
      </c>
      <c r="J113" s="849"/>
      <c r="K113" s="407">
        <f>IF(AND(N104=""),"",IF(AND(K109="",K110="",K112=""),"",SUM(K109,K110,K112)))</f>
        <v>0</v>
      </c>
      <c r="L113" s="407">
        <f>IF(AND(N104=""),"",IF(AND(L109="",L110="",L112=""),"",SUM(L109,L110,L112)))</f>
        <v>0</v>
      </c>
      <c r="M113" s="828">
        <f>IF(AND(N104=""),"",IF(AND(M109="",M110="",M112=""),"",SUM(M109,M110,M112)))</f>
        <v>0</v>
      </c>
      <c r="N113" s="829"/>
      <c r="O113" s="415" t="str">
        <f>IFERROR(IF(AND(N104=""),"",VLOOKUP(N104,Marks,119,0)),"")</f>
        <v/>
      </c>
      <c r="P113" s="228"/>
      <c r="Q113" s="875"/>
      <c r="R113" s="322" t="str">
        <f>IF('Master sheet'!$D$11="Hindi","कुल योग","Total")</f>
        <v>कुल योग</v>
      </c>
      <c r="S113" s="848">
        <f>IF(AND(AD104=""),"",IF(AND(S109="",S110="",S112=""),"",SUM(S109,S110,S112)))</f>
        <v>61</v>
      </c>
      <c r="T113" s="849"/>
      <c r="U113" s="848">
        <f>IF(AND(AD104=""),"",IF(AND(U109="",U110="",U112=""),"",SUM(U109,U110,U112)))</f>
        <v>161</v>
      </c>
      <c r="V113" s="849"/>
      <c r="W113" s="848">
        <f>IF(AND(AD104=""),"",IF(AND(W109="",W110="",W112=""),"",SUM(W109,W110,W112)))</f>
        <v>61</v>
      </c>
      <c r="X113" s="849"/>
      <c r="Y113" s="848">
        <f>IF(AND(AD104=""),"",IF(AND(Y109="",Y110="",Y112=""),"",SUM(Y109,Y110,Y112)))</f>
        <v>128</v>
      </c>
      <c r="Z113" s="849"/>
      <c r="AA113" s="407">
        <f>IF(AND(AD104=""),"",IF(AND(AA109="",AA110="",AA112=""),"",SUM(AA109,AA110,AA112)))</f>
        <v>122</v>
      </c>
      <c r="AB113" s="407">
        <f>IF(AND(AD104=""),"",IF(AND(AB109="",AB110="",AB112=""),"",SUM(AB109,AB110,AB112)))</f>
        <v>289</v>
      </c>
      <c r="AC113" s="828">
        <f>IF(AND(AD104=""),"",IF(AND(AC109="",AC110="",AC112=""),"",SUM(AC109,AC110,AC112)))</f>
        <v>411</v>
      </c>
      <c r="AD113" s="829"/>
      <c r="AE113" s="415" t="str">
        <f>IFERROR(IF(AND(AD104=""),"",VLOOKUP(AD104,Marks,119,0)),"")</f>
        <v>B</v>
      </c>
      <c r="AF113" s="228"/>
    </row>
    <row r="114" spans="1:32" s="46" customFormat="1" ht="25.5" customHeight="1">
      <c r="A114" s="104">
        <f>IF(N104="","",A113+1)</f>
        <v>18</v>
      </c>
      <c r="B114" s="417"/>
      <c r="C114" s="830">
        <v>50</v>
      </c>
      <c r="D114" s="836"/>
      <c r="E114" s="836"/>
      <c r="F114" s="831"/>
      <c r="G114" s="830">
        <v>50</v>
      </c>
      <c r="H114" s="836"/>
      <c r="I114" s="836"/>
      <c r="J114" s="831"/>
      <c r="K114" s="830">
        <v>100</v>
      </c>
      <c r="L114" s="836"/>
      <c r="M114" s="836"/>
      <c r="N114" s="831"/>
      <c r="O114" s="837"/>
      <c r="P114" s="838"/>
      <c r="Q114" s="875"/>
      <c r="R114" s="417"/>
      <c r="S114" s="830">
        <v>50</v>
      </c>
      <c r="T114" s="836"/>
      <c r="U114" s="836"/>
      <c r="V114" s="831"/>
      <c r="W114" s="830">
        <v>50</v>
      </c>
      <c r="X114" s="836"/>
      <c r="Y114" s="836"/>
      <c r="Z114" s="831"/>
      <c r="AA114" s="830">
        <v>100</v>
      </c>
      <c r="AB114" s="836"/>
      <c r="AC114" s="836"/>
      <c r="AD114" s="831"/>
      <c r="AE114" s="837"/>
      <c r="AF114" s="838"/>
    </row>
    <row r="115" spans="1:32" s="46" customFormat="1" ht="21" customHeight="1">
      <c r="A115" s="104">
        <f>IF(N104="","",A114+1)</f>
        <v>19</v>
      </c>
      <c r="B115" s="326" t="str">
        <f>IF('Master sheet'!$D$11="Hindi","पर्यावरण अध्ययन","EVS")</f>
        <v>पर्यावरण अध्ययन</v>
      </c>
      <c r="C115" s="663" t="str">
        <f>IFERROR(IF(AND(N104=""),"",VLOOKUP(N104,Marks,69,0)),"")</f>
        <v/>
      </c>
      <c r="D115" s="664"/>
      <c r="E115" s="664"/>
      <c r="F115" s="665"/>
      <c r="G115" s="663" t="str">
        <f>IFERROR(IF(AND(N104=""),"",VLOOKUP(N104,Marks,73,0)),"")</f>
        <v/>
      </c>
      <c r="H115" s="664"/>
      <c r="I115" s="664"/>
      <c r="J115" s="665"/>
      <c r="K115" s="848">
        <f>IFERROR(IF(AND(N104=""),"",SUM(C115,G115)),"")</f>
        <v>0</v>
      </c>
      <c r="L115" s="861"/>
      <c r="M115" s="861"/>
      <c r="N115" s="849"/>
      <c r="O115" s="84" t="str">
        <f>IFERROR(IF(AND(N104=""),"",VLOOKUP(N104,Marks,82,0)),"")</f>
        <v/>
      </c>
      <c r="P115" s="225" t="str">
        <f>IFERROR(IF(AND(N104=""),"",VLOOKUP(N104,Marks,80,0)),"")</f>
        <v/>
      </c>
      <c r="Q115" s="875"/>
      <c r="R115" s="326" t="str">
        <f>IF('Master sheet'!$D$11="Hindi","पर्यावरण अध्ययन","EVS")</f>
        <v>पर्यावरण अध्ययन</v>
      </c>
      <c r="S115" s="663">
        <f>IFERROR(IF(AND(AD104=""),"",VLOOKUP(AD104,Marks,69,0)),"")</f>
        <v>32</v>
      </c>
      <c r="T115" s="664"/>
      <c r="U115" s="664"/>
      <c r="V115" s="665"/>
      <c r="W115" s="663">
        <f>IFERROR(IF(AND(AD104=""),"",VLOOKUP(AD104,Marks,73,0)),"")</f>
        <v>48</v>
      </c>
      <c r="X115" s="664"/>
      <c r="Y115" s="664"/>
      <c r="Z115" s="665"/>
      <c r="AA115" s="848">
        <f>IFERROR(IF(AND(AD104=""),"",SUM(S115,W115)),"")</f>
        <v>80</v>
      </c>
      <c r="AB115" s="861"/>
      <c r="AC115" s="861"/>
      <c r="AD115" s="849"/>
      <c r="AE115" s="84" t="str">
        <f>IFERROR(IF(AND(AD104=""),"",VLOOKUP(AD104,Marks,82,0)),"")</f>
        <v>B</v>
      </c>
      <c r="AF115" s="225" t="str">
        <f>IFERROR(IF(AND(AD104=""),"",VLOOKUP(AD104,Marks,80,0)),"")</f>
        <v>P</v>
      </c>
    </row>
    <row r="116" spans="1:32" s="46" customFormat="1" ht="9" customHeight="1">
      <c r="A116" s="104">
        <f>IF(N104="","",A115+1)</f>
        <v>20</v>
      </c>
      <c r="B116" s="810"/>
      <c r="C116" s="810"/>
      <c r="D116" s="810"/>
      <c r="E116" s="810"/>
      <c r="F116" s="810"/>
      <c r="G116" s="810"/>
      <c r="H116" s="810"/>
      <c r="I116" s="810"/>
      <c r="J116" s="810"/>
      <c r="K116" s="810"/>
      <c r="L116" s="810"/>
      <c r="M116" s="810"/>
      <c r="N116" s="810"/>
      <c r="O116" s="810"/>
      <c r="P116" s="810"/>
      <c r="Q116" s="875"/>
      <c r="R116" s="810"/>
      <c r="S116" s="810"/>
      <c r="T116" s="810"/>
      <c r="U116" s="810"/>
      <c r="V116" s="810"/>
      <c r="W116" s="810"/>
      <c r="X116" s="810"/>
      <c r="Y116" s="810"/>
      <c r="Z116" s="810"/>
      <c r="AA116" s="810"/>
      <c r="AB116" s="810"/>
      <c r="AC116" s="810"/>
      <c r="AD116" s="810"/>
      <c r="AE116" s="810"/>
      <c r="AF116" s="810"/>
    </row>
    <row r="117" spans="1:32" s="46" customFormat="1" ht="18.95" customHeight="1">
      <c r="A117" s="104">
        <f>IF(N104="","",A116+1)</f>
        <v>21</v>
      </c>
      <c r="B117" s="862" t="str">
        <f>IF('Master sheet'!$D$11="Hindi","अतिरिक्त विषय ","Extra Subject")</f>
        <v xml:space="preserve">अतिरिक्त विषय </v>
      </c>
      <c r="C117" s="862"/>
      <c r="D117" s="862"/>
      <c r="E117" s="862"/>
      <c r="F117" s="862"/>
      <c r="G117" s="862"/>
      <c r="H117" s="862"/>
      <c r="I117" s="862"/>
      <c r="J117" s="862"/>
      <c r="K117" s="862"/>
      <c r="L117" s="862"/>
      <c r="M117" s="862"/>
      <c r="N117" s="862"/>
      <c r="O117" s="862"/>
      <c r="P117" s="862"/>
      <c r="Q117" s="875"/>
      <c r="R117" s="863" t="str">
        <f>IF('Master sheet'!$D$11="Hindi","अतिरिक्त विषय ","Extra Subject")</f>
        <v xml:space="preserve">अतिरिक्त विषय </v>
      </c>
      <c r="S117" s="863"/>
      <c r="T117" s="863"/>
      <c r="U117" s="863"/>
      <c r="V117" s="863"/>
      <c r="W117" s="863"/>
      <c r="X117" s="863"/>
      <c r="Y117" s="863"/>
      <c r="Z117" s="863"/>
      <c r="AA117" s="863"/>
      <c r="AB117" s="863"/>
      <c r="AC117" s="863"/>
      <c r="AD117" s="863"/>
      <c r="AE117" s="863"/>
      <c r="AF117" s="863"/>
    </row>
    <row r="118" spans="1:32" s="46" customFormat="1" ht="18.95" customHeight="1">
      <c r="A118" s="104">
        <f>IF(N104="","",A117+1)</f>
        <v>22</v>
      </c>
      <c r="B118" s="378" t="str">
        <f>IF('Master sheet'!$D$11="Hindi","विषय","Subject")</f>
        <v>विषय</v>
      </c>
      <c r="C118" s="843" t="str">
        <f>IF('Master sheet'!$D$11="Hindi","पूर्णांक","M.M.")</f>
        <v>पूर्णांक</v>
      </c>
      <c r="D118" s="844"/>
      <c r="E118" s="843" t="str">
        <f>IF('Master sheet'!$D$11="Hindi","प्राप्तांक","Ob.M.")</f>
        <v>प्राप्तांक</v>
      </c>
      <c r="F118" s="844"/>
      <c r="G118" s="843" t="str">
        <f>IF('Master sheet'!$D$11="Hindi","ग्रेड","Grade")</f>
        <v>ग्रेड</v>
      </c>
      <c r="H118" s="844"/>
      <c r="I118" s="843" t="str">
        <f>IF('Master sheet'!$D$11="Hindi","विषय","Subject")</f>
        <v>विषय</v>
      </c>
      <c r="J118" s="844"/>
      <c r="K118" s="843" t="str">
        <f>IF('Master sheet'!$D$11="Hindi","पूर्णांक","M.M.")</f>
        <v>पूर्णांक</v>
      </c>
      <c r="L118" s="844"/>
      <c r="M118" s="843" t="str">
        <f>IF('Master sheet'!$D$11="Hindi","प्राप्तांक","Ob.M.")</f>
        <v>प्राप्तांक</v>
      </c>
      <c r="N118" s="844"/>
      <c r="O118" s="843" t="str">
        <f>IF('Master sheet'!$D$11="Hindi","ग्रेड","Grade")</f>
        <v>ग्रेड</v>
      </c>
      <c r="P118" s="844"/>
      <c r="Q118" s="875"/>
      <c r="R118" s="378" t="str">
        <f>IF('Master sheet'!$D$11="Hindi","विषय","Subject")</f>
        <v>विषय</v>
      </c>
      <c r="S118" s="843" t="str">
        <f>IF('Master sheet'!$D$11="Hindi","पूर्णांक","M.M.")</f>
        <v>पूर्णांक</v>
      </c>
      <c r="T118" s="844"/>
      <c r="U118" s="843" t="str">
        <f>IF('Master sheet'!$D$11="Hindi","प्राप्तांक","Ob.M.")</f>
        <v>प्राप्तांक</v>
      </c>
      <c r="V118" s="844"/>
      <c r="W118" s="843" t="str">
        <f>IF('Master sheet'!$D$11="Hindi","ग्रेड","Grade")</f>
        <v>ग्रेड</v>
      </c>
      <c r="X118" s="844"/>
      <c r="Y118" s="843" t="str">
        <f>IF('Master sheet'!$D$11="Hindi","विषय","Subject")</f>
        <v>विषय</v>
      </c>
      <c r="Z118" s="844"/>
      <c r="AA118" s="843" t="str">
        <f>IF('Master sheet'!$D$11="Hindi","पूर्णांक","M.M.")</f>
        <v>पूर्णांक</v>
      </c>
      <c r="AB118" s="844"/>
      <c r="AC118" s="843" t="str">
        <f>IF('Master sheet'!$D$11="Hindi","प्राप्तांक","Ob.M.")</f>
        <v>प्राप्तांक</v>
      </c>
      <c r="AD118" s="844"/>
      <c r="AE118" s="843" t="str">
        <f>IF('Master sheet'!$D$11="Hindi","ग्रेड","Grade")</f>
        <v>ग्रेड</v>
      </c>
      <c r="AF118" s="844"/>
    </row>
    <row r="119" spans="1:32" s="46" customFormat="1" ht="22.5" customHeight="1">
      <c r="A119" s="104">
        <f>IF(N104="","",A118+1)</f>
        <v>23</v>
      </c>
      <c r="B119" s="322" t="str">
        <f>IF(AND(N104=""),"",'Result Sheet'!$DA$4)</f>
        <v/>
      </c>
      <c r="C119" s="845">
        <f>IF(AND(N104=""),"",'Result Sheet'!$DC$7)</f>
        <v>100</v>
      </c>
      <c r="D119" s="845"/>
      <c r="E119" s="846" t="str">
        <f>IFERROR(IF(AND(N104=""),"",VLOOKUP(N104,Marks,106,0)),"")</f>
        <v/>
      </c>
      <c r="F119" s="846"/>
      <c r="G119" s="847" t="str">
        <f>IFERROR(IF(AND(N104=""),"",VLOOKUP(N104,Marks,107,0)),"")</f>
        <v/>
      </c>
      <c r="H119" s="847"/>
      <c r="I119" s="845" t="str">
        <f>IF(AND(N104=""),"",'Result Sheet'!$DE$4)</f>
        <v/>
      </c>
      <c r="J119" s="845"/>
      <c r="K119" s="845">
        <f>IF(AND(N104=""),"",'Result Sheet'!$DG$7)</f>
        <v>100</v>
      </c>
      <c r="L119" s="845"/>
      <c r="M119" s="846" t="str">
        <f>IFERROR(IF(AND(N104=""),"",VLOOKUP(N104,Marks,110,0)),"")</f>
        <v/>
      </c>
      <c r="N119" s="846"/>
      <c r="O119" s="847" t="str">
        <f>IFERROR(IF(AND(N104=""),"",VLOOKUP(N104,Marks,111,0)),"")</f>
        <v/>
      </c>
      <c r="P119" s="847"/>
      <c r="Q119" s="875"/>
      <c r="R119" s="322" t="str">
        <f>IF(AND(AD104=""),"",'Result Sheet'!$DA$4)</f>
        <v/>
      </c>
      <c r="S119" s="845">
        <f>IF(AND(AD104=""),"",'Result Sheet'!$DC$7)</f>
        <v>100</v>
      </c>
      <c r="T119" s="845"/>
      <c r="U119" s="846">
        <f>IFERROR(IF(AND(AD104=""),"",VLOOKUP(AD104,Marks,106,0)),"")</f>
        <v>78</v>
      </c>
      <c r="V119" s="846"/>
      <c r="W119" s="847" t="str">
        <f>IFERROR(IF(AND(AD104=""),"",VLOOKUP(AD104,Marks,107,0)),"")</f>
        <v>B</v>
      </c>
      <c r="X119" s="847"/>
      <c r="Y119" s="845" t="str">
        <f>IF(AND(AD104=""),"",'Result Sheet'!$DE$4)</f>
        <v/>
      </c>
      <c r="Z119" s="845"/>
      <c r="AA119" s="845">
        <f>IF(AND(AD104=""),"",'Result Sheet'!$DG$7)</f>
        <v>100</v>
      </c>
      <c r="AB119" s="845"/>
      <c r="AC119" s="846">
        <f>IFERROR(IF(AND(AD104=""),"",VLOOKUP(AD104,Marks,110,0)),"")</f>
        <v>83</v>
      </c>
      <c r="AD119" s="846"/>
      <c r="AE119" s="847" t="str">
        <f>IFERROR(IF(AND(AD104=""),"",VLOOKUP(AD104,Marks,111,0)),"")</f>
        <v>B</v>
      </c>
      <c r="AF119" s="847"/>
    </row>
    <row r="120" spans="1:32" s="46" customFormat="1" ht="22.5" customHeight="1">
      <c r="A120" s="104">
        <f>IF(N104="","",A119+1)</f>
        <v>24</v>
      </c>
      <c r="B120" s="811" t="str">
        <f>IF('Master sheet'!$D$11="Hindi","विषय","Subject")</f>
        <v>विषय</v>
      </c>
      <c r="C120" s="811"/>
      <c r="D120" s="832" t="str">
        <f>IF('Master sheet'!$D$11="Hindi","प्राप्तांक","Marks ")</f>
        <v>प्राप्तांक</v>
      </c>
      <c r="E120" s="833"/>
      <c r="F120" s="324" t="str">
        <f>IF('Master sheet'!$D$11="Hindi","ग्रेड","Grade")</f>
        <v>ग्रेड</v>
      </c>
      <c r="G120" s="811" t="str">
        <f>IF('Master sheet'!$D$11="Hindi","विषय","Subject")</f>
        <v>विषय</v>
      </c>
      <c r="H120" s="811"/>
      <c r="I120" s="832" t="str">
        <f>IF('Master sheet'!$D$11="Hindi","प्राप्तांक","Marks")</f>
        <v>प्राप्तांक</v>
      </c>
      <c r="J120" s="833"/>
      <c r="K120" s="324" t="str">
        <f>IF('Master sheet'!$D$11="Hindi","ग्रेड","Grade")</f>
        <v>ग्रेड</v>
      </c>
      <c r="L120" s="811" t="str">
        <f>IF('Master sheet'!$D$11="Hindi","विषय","Subject")</f>
        <v>विषय</v>
      </c>
      <c r="M120" s="811"/>
      <c r="N120" s="832" t="str">
        <f>IF('Master sheet'!$D$11="Hindi","प्राप्तांक","Marks")</f>
        <v>प्राप्तांक</v>
      </c>
      <c r="O120" s="833"/>
      <c r="P120" s="365" t="str">
        <f>IF('Master sheet'!$D$11="Hindi","ग्रेड","Grade")</f>
        <v>ग्रेड</v>
      </c>
      <c r="Q120" s="875"/>
      <c r="R120" s="811" t="str">
        <f>IF('Master sheet'!$D$11="Hindi","विषय","Subject")</f>
        <v>विषय</v>
      </c>
      <c r="S120" s="811"/>
      <c r="T120" s="832" t="str">
        <f>IF('Master sheet'!$D$11="Hindi","प्राप्तांक","Marks")</f>
        <v>प्राप्तांक</v>
      </c>
      <c r="U120" s="833"/>
      <c r="V120" s="324" t="str">
        <f>IF('Master sheet'!$D$11="Hindi","ग्रेड","Grade")</f>
        <v>ग्रेड</v>
      </c>
      <c r="W120" s="811" t="str">
        <f>IF('Master sheet'!$D$11="Hindi","विषय","Subject")</f>
        <v>विषय</v>
      </c>
      <c r="X120" s="811"/>
      <c r="Y120" s="832" t="str">
        <f>IF('Master sheet'!$D$11="Hindi","प्राप्तांक","Marks")</f>
        <v>प्राप्तांक</v>
      </c>
      <c r="Z120" s="833"/>
      <c r="AA120" s="324" t="str">
        <f>IF('Master sheet'!$D$11="Hindi","ग्रेड","Grade")</f>
        <v>ग्रेड</v>
      </c>
      <c r="AB120" s="811" t="str">
        <f>IF('Master sheet'!$D$11="Hindi","विषय","Subject")</f>
        <v>विषय</v>
      </c>
      <c r="AC120" s="811"/>
      <c r="AD120" s="832" t="str">
        <f>IF('Master sheet'!$D$11="Hindi","प्राप्तांक","Marks")</f>
        <v>प्राप्तांक</v>
      </c>
      <c r="AE120" s="833"/>
      <c r="AF120" s="365" t="str">
        <f>IF('Master sheet'!$D$11="Hindi","ग्रेड","Grade")</f>
        <v>ग्रेड</v>
      </c>
    </row>
    <row r="121" spans="1:32" s="46" customFormat="1" ht="21.75" customHeight="1">
      <c r="A121" s="104">
        <f>IF(N104="","",A120+1)</f>
        <v>25</v>
      </c>
      <c r="B121" s="839" t="str">
        <f>IF('Master sheet'!$D$11="Hindi","कार्यानुभव","WORK EXP.")</f>
        <v>कार्यानुभव</v>
      </c>
      <c r="C121" s="840"/>
      <c r="D121" s="840"/>
      <c r="E121" s="75" t="str">
        <f>IFERROR(IF(AND(N104=""),"",VLOOKUP(N104,Marks,85,0)),"")</f>
        <v/>
      </c>
      <c r="F121" s="84" t="str">
        <f>IFERROR(IF(AND(N104=""),"",VLOOKUP(N104,Marks,89,0)),"")</f>
        <v/>
      </c>
      <c r="G121" s="839" t="str">
        <f>IF('Master sheet'!$D$11="Hindi","कला शिक्षा","ART EDU.")</f>
        <v>कला शिक्षा</v>
      </c>
      <c r="H121" s="840"/>
      <c r="I121" s="840"/>
      <c r="J121" s="75" t="str">
        <f>IFERROR(IF(AND(N104=""),"",VLOOKUP(N104,Marks,92,0)),"")</f>
        <v/>
      </c>
      <c r="K121" s="84" t="str">
        <f>IFERROR(IF(AND(N104=""),"",VLOOKUP(N104,Marks,96,0)),"")</f>
        <v/>
      </c>
      <c r="L121" s="841" t="str">
        <f>IF('Master sheet'!$D$11="Hindi","स्वा. एवं शा. शिक्षा","HE.&amp;PH. EDU.")</f>
        <v>स्वा. एवं शा. शिक्षा</v>
      </c>
      <c r="M121" s="842"/>
      <c r="N121" s="842"/>
      <c r="O121" s="75" t="str">
        <f>IFERROR(IF(AND(N104=""),"",VLOOKUP(N104,Marks,99,0)),"")</f>
        <v/>
      </c>
      <c r="P121" s="84" t="str">
        <f>IFERROR(IF(AND(N104=""),"",VLOOKUP(N104,Marks,103,0)),"")</f>
        <v/>
      </c>
      <c r="Q121" s="875"/>
      <c r="R121" s="833" t="str">
        <f>IF('Master sheet'!$D$11="Hindi","कार्यानुभव","WORK EXP.")</f>
        <v>कार्यानुभव</v>
      </c>
      <c r="S121" s="833"/>
      <c r="T121" s="833"/>
      <c r="U121" s="75">
        <f>IFERROR(IF(AND(AD104=""),"",VLOOKUP(AD104,Marks,85,0)),"")</f>
        <v>25</v>
      </c>
      <c r="V121" s="84" t="str">
        <f>IFERROR(IF(AND(AD104=""),"",VLOOKUP(AD104,Marks,89,0)),"")</f>
        <v>C</v>
      </c>
      <c r="W121" s="833" t="str">
        <f>IF('Master sheet'!$D$11="Hindi","कला शिक्षा","ART EDU.")</f>
        <v>कला शिक्षा</v>
      </c>
      <c r="X121" s="833"/>
      <c r="Y121" s="833"/>
      <c r="Z121" s="75">
        <f>IFERROR(IF(AND(AD104=""),"",VLOOKUP(AD104,Marks,92,0)),"")</f>
        <v>33</v>
      </c>
      <c r="AA121" s="84" t="str">
        <f>IFERROR(IF(AND(AD104=""),"",VLOOKUP(AD104,Marks,96,0)),"")</f>
        <v>B</v>
      </c>
      <c r="AB121" s="873" t="str">
        <f>IF('Master sheet'!$D$11="Hindi","स्वा. एवं शा. शिक्षा","HE.&amp;PH. EDU.")</f>
        <v>स्वा. एवं शा. शिक्षा</v>
      </c>
      <c r="AC121" s="873"/>
      <c r="AD121" s="873"/>
      <c r="AE121" s="75">
        <f>IFERROR(IF(AND(AD104=""),"",VLOOKUP(AD104,Marks,99,0)),"")</f>
        <v>59</v>
      </c>
      <c r="AF121" s="84" t="str">
        <f>IFERROR(IF(AND(AD104=""),"",VLOOKUP(AD104,Marks,103,0)),"")</f>
        <v>C</v>
      </c>
    </row>
    <row r="122" spans="1:32" s="46" customFormat="1" ht="21" customHeight="1">
      <c r="A122" s="104">
        <f>IF(N104="","",A121+1)</f>
        <v>26</v>
      </c>
      <c r="B122" s="800" t="str">
        <f>IF('Master sheet'!$D$11="Hindi","कुल कार्य दिवस :-","Total Meeting :-")</f>
        <v>कुल कार्य दिवस :-</v>
      </c>
      <c r="C122" s="800"/>
      <c r="D122" s="800"/>
      <c r="E122" s="801" t="str">
        <f>IFERROR(IF(AND(N104=""),"",VLOOKUP(N104,Marks,117,0)),"")</f>
        <v/>
      </c>
      <c r="F122" s="801"/>
      <c r="G122" s="801"/>
      <c r="H122" s="801"/>
      <c r="I122" s="800" t="str">
        <f>IF('Master sheet'!$D$11="Hindi","कुल उपस्थिति :-","Total Attendance :-")</f>
        <v>कुल उपस्थिति :-</v>
      </c>
      <c r="J122" s="800"/>
      <c r="K122" s="800"/>
      <c r="L122" s="800"/>
      <c r="M122" s="802" t="str">
        <f>IFERROR(IF(AND(N104=""),"",VLOOKUP(N104,Marks,118,0)),"")</f>
        <v/>
      </c>
      <c r="N122" s="802"/>
      <c r="O122" s="802"/>
      <c r="P122" s="802"/>
      <c r="Q122" s="875"/>
      <c r="R122" s="800" t="str">
        <f>IF('Master sheet'!$D$11="Hindi","कुल कार्य दिवस :-","Total Meeting :-")</f>
        <v>कुल कार्य दिवस :-</v>
      </c>
      <c r="S122" s="800"/>
      <c r="T122" s="800"/>
      <c r="U122" s="801">
        <f>IFERROR(IF(AND(AD104=""),"",VLOOKUP(AD104,Marks,117,0)),"")</f>
        <v>220</v>
      </c>
      <c r="V122" s="801"/>
      <c r="W122" s="801"/>
      <c r="X122" s="801"/>
      <c r="Y122" s="800" t="str">
        <f>IF('Master sheet'!$D$11="Hindi","कुल उपस्थिति :-","Total Attendance :-")</f>
        <v>कुल उपस्थिति :-</v>
      </c>
      <c r="Z122" s="800"/>
      <c r="AA122" s="800"/>
      <c r="AB122" s="800"/>
      <c r="AC122" s="802">
        <f>IFERROR(IF(AND(AD104=""),"",VLOOKUP(AD104,Marks,118,0)),"")</f>
        <v>180</v>
      </c>
      <c r="AD122" s="802"/>
      <c r="AE122" s="802"/>
      <c r="AF122" s="802"/>
    </row>
    <row r="123" spans="1:32" s="46" customFormat="1" ht="21" customHeight="1">
      <c r="A123" s="104">
        <f>IF(N104="","",A122+1)</f>
        <v>27</v>
      </c>
      <c r="B123" s="800" t="str">
        <f>IF('Master sheet'!$D$11="Hindi","परिणाम :-","Result :-")</f>
        <v>परिणाम :-</v>
      </c>
      <c r="C123" s="800"/>
      <c r="D123" s="800"/>
      <c r="E123" s="803" t="str">
        <f>IFERROR(IF(AND(N104=""),"",VLOOKUP(N104,Marks,116,0)),"")</f>
        <v/>
      </c>
      <c r="F123" s="803"/>
      <c r="G123" s="803"/>
      <c r="H123" s="803"/>
      <c r="I123" s="800" t="str">
        <f>IF('Master sheet'!$D$11="Hindi","परिणाम प्रतिशत में :-","Result in Percentage :-")</f>
        <v>परिणाम प्रतिशत में :-</v>
      </c>
      <c r="J123" s="800"/>
      <c r="K123" s="800"/>
      <c r="L123" s="800"/>
      <c r="M123" s="804" t="str">
        <f>IFERROR(IF(AND(N104=""),"",VLOOKUP(N104,Marks,113,0)),"")</f>
        <v/>
      </c>
      <c r="N123" s="804"/>
      <c r="O123" s="804"/>
      <c r="P123" s="804"/>
      <c r="Q123" s="875"/>
      <c r="R123" s="800" t="str">
        <f>IF('Master sheet'!$D$11="Hindi","परिणाम :-","Result :-")</f>
        <v>परिणाम :-</v>
      </c>
      <c r="S123" s="800"/>
      <c r="T123" s="800"/>
      <c r="U123" s="803" t="str">
        <f>IFERROR(IF(AND(AD104=""),"",VLOOKUP(AD104,Marks,116,0)),"")</f>
        <v>कक्षोंन्नति</v>
      </c>
      <c r="V123" s="803"/>
      <c r="W123" s="803"/>
      <c r="X123" s="803"/>
      <c r="Y123" s="800" t="str">
        <f>IF('Master sheet'!$D$11="Hindi","परिणाम प्रतिशत में :-","Result in Percentage :-")</f>
        <v>परिणाम प्रतिशत में :-</v>
      </c>
      <c r="Z123" s="800"/>
      <c r="AA123" s="800"/>
      <c r="AB123" s="800"/>
      <c r="AC123" s="804">
        <f>IFERROR(IF(AND(AD104=""),"",VLOOKUP(AD104,Marks,113,0)),"")</f>
        <v>82.2</v>
      </c>
      <c r="AD123" s="804"/>
      <c r="AE123" s="804"/>
      <c r="AF123" s="804"/>
    </row>
    <row r="124" spans="1:32" s="46" customFormat="1" ht="21" customHeight="1">
      <c r="A124" s="104">
        <f>IF(N104="","",A123+1)</f>
        <v>28</v>
      </c>
      <c r="B124" s="800" t="str">
        <f>IF('Master sheet'!$D$11="Hindi","श्रेणी / ग्रेड :-","Division / Grade :-")</f>
        <v>श्रेणी / ग्रेड :-</v>
      </c>
      <c r="C124" s="800"/>
      <c r="D124" s="800"/>
      <c r="E124" s="226" t="str">
        <f>IFERROR(IF(AND(N104=""),"",VLOOKUP(N104,Marks,114,0)),"")</f>
        <v/>
      </c>
      <c r="F124" s="227" t="s">
        <v>132</v>
      </c>
      <c r="G124" s="805" t="str">
        <f>IFERROR(IF(AND(N104=""),"",VLOOKUP(N104,Marks,119,0)),"")</f>
        <v/>
      </c>
      <c r="H124" s="805"/>
      <c r="I124" s="800" t="str">
        <f>IF('Master sheet'!$D$11="Hindi","कक्षा में स्थान :-","Position in the Class :-")</f>
        <v>कक्षा में स्थान :-</v>
      </c>
      <c r="J124" s="800"/>
      <c r="K124" s="800"/>
      <c r="L124" s="800"/>
      <c r="M124" s="806" t="str">
        <f>IFERROR(IF(AND(N104=""),"",VLOOKUP(N104,Marks,115,0)),"")</f>
        <v/>
      </c>
      <c r="N124" s="806"/>
      <c r="O124" s="806"/>
      <c r="P124" s="806"/>
      <c r="Q124" s="875"/>
      <c r="R124" s="800" t="str">
        <f>IF('Master sheet'!$D$11="Hindi","श्रेणी / ग्रेड :-","Division / Grade :-")</f>
        <v>श्रेणी / ग्रेड :-</v>
      </c>
      <c r="S124" s="800"/>
      <c r="T124" s="800"/>
      <c r="U124" s="226" t="str">
        <f>IFERROR(IF(AND(AD104=""),"",VLOOKUP(AD104,Marks,114,0)),"")</f>
        <v>I</v>
      </c>
      <c r="V124" s="227" t="s">
        <v>132</v>
      </c>
      <c r="W124" s="805" t="str">
        <f>IFERROR(IF(AND(AD104=""),"",VLOOKUP(AD104,Marks,119,0)),"")</f>
        <v>B</v>
      </c>
      <c r="X124" s="805"/>
      <c r="Y124" s="800" t="str">
        <f>IF('Master sheet'!$D$11="Hindi","कक्षा में स्थान :-","Position in the Class :-")</f>
        <v>कक्षा में स्थान :-</v>
      </c>
      <c r="Z124" s="800"/>
      <c r="AA124" s="800"/>
      <c r="AB124" s="800"/>
      <c r="AC124" s="806">
        <f>IFERROR(IF(AND(AD104=""),"",VLOOKUP(AD104,Marks,115,0)),"")</f>
        <v>6.9999999999999964</v>
      </c>
      <c r="AD124" s="806"/>
      <c r="AE124" s="806"/>
      <c r="AF124" s="806"/>
    </row>
    <row r="125" spans="1:32" s="46" customFormat="1" ht="21" customHeight="1">
      <c r="A125" s="104">
        <f>IF(N104="","",A124+1)</f>
        <v>29</v>
      </c>
      <c r="B125" s="786" t="str">
        <f>IF('Master sheet'!$D$11="Hindi","परीक्षा परिणाम घोषणा दिनांक :-","Result Declaration Date :-")</f>
        <v>परीक्षा परिणाम घोषणा दिनांक :-</v>
      </c>
      <c r="C125" s="786"/>
      <c r="D125" s="786"/>
      <c r="E125" s="787">
        <f>IFERROR(IF(AND(N104=""),"",'Master sheet'!$D$10),"")</f>
        <v>45048</v>
      </c>
      <c r="F125" s="787"/>
      <c r="G125" s="787"/>
      <c r="H125" s="369"/>
      <c r="I125" s="76"/>
      <c r="J125" s="76"/>
      <c r="K125" s="47"/>
      <c r="L125" s="76"/>
      <c r="M125" s="76"/>
      <c r="N125" s="76"/>
      <c r="O125" s="76"/>
      <c r="P125" s="76"/>
      <c r="Q125" s="875"/>
      <c r="R125" s="786" t="str">
        <f>IF('Master sheet'!$D$11="Hindi","परीक्षा परिणाम घोषणा दिनांक :-","Result Declaration Date :-")</f>
        <v>परीक्षा परिणाम घोषणा दिनांक :-</v>
      </c>
      <c r="S125" s="786"/>
      <c r="T125" s="786"/>
      <c r="U125" s="787">
        <f>IFERROR(IF(AND(AD104=""),"",'Master sheet'!$D$10),"")</f>
        <v>45048</v>
      </c>
      <c r="V125" s="787"/>
      <c r="W125" s="787"/>
      <c r="X125" s="369"/>
      <c r="Y125" s="76"/>
      <c r="Z125" s="76"/>
      <c r="AA125" s="47"/>
      <c r="AB125" s="76"/>
      <c r="AC125" s="76"/>
      <c r="AD125" s="76"/>
      <c r="AE125" s="76"/>
      <c r="AF125" s="76"/>
    </row>
    <row r="126" spans="1:32" s="46" customFormat="1" ht="39" customHeight="1">
      <c r="A126" s="104">
        <f>IF(N104="","",A125+1)</f>
        <v>30</v>
      </c>
      <c r="B126" s="788" t="str">
        <f>IF(AND(N104=""),"",IF(AND(C101=1),CONCATENATE("( ",UPPER('Master sheet'!$H$10)," )"),IF(AND(C101=2),CONCATENATE("( ",UPPER('Master sheet'!$H$18)," )"),"")))</f>
        <v/>
      </c>
      <c r="C126" s="788"/>
      <c r="D126" s="788"/>
      <c r="E126" s="788"/>
      <c r="F126" s="789" t="str">
        <f>IF(AND(N104=""),"",CONCATENATE("(",'Master sheet'!$D$14," )"))</f>
        <v>(Suresh Kumar )</v>
      </c>
      <c r="G126" s="789"/>
      <c r="H126" s="789"/>
      <c r="I126" s="789"/>
      <c r="J126" s="789"/>
      <c r="K126" s="789" t="str">
        <f>IF(AND(N104=""),"",CONCATENATE("(",'Master sheet'!$D$12," )"))</f>
        <v>(USHA PALIYA )</v>
      </c>
      <c r="L126" s="789"/>
      <c r="M126" s="789"/>
      <c r="N126" s="789"/>
      <c r="O126" s="789"/>
      <c r="P126" s="789"/>
      <c r="Q126" s="875"/>
      <c r="R126" s="788" t="str">
        <f>IF(AND(AD104=""),"",IF(AND(S101=1),CONCATENATE("( ",UPPER('Master sheet'!$H$10)," )"),IF(AND(S101=2),CONCATENATE("( ",UPPER('Master sheet'!$H$18)," )"),"")))</f>
        <v>( PRADIP SINGH RAJAWAT )</v>
      </c>
      <c r="S126" s="788"/>
      <c r="T126" s="788"/>
      <c r="U126" s="788"/>
      <c r="V126" s="789" t="str">
        <f>IF(AND(AD104=""),"",CONCATENATE("(",'Master sheet'!$D$14," )"))</f>
        <v>(Suresh Kumar )</v>
      </c>
      <c r="W126" s="789"/>
      <c r="X126" s="789"/>
      <c r="Y126" s="789"/>
      <c r="Z126" s="789"/>
      <c r="AA126" s="789" t="str">
        <f>IF(AND(AD104=""),"",CONCATENATE("(",'Master sheet'!$D$12," )"))</f>
        <v>(USHA PALIYA )</v>
      </c>
      <c r="AB126" s="789"/>
      <c r="AC126" s="789"/>
      <c r="AD126" s="789"/>
      <c r="AE126" s="789"/>
      <c r="AF126" s="789"/>
    </row>
    <row r="127" spans="1:32" s="46" customFormat="1" ht="21" customHeight="1">
      <c r="A127" s="104">
        <f>IF(N104="","",A126+1)</f>
        <v>31</v>
      </c>
      <c r="B127" s="790" t="str">
        <f>IF('Master sheet'!$D$11="Hindi","हस्ताक्षर कक्षाध्यापक","Signature of the class teacher")</f>
        <v>हस्ताक्षर कक्षाध्यापक</v>
      </c>
      <c r="C127" s="790"/>
      <c r="D127" s="790"/>
      <c r="E127" s="790"/>
      <c r="F127" s="790" t="str">
        <f>IF('Master sheet'!$D$11="Hindi","हस्ताक्षर परीक्षा प्रभारी","Signature of the exam. Incharge")</f>
        <v>हस्ताक्षर परीक्षा प्रभारी</v>
      </c>
      <c r="G127" s="790"/>
      <c r="H127" s="790"/>
      <c r="I127" s="790"/>
      <c r="J127" s="790"/>
      <c r="K127" s="790" t="str">
        <f>IF('Master sheet'!$D$11="Hindi","हस्ताक्षर संस्था प्रधान","Head of Institute's Signature")</f>
        <v>हस्ताक्षर संस्था प्रधान</v>
      </c>
      <c r="L127" s="790"/>
      <c r="M127" s="790"/>
      <c r="N127" s="790"/>
      <c r="O127" s="790"/>
      <c r="P127" s="790"/>
      <c r="Q127" s="875"/>
      <c r="R127" s="790" t="str">
        <f>IF('Master sheet'!$D$11="Hindi","हस्ताक्षर कक्षाध्यापक","Signature of the class teacher")</f>
        <v>हस्ताक्षर कक्षाध्यापक</v>
      </c>
      <c r="S127" s="790"/>
      <c r="T127" s="790"/>
      <c r="U127" s="790"/>
      <c r="V127" s="790" t="str">
        <f>IF('Master sheet'!$D$11="Hindi","हस्ताक्षर परीक्षा प्रभारी","Signature of the exam. Incharge")</f>
        <v>हस्ताक्षर परीक्षा प्रभारी</v>
      </c>
      <c r="W127" s="790"/>
      <c r="X127" s="790"/>
      <c r="Y127" s="790"/>
      <c r="Z127" s="790"/>
      <c r="AA127" s="790" t="str">
        <f>IF('Master sheet'!$D$11="Hindi","हस्ताक्षर संस्था प्रधान","Head of Institute's Signature")</f>
        <v>हस्ताक्षर संस्था प्रधान</v>
      </c>
      <c r="AB127" s="790"/>
      <c r="AC127" s="790"/>
      <c r="AD127" s="790"/>
      <c r="AE127" s="790"/>
      <c r="AF127" s="790"/>
    </row>
    <row r="129" spans="1:32" s="46" customFormat="1" ht="21.95" customHeight="1">
      <c r="A129" s="103">
        <f>IF(N136="","",1)</f>
        <v>1</v>
      </c>
      <c r="B129" s="850" t="str">
        <f>IF('Master sheet'!$D$11="Hindi","वार्षिक रिपोर्ट कार्ड ","Report Card")</f>
        <v xml:space="preserve">वार्षिक रिपोर्ट कार्ड </v>
      </c>
      <c r="C129" s="850"/>
      <c r="D129" s="850"/>
      <c r="E129" s="850"/>
      <c r="F129" s="850"/>
      <c r="G129" s="850"/>
      <c r="H129" s="850"/>
      <c r="I129" s="850"/>
      <c r="J129" s="850"/>
      <c r="K129" s="850"/>
      <c r="L129" s="850"/>
      <c r="M129" s="850"/>
      <c r="N129" s="850"/>
      <c r="O129" s="850"/>
      <c r="P129" s="850"/>
      <c r="Q129" s="875" t="s">
        <v>100</v>
      </c>
      <c r="R129" s="850" t="str">
        <f>IF('Master sheet'!$D$11="Hindi","वार्षिक रिपोर्ट कार्ड ","Report Card")</f>
        <v xml:space="preserve">वार्षिक रिपोर्ट कार्ड </v>
      </c>
      <c r="S129" s="850"/>
      <c r="T129" s="850"/>
      <c r="U129" s="850"/>
      <c r="V129" s="850"/>
      <c r="W129" s="850"/>
      <c r="X129" s="850"/>
      <c r="Y129" s="850"/>
      <c r="Z129" s="850"/>
      <c r="AA129" s="850"/>
      <c r="AB129" s="850"/>
      <c r="AC129" s="850"/>
      <c r="AD129" s="850"/>
      <c r="AE129" s="850"/>
      <c r="AF129" s="850"/>
    </row>
    <row r="130" spans="1:32" s="46" customFormat="1" ht="21.95" customHeight="1">
      <c r="A130" s="104">
        <f>IF(N136="","",A129+1)</f>
        <v>2</v>
      </c>
      <c r="B130" s="851" t="str">
        <f>IF('Master sheet'!$D$11="Hindi","शिक्षा विभाग, राजस्थान सरकार","Education Department, Rajasthan Government")</f>
        <v>शिक्षा विभाग, राजस्थान सरकार</v>
      </c>
      <c r="C130" s="851"/>
      <c r="D130" s="851"/>
      <c r="E130" s="851"/>
      <c r="F130" s="851"/>
      <c r="G130" s="851"/>
      <c r="H130" s="851"/>
      <c r="I130" s="851"/>
      <c r="J130" s="851"/>
      <c r="K130" s="851"/>
      <c r="L130" s="851"/>
      <c r="M130" s="851"/>
      <c r="N130" s="851"/>
      <c r="O130" s="851"/>
      <c r="P130" s="851"/>
      <c r="Q130" s="875"/>
      <c r="R130" s="851" t="str">
        <f>IF('Master sheet'!$D$11="Hindi","शिक्षा विभाग, राजस्थान सरकार","Education Department, Rajasthan Government")</f>
        <v>शिक्षा विभाग, राजस्थान सरकार</v>
      </c>
      <c r="S130" s="851"/>
      <c r="T130" s="851"/>
      <c r="U130" s="851"/>
      <c r="V130" s="851"/>
      <c r="W130" s="851"/>
      <c r="X130" s="851"/>
      <c r="Y130" s="851"/>
      <c r="Z130" s="851"/>
      <c r="AA130" s="851"/>
      <c r="AB130" s="851"/>
      <c r="AC130" s="851"/>
      <c r="AD130" s="851"/>
      <c r="AE130" s="851"/>
      <c r="AF130" s="851"/>
    </row>
    <row r="131" spans="1:32" s="46" customFormat="1" ht="21.95" customHeight="1">
      <c r="A131" s="104">
        <f>IF(N136="","",A130+1)</f>
        <v>3</v>
      </c>
      <c r="B131" s="876" t="str">
        <f>IF('Master sheet'!$D$11="Hindi","विद्यालय का नाम :-","School Name :- ")</f>
        <v>विद्यालय का नाम :-</v>
      </c>
      <c r="C131" s="876"/>
      <c r="D131" s="876"/>
      <c r="E131" s="877" t="str">
        <f>IF(AND(N136=""),"",IF('Master sheet'!$D$11="Hindi",'Master sheet'!$D$8,'Master sheet'!$D$7))</f>
        <v xml:space="preserve">महात्मा गाँधी राजकीय विद्यालय (अंग्रेजी माध्यम) बर, पाली </v>
      </c>
      <c r="F131" s="877"/>
      <c r="G131" s="877"/>
      <c r="H131" s="877"/>
      <c r="I131" s="877"/>
      <c r="J131" s="877"/>
      <c r="K131" s="877"/>
      <c r="L131" s="877"/>
      <c r="M131" s="877"/>
      <c r="N131" s="877"/>
      <c r="O131" s="877"/>
      <c r="P131" s="877"/>
      <c r="Q131" s="875"/>
      <c r="R131" s="876" t="str">
        <f>IF('Master sheet'!$D$11="Hindi","विद्यालय का नाम :-","School Name :- ")</f>
        <v>विद्यालय का नाम :-</v>
      </c>
      <c r="S131" s="876"/>
      <c r="T131" s="876"/>
      <c r="U131" s="877" t="str">
        <f>IF(AND(AD136=""),"",IF('Master sheet'!$D$11="Hindi",'Master sheet'!$D$8,'Master sheet'!$D$7))</f>
        <v xml:space="preserve">महात्मा गाँधी राजकीय विद्यालय (अंग्रेजी माध्यम) बर, पाली </v>
      </c>
      <c r="V131" s="877"/>
      <c r="W131" s="877"/>
      <c r="X131" s="877"/>
      <c r="Y131" s="877"/>
      <c r="Z131" s="877"/>
      <c r="AA131" s="877"/>
      <c r="AB131" s="877"/>
      <c r="AC131" s="877"/>
      <c r="AD131" s="877"/>
      <c r="AE131" s="877"/>
      <c r="AF131" s="877"/>
    </row>
    <row r="132" spans="1:32" s="46" customFormat="1" ht="15.75" customHeight="1">
      <c r="A132" s="104">
        <f>IF(N136="","",A131+1)</f>
        <v>4</v>
      </c>
      <c r="B132" s="372"/>
      <c r="C132" s="372"/>
      <c r="D132" s="372"/>
      <c r="E132" s="878" t="str">
        <f>IF(AND(N136=""),"",IF('Master sheet'!$D$11="Hindi",CONCATENATE("(विद्यालय मान्यता क्रमांक व वर्ष : ","  ",'Master sheet'!$D$6),CONCATENATE("(School Recognition Number &amp; Years : ","  ",'Master sheet'!$D$6)))</f>
        <v>(विद्यालय मान्यता क्रमांक व वर्ष :   शिक्षा/पाली/1995/2001</v>
      </c>
      <c r="F132" s="878"/>
      <c r="G132" s="878"/>
      <c r="H132" s="878"/>
      <c r="I132" s="878"/>
      <c r="J132" s="878"/>
      <c r="K132" s="878"/>
      <c r="L132" s="878"/>
      <c r="M132" s="878"/>
      <c r="N132" s="878"/>
      <c r="O132" s="878"/>
      <c r="P132" s="878"/>
      <c r="Q132" s="875"/>
      <c r="R132" s="372"/>
      <c r="S132" s="372"/>
      <c r="T132" s="372"/>
      <c r="U132" s="878" t="str">
        <f>IF(AND(AD136=""),"",IF('Master sheet'!$D$11="Hindi",CONCATENATE("(विद्यालय मान्यता क्रमांक व वर्ष : ","  ",'Master sheet'!$D$6),CONCATENATE("(School Recognition Number &amp; Years : ","  ",'Master sheet'!$D$6)))</f>
        <v>(विद्यालय मान्यता क्रमांक व वर्ष :   शिक्षा/पाली/1995/2001</v>
      </c>
      <c r="V132" s="878"/>
      <c r="W132" s="878"/>
      <c r="X132" s="878"/>
      <c r="Y132" s="878"/>
      <c r="Z132" s="878"/>
      <c r="AA132" s="878"/>
      <c r="AB132" s="878"/>
      <c r="AC132" s="878"/>
      <c r="AD132" s="878"/>
      <c r="AE132" s="878"/>
      <c r="AF132" s="878"/>
    </row>
    <row r="133" spans="1:32" s="46" customFormat="1" ht="21.95" customHeight="1">
      <c r="A133" s="104">
        <f>IF(N136="","",A132+1)</f>
        <v>5</v>
      </c>
      <c r="B133" s="368" t="str">
        <f>IF('Master sheet'!$D$11="Hindi","कक्षा  :-","CLASS :- ")</f>
        <v>कक्षा  :-</v>
      </c>
      <c r="C133" s="855">
        <f>IFERROR(IF(AND(N136=""),"",VLOOKUP(N136,Marks,2,0)),"")</f>
        <v>1</v>
      </c>
      <c r="D133" s="855"/>
      <c r="E133" s="856" t="str">
        <f>IF('Master sheet'!$D$11="Hindi","सेक्शन :-","Section :- ")</f>
        <v>सेक्शन :-</v>
      </c>
      <c r="F133" s="856"/>
      <c r="G133" s="856"/>
      <c r="H133" s="855" t="str">
        <f>IFERROR(IF(AND(N136=""),"",VLOOKUP(N136,Marks,3,0)),"")</f>
        <v>A</v>
      </c>
      <c r="I133" s="855"/>
      <c r="J133" s="857" t="str">
        <f>IF('Master sheet'!$D$11="Hindi","सत्र :- ","Session :- ")</f>
        <v xml:space="preserve">सत्र :- </v>
      </c>
      <c r="K133" s="857"/>
      <c r="L133" s="857"/>
      <c r="M133" s="857"/>
      <c r="N133" s="858" t="str">
        <f>IF(AND(N136=""),"",'Marks Entry 1st'!$I$2)</f>
        <v xml:space="preserve"> 2022-2023</v>
      </c>
      <c r="O133" s="858"/>
      <c r="P133" s="858"/>
      <c r="Q133" s="875"/>
      <c r="R133" s="368" t="str">
        <f>IF('Master sheet'!$D$11="Hindi","कक्षा  :-","CLASS :- ")</f>
        <v>कक्षा  :-</v>
      </c>
      <c r="S133" s="855">
        <f>IFERROR(IF(AND(AD136=""),"",VLOOKUP(AD136,Marks,2,0)),"")</f>
        <v>1</v>
      </c>
      <c r="T133" s="855"/>
      <c r="U133" s="856" t="str">
        <f>IF('Master sheet'!$D$11="Hindi","सेक्शन :-","Section :- ")</f>
        <v>सेक्शन :-</v>
      </c>
      <c r="V133" s="856"/>
      <c r="W133" s="856"/>
      <c r="X133" s="855" t="str">
        <f>IFERROR(IF(AND(AD136=""),"",VLOOKUP(AD136,Marks,3,0)),"")</f>
        <v>A</v>
      </c>
      <c r="Y133" s="855"/>
      <c r="Z133" s="857" t="str">
        <f>IF('Master sheet'!$D$11="Hindi","सत्र :- ","Session :- ")</f>
        <v xml:space="preserve">सत्र :- </v>
      </c>
      <c r="AA133" s="857"/>
      <c r="AB133" s="857"/>
      <c r="AC133" s="857"/>
      <c r="AD133" s="858" t="str">
        <f>IF(AND(AD136=""),"",'Marks Entry 1st'!$I$2)</f>
        <v xml:space="preserve"> 2022-2023</v>
      </c>
      <c r="AE133" s="858"/>
      <c r="AF133" s="858"/>
    </row>
    <row r="134" spans="1:32" s="46" customFormat="1" ht="21.95" customHeight="1">
      <c r="A134" s="104">
        <f>IF(N136="","",A133+1)</f>
        <v>6</v>
      </c>
      <c r="B134" s="812" t="str">
        <f>IF('Master sheet'!$D$11="Hindi","विद्यार्थी का नाम :-","Student's Name :-")</f>
        <v>विद्यार्थी का नाम :-</v>
      </c>
      <c r="C134" s="812"/>
      <c r="D134" s="812"/>
      <c r="E134" s="813" t="str">
        <f>IFERROR(IF(AND(N136=""),"",VLOOKUP(N136,Marks,6,0)),"")</f>
        <v>DIVYA BAGRI</v>
      </c>
      <c r="F134" s="813"/>
      <c r="G134" s="813"/>
      <c r="H134" s="813"/>
      <c r="I134" s="813"/>
      <c r="J134" s="814" t="str">
        <f>IF('Master sheet'!$D$11="Hindi","प्रवेशांक :","SR. NO. :")</f>
        <v>प्रवेशांक :</v>
      </c>
      <c r="K134" s="814"/>
      <c r="L134" s="814"/>
      <c r="M134" s="814"/>
      <c r="N134" s="859">
        <f>IFERROR(IF(AND(N136=""),"",VLOOKUP(N136,Marks,5,0)),"")</f>
        <v>925</v>
      </c>
      <c r="O134" s="859"/>
      <c r="P134" s="859"/>
      <c r="Q134" s="875"/>
      <c r="R134" s="812" t="str">
        <f>IF('Master sheet'!$D$11="Hindi","विद्यार्थी का नाम :-","Student's Name :-")</f>
        <v>विद्यार्थी का नाम :-</v>
      </c>
      <c r="S134" s="812"/>
      <c r="T134" s="812"/>
      <c r="U134" s="813" t="str">
        <f>IFERROR(IF(AND(AD136=""),"",VLOOKUP(AD136,Marks,6,0)),"")</f>
        <v>DUSHYANT DAYAMA</v>
      </c>
      <c r="V134" s="813"/>
      <c r="W134" s="813"/>
      <c r="X134" s="813"/>
      <c r="Y134" s="813"/>
      <c r="Z134" s="814" t="str">
        <f>IF('Master sheet'!$D$11="Hindi","प्रवेशांक :","SR. NO. :")</f>
        <v>प्रवेशांक :</v>
      </c>
      <c r="AA134" s="814"/>
      <c r="AB134" s="814"/>
      <c r="AC134" s="814"/>
      <c r="AD134" s="859">
        <f>IFERROR(IF(AND(AD136=""),"",VLOOKUP(AD136,Marks,5,0)),"")</f>
        <v>952</v>
      </c>
      <c r="AE134" s="859"/>
      <c r="AF134" s="859"/>
    </row>
    <row r="135" spans="1:32" s="46" customFormat="1" ht="21.95" customHeight="1">
      <c r="A135" s="104">
        <f>IF(N136="","",A134+1)</f>
        <v>7</v>
      </c>
      <c r="B135" s="812" t="str">
        <f>IF('Master sheet'!$D$11="Hindi","पिता का नाम :-","Father's Name :-")</f>
        <v>पिता का नाम :-</v>
      </c>
      <c r="C135" s="812"/>
      <c r="D135" s="812"/>
      <c r="E135" s="813" t="str">
        <f>IFERROR(IF(AND(N136=""),"",VLOOKUP(N136,Marks,7,0)),"")</f>
        <v>MUKESH</v>
      </c>
      <c r="F135" s="813"/>
      <c r="G135" s="813"/>
      <c r="H135" s="813"/>
      <c r="I135" s="813"/>
      <c r="J135" s="814" t="str">
        <f>IF('Master sheet'!$D$11="Hindi","जन्म तिथि :","Date of Birth :")</f>
        <v>जन्म तिथि :</v>
      </c>
      <c r="K135" s="814"/>
      <c r="L135" s="814"/>
      <c r="M135" s="814"/>
      <c r="N135" s="815" t="str">
        <f>IFERROR(IF(AND(N136=""),"",VLOOKUP(N136,Marks,4,0)),"")</f>
        <v>26-10-2015</v>
      </c>
      <c r="O135" s="815"/>
      <c r="P135" s="815"/>
      <c r="Q135" s="875"/>
      <c r="R135" s="812" t="str">
        <f>IF('Master sheet'!$D$11="Hindi","पिता का नाम :-","Father's Name :-")</f>
        <v>पिता का नाम :-</v>
      </c>
      <c r="S135" s="812"/>
      <c r="T135" s="812"/>
      <c r="U135" s="813" t="str">
        <f>IFERROR(IF(AND(AD136=""),"",VLOOKUP(AD136,Marks,7,0)),"")</f>
        <v>BASANT KUMAR DAYAMA</v>
      </c>
      <c r="V135" s="813"/>
      <c r="W135" s="813"/>
      <c r="X135" s="813"/>
      <c r="Y135" s="813"/>
      <c r="Z135" s="814" t="str">
        <f>IF('Master sheet'!$D$11="Hindi","जन्म तिथि :","Date of Birth :")</f>
        <v>जन्म तिथि :</v>
      </c>
      <c r="AA135" s="814"/>
      <c r="AB135" s="814"/>
      <c r="AC135" s="814"/>
      <c r="AD135" s="815">
        <f>IFERROR(IF(AND(AD136=""),"",VLOOKUP(AD136,Marks,4,0)),"")</f>
        <v>42047</v>
      </c>
      <c r="AE135" s="815"/>
      <c r="AF135" s="815"/>
    </row>
    <row r="136" spans="1:32" s="46" customFormat="1" ht="18" customHeight="1">
      <c r="A136" s="104">
        <f>IF(N136="","",A135+1)</f>
        <v>8</v>
      </c>
      <c r="B136" s="812" t="str">
        <f>IF('Master sheet'!$D$11="Hindi","माता का नाम :-","Mother's Name :-")</f>
        <v>माता का नाम :-</v>
      </c>
      <c r="C136" s="812"/>
      <c r="D136" s="812"/>
      <c r="E136" s="813" t="str">
        <f>IFERROR(IF(AND(N136=""),"",VLOOKUP(N136,Marks,8,0)),"")</f>
        <v>SEEMA</v>
      </c>
      <c r="F136" s="813"/>
      <c r="G136" s="813"/>
      <c r="H136" s="813"/>
      <c r="I136" s="813"/>
      <c r="J136" s="814" t="str">
        <f>IF('Master sheet'!$D$11="Hindi","रोल नंबर :-","Roll No. :")</f>
        <v>रोल नंबर :-</v>
      </c>
      <c r="K136" s="814"/>
      <c r="L136" s="814"/>
      <c r="M136" s="814"/>
      <c r="N136" s="816">
        <f>IF(AD104="","",IF(AND(AD104+1&gt;$AN$7),"",AD104+1))</f>
        <v>109</v>
      </c>
      <c r="O136" s="816"/>
      <c r="P136" s="816"/>
      <c r="Q136" s="875"/>
      <c r="R136" s="812" t="str">
        <f>IF('Master sheet'!$D$11="Hindi","माता का नाम :-","Mother's Name :-")</f>
        <v>माता का नाम :-</v>
      </c>
      <c r="S136" s="812"/>
      <c r="T136" s="812"/>
      <c r="U136" s="813" t="str">
        <f>IFERROR(IF(AND(AD136=""),"",VLOOKUP(AD136,Marks,8,0)),"")</f>
        <v>PUSHPA DAYAMA</v>
      </c>
      <c r="V136" s="813"/>
      <c r="W136" s="813"/>
      <c r="X136" s="813"/>
      <c r="Y136" s="813"/>
      <c r="Z136" s="814" t="str">
        <f>IF('Master sheet'!$D$11="Hindi","रोल नंबर :-","Roll No. :")</f>
        <v>रोल नंबर :-</v>
      </c>
      <c r="AA136" s="814"/>
      <c r="AB136" s="814"/>
      <c r="AC136" s="814"/>
      <c r="AD136" s="874">
        <f>IF(N136="","",IF(AND(N136+1&gt;$AN$7),"",N136+1))</f>
        <v>110</v>
      </c>
      <c r="AE136" s="874"/>
      <c r="AF136" s="874"/>
    </row>
    <row r="137" spans="1:32" s="46" customFormat="1" ht="10.5" customHeight="1">
      <c r="A137" s="104">
        <f>IF(N136="","",A136+1)</f>
        <v>9</v>
      </c>
      <c r="B137" s="371"/>
      <c r="C137" s="371"/>
      <c r="D137" s="371"/>
      <c r="E137" s="367"/>
      <c r="F137" s="367"/>
      <c r="G137" s="367"/>
      <c r="H137" s="367"/>
      <c r="I137" s="367"/>
      <c r="J137" s="366"/>
      <c r="K137" s="366"/>
      <c r="L137" s="366"/>
      <c r="M137" s="366"/>
      <c r="N137" s="370"/>
      <c r="O137" s="370"/>
      <c r="P137" s="370"/>
      <c r="Q137" s="875"/>
      <c r="R137" s="77"/>
      <c r="S137" s="77"/>
      <c r="T137" s="77"/>
      <c r="U137" s="78"/>
      <c r="V137" s="78"/>
      <c r="W137" s="78"/>
      <c r="X137" s="77"/>
      <c r="Y137" s="77"/>
      <c r="Z137" s="79"/>
      <c r="AA137" s="79"/>
      <c r="AB137" s="79"/>
      <c r="AC137" s="47"/>
      <c r="AD137" s="47"/>
      <c r="AE137" s="47"/>
      <c r="AF137" s="47"/>
    </row>
    <row r="138" spans="1:32" s="46" customFormat="1" ht="21" customHeight="1">
      <c r="A138" s="104">
        <f>IF(N136="","",A137+1)</f>
        <v>10</v>
      </c>
      <c r="B138" s="588" t="str">
        <f>IF('Master sheet'!$D$11="Hindi","विषय","Subject")</f>
        <v>विषय</v>
      </c>
      <c r="C138" s="604" t="str">
        <f>IF('Master sheet'!$D$11="Hindi","अर्द्धवार्षिक","Half Yearly")</f>
        <v>अर्द्धवार्षिक</v>
      </c>
      <c r="D138" s="605"/>
      <c r="E138" s="605"/>
      <c r="F138" s="605"/>
      <c r="G138" s="820" t="str">
        <f>IF('Master sheet'!$D$11="Hindi","वार्षिक","Yearly")</f>
        <v>वार्षिक</v>
      </c>
      <c r="H138" s="821"/>
      <c r="I138" s="821"/>
      <c r="J138" s="822"/>
      <c r="K138" s="604" t="str">
        <f>IF('Master sheet'!$D$11="Hindi","सर्व योग","Grand Total")</f>
        <v>सर्व योग</v>
      </c>
      <c r="L138" s="605"/>
      <c r="M138" s="605"/>
      <c r="N138" s="606"/>
      <c r="O138" s="817" t="str">
        <f>IF('Master sheet'!$D$11="Hindi","ग्रेड","Grade")</f>
        <v>ग्रेड</v>
      </c>
      <c r="P138" s="807" t="str">
        <f>IF('Master sheet'!$D$11="Hindi","परिणाम","Results")</f>
        <v>परिणाम</v>
      </c>
      <c r="Q138" s="875"/>
      <c r="R138" s="588" t="str">
        <f>IF('Master sheet'!$D$11="Hindi","विषय","Subject")</f>
        <v>विषय</v>
      </c>
      <c r="S138" s="604" t="str">
        <f>IF('Master sheet'!$D$11="Hindi","अर्द्धवार्षिक","Half Yearly")</f>
        <v>अर्द्धवार्षिक</v>
      </c>
      <c r="T138" s="605"/>
      <c r="U138" s="605"/>
      <c r="V138" s="605"/>
      <c r="W138" s="820" t="str">
        <f>IF('Master sheet'!$D$11="Hindi","वार्षिक","Yearly")</f>
        <v>वार्षिक</v>
      </c>
      <c r="X138" s="821"/>
      <c r="Y138" s="821"/>
      <c r="Z138" s="822"/>
      <c r="AA138" s="604" t="str">
        <f>IF('Master sheet'!$D$11="Hindi","सर्व योग","Grand Total")</f>
        <v>सर्व योग</v>
      </c>
      <c r="AB138" s="605"/>
      <c r="AC138" s="605"/>
      <c r="AD138" s="606"/>
      <c r="AE138" s="817" t="str">
        <f>IF('Master sheet'!$D$11="Hindi","ग्रेड","Grade")</f>
        <v>ग्रेड</v>
      </c>
      <c r="AF138" s="807" t="str">
        <f>IF('Master sheet'!$D$11="Hindi","परिणाम","Results")</f>
        <v>परिणाम</v>
      </c>
    </row>
    <row r="139" spans="1:32" s="46" customFormat="1" ht="90.75" customHeight="1">
      <c r="A139" s="104">
        <f>IF(N136="","",A138+1)</f>
        <v>11</v>
      </c>
      <c r="B139" s="588"/>
      <c r="C139" s="823" t="str">
        <f>IF('Master sheet'!$D$11="Hindi","लिखित","Written")</f>
        <v>लिखित</v>
      </c>
      <c r="D139" s="824"/>
      <c r="E139" s="823" t="str">
        <f>IF('Master sheet'!$D$11="Hindi","मौखिक","Oral")</f>
        <v>मौखिक</v>
      </c>
      <c r="F139" s="824"/>
      <c r="G139" s="823" t="str">
        <f>IF('Master sheet'!$D$11="Hindi","लिखित","Written")</f>
        <v>लिखित</v>
      </c>
      <c r="H139" s="824"/>
      <c r="I139" s="825" t="str">
        <f>IF('Master sheet'!$D$11="Hindi","मौखिक","Oral")</f>
        <v>मौखिक</v>
      </c>
      <c r="J139" s="825"/>
      <c r="K139" s="380" t="str">
        <f>IF('Master sheet'!$D$11="Hindi","लिखित","Written")</f>
        <v>लिखित</v>
      </c>
      <c r="L139" s="380" t="str">
        <f>IF('Master sheet'!$D$11="Hindi","मौखिक","Oral")</f>
        <v>मौखिक</v>
      </c>
      <c r="M139" s="826" t="str">
        <f>IF('Master sheet'!$D$11="Hindi","कुल विषय योग ","Subject Total")</f>
        <v xml:space="preserve">कुल विषय योग </v>
      </c>
      <c r="N139" s="827"/>
      <c r="O139" s="818"/>
      <c r="P139" s="808"/>
      <c r="Q139" s="875"/>
      <c r="R139" s="588"/>
      <c r="S139" s="823" t="str">
        <f>IF('Master sheet'!$D$11="Hindi","लिखित","Written")</f>
        <v>लिखित</v>
      </c>
      <c r="T139" s="824"/>
      <c r="U139" s="823" t="str">
        <f>IF('Master sheet'!$D$11="Hindi","मौखिक","Oral")</f>
        <v>मौखिक</v>
      </c>
      <c r="V139" s="824"/>
      <c r="W139" s="823" t="str">
        <f>IF('Master sheet'!$D$11="Hindi","लिखित","Written")</f>
        <v>लिखित</v>
      </c>
      <c r="X139" s="824"/>
      <c r="Y139" s="825" t="str">
        <f>IF('Master sheet'!$D$11="Hindi","मौखिक","Oral")</f>
        <v>मौखिक</v>
      </c>
      <c r="Z139" s="825"/>
      <c r="AA139" s="380" t="str">
        <f>IF('Master sheet'!$D$11="Hindi","लिखित","Written")</f>
        <v>लिखित</v>
      </c>
      <c r="AB139" s="380" t="str">
        <f>IF('Master sheet'!$D$11="Hindi","मौखिक","Oral")</f>
        <v>मौखिक</v>
      </c>
      <c r="AC139" s="826" t="str">
        <f>IF('Master sheet'!$D$11="Hindi","कुल विषय योग ","Subject Total")</f>
        <v xml:space="preserve">कुल विषय योग </v>
      </c>
      <c r="AD139" s="827"/>
      <c r="AE139" s="818"/>
      <c r="AF139" s="808"/>
    </row>
    <row r="140" spans="1:32" s="46" customFormat="1" ht="18.75" customHeight="1">
      <c r="A140" s="104">
        <f>IF(N136="","",A139+1)</f>
        <v>12</v>
      </c>
      <c r="B140" s="588"/>
      <c r="C140" s="830">
        <v>30</v>
      </c>
      <c r="D140" s="831"/>
      <c r="E140" s="830">
        <v>70</v>
      </c>
      <c r="F140" s="831"/>
      <c r="G140" s="830">
        <v>30</v>
      </c>
      <c r="H140" s="831"/>
      <c r="I140" s="830">
        <v>70</v>
      </c>
      <c r="J140" s="831"/>
      <c r="K140" s="414">
        <v>60</v>
      </c>
      <c r="L140" s="414">
        <v>140</v>
      </c>
      <c r="M140" s="830">
        <v>200</v>
      </c>
      <c r="N140" s="831"/>
      <c r="O140" s="819"/>
      <c r="P140" s="809"/>
      <c r="Q140" s="875"/>
      <c r="R140" s="588"/>
      <c r="S140" s="830">
        <v>30</v>
      </c>
      <c r="T140" s="831"/>
      <c r="U140" s="830">
        <v>70</v>
      </c>
      <c r="V140" s="831"/>
      <c r="W140" s="830">
        <v>30</v>
      </c>
      <c r="X140" s="831"/>
      <c r="Y140" s="830">
        <v>70</v>
      </c>
      <c r="Z140" s="831"/>
      <c r="AA140" s="414">
        <v>60</v>
      </c>
      <c r="AB140" s="414">
        <v>140</v>
      </c>
      <c r="AC140" s="830">
        <v>200</v>
      </c>
      <c r="AD140" s="831"/>
      <c r="AE140" s="819"/>
      <c r="AF140" s="809"/>
    </row>
    <row r="141" spans="1:32" s="46" customFormat="1" ht="21" customHeight="1">
      <c r="A141" s="104">
        <f>IF(N136="","",A140+1)</f>
        <v>13</v>
      </c>
      <c r="B141" s="321" t="str">
        <f>IF('Master sheet'!D$11="Hindi","हिंदी","Hindi")</f>
        <v>हिंदी</v>
      </c>
      <c r="C141" s="663">
        <f>IFERROR(IF(AND(N136=""),"",VLOOKUP(N136,Marks,15,0)),"")</f>
        <v>28</v>
      </c>
      <c r="D141" s="665"/>
      <c r="E141" s="663">
        <f>IFERROR(IF(AND(N136=""),"",VLOOKUP(N136,Marks,16,0)),"")</f>
        <v>61</v>
      </c>
      <c r="F141" s="665"/>
      <c r="G141" s="663">
        <f>IFERROR(IF(AND(N136=""),"",VLOOKUP(N136,Marks,19,0)),"")</f>
        <v>24</v>
      </c>
      <c r="H141" s="665"/>
      <c r="I141" s="663">
        <f>IFERROR(IF(AND(N136=""),"",VLOOKUP(N136,Marks,20,0)),"")</f>
        <v>24</v>
      </c>
      <c r="J141" s="665"/>
      <c r="K141" s="406">
        <f>IFERROR(IF(AND(N136=""),"",SUM(C141,G141)),"")</f>
        <v>52</v>
      </c>
      <c r="L141" s="406">
        <f>IFERROR(IF(AND(N136=""),"",SUM(E141,I141)),"")</f>
        <v>85</v>
      </c>
      <c r="M141" s="828">
        <f>IFERROR(IF(AND(N136=""),"",SUM(K141,L141)),"")</f>
        <v>137</v>
      </c>
      <c r="N141" s="829"/>
      <c r="O141" s="84" t="str">
        <f>IFERROR(IF(AND(N136=""),"",VLOOKUP(N136,Marks,28,0)),"")</f>
        <v>C</v>
      </c>
      <c r="P141" s="225" t="str">
        <f>IFERROR(IF(AND(N136=""),"",VLOOKUP(N136,Marks,26,0)),"")</f>
        <v>P</v>
      </c>
      <c r="Q141" s="875"/>
      <c r="R141" s="321" t="str">
        <f>IF('Master sheet'!T$11="Hindi","हिंदी","Hindi")</f>
        <v>Hindi</v>
      </c>
      <c r="S141" s="663">
        <f>IFERROR(IF(AND(AD136=""),"",VLOOKUP(AD136,Marks,15,0)),"")</f>
        <v>29</v>
      </c>
      <c r="T141" s="665"/>
      <c r="U141" s="663">
        <f>IFERROR(IF(AND(AD136=""),"",VLOOKUP(AD136,Marks,16,0)),"")</f>
        <v>62</v>
      </c>
      <c r="V141" s="665"/>
      <c r="W141" s="663">
        <f>IFERROR(IF(AND(AD136=""),"",VLOOKUP(AD136,Marks,19,0)),"")</f>
        <v>24</v>
      </c>
      <c r="X141" s="665"/>
      <c r="Y141" s="663">
        <f>IFERROR(IF(AND(AD136=""),"",VLOOKUP(AD136,Marks,20,0)),"")</f>
        <v>21</v>
      </c>
      <c r="Z141" s="665"/>
      <c r="AA141" s="406">
        <f>IFERROR(IF(AND(AD136=""),"",SUM(S141,W141)),"")</f>
        <v>53</v>
      </c>
      <c r="AB141" s="406">
        <f>IFERROR(IF(AND(AD136=""),"",SUM(U141,Y141)),"")</f>
        <v>83</v>
      </c>
      <c r="AC141" s="828">
        <f>IFERROR(IF(AND(AD136=""),"",SUM(AA141,AB141)),"")</f>
        <v>136</v>
      </c>
      <c r="AD141" s="829"/>
      <c r="AE141" s="84" t="str">
        <f>IFERROR(IF(AND(AD136=""),"",VLOOKUP(AD136,Marks,28,0)),"")</f>
        <v>C</v>
      </c>
      <c r="AF141" s="225" t="str">
        <f>IFERROR(IF(AND(AD136=""),"",VLOOKUP(AD136,Marks,26,0)),"")</f>
        <v>P</v>
      </c>
    </row>
    <row r="142" spans="1:32" s="46" customFormat="1" ht="21" customHeight="1">
      <c r="A142" s="104">
        <f>IF(N136="","",A141+1)</f>
        <v>14</v>
      </c>
      <c r="B142" s="321" t="str">
        <f>IF('Master sheet'!$D$11="Hindi","गणित","Maths")</f>
        <v>गणित</v>
      </c>
      <c r="C142" s="663">
        <f>IFERROR(IF(AND(N136=""),"",VLOOKUP(N136,Marks,51,0)),"")</f>
        <v>21</v>
      </c>
      <c r="D142" s="665"/>
      <c r="E142" s="663">
        <f>IFERROR(IF(AND(N136=""),"",VLOOKUP(N136,Marks,52,0)),"")</f>
        <v>64</v>
      </c>
      <c r="F142" s="665"/>
      <c r="G142" s="663">
        <f>IFERROR(IF(AND(N136=""),"",VLOOKUP(N136,Marks,55,0)),"")</f>
        <v>23</v>
      </c>
      <c r="H142" s="665"/>
      <c r="I142" s="663">
        <f>IFERROR(IF(AND(N136=""),"",VLOOKUP(N136,Marks,56,0)),"")</f>
        <v>68</v>
      </c>
      <c r="J142" s="665"/>
      <c r="K142" s="406">
        <f>IFERROR(IF(AND(N136=""),"",SUM(C142,G142)),"")</f>
        <v>44</v>
      </c>
      <c r="L142" s="406">
        <f>IFERROR(IF(AND(N136=""),"",SUM(E142,I142)),"")</f>
        <v>132</v>
      </c>
      <c r="M142" s="828">
        <f>IFERROR(IF(AND(N136=""),"",SUM(K142,L142)),"")</f>
        <v>176</v>
      </c>
      <c r="N142" s="829"/>
      <c r="O142" s="84" t="str">
        <f>IFERROR(IF(AND(N136=""),"",VLOOKUP(N136,Marks,64,0)),"")</f>
        <v>A</v>
      </c>
      <c r="P142" s="225" t="str">
        <f>IFERROR(IF(AND(N136=""),"",VLOOKUP(N136,Marks,62,0)),"")</f>
        <v>P</v>
      </c>
      <c r="Q142" s="875"/>
      <c r="R142" s="321" t="str">
        <f>IF('Master sheet'!$D$11="Hindi","गणित","Maths")</f>
        <v>गणित</v>
      </c>
      <c r="S142" s="663">
        <f>IFERROR(IF(AND(AD136=""),"",VLOOKUP(AD136,Marks,51,0)),"")</f>
        <v>20</v>
      </c>
      <c r="T142" s="665"/>
      <c r="U142" s="663">
        <f>IFERROR(IF(AND(AD136=""),"",VLOOKUP(AD136,Marks,52,0)),"")</f>
        <v>64</v>
      </c>
      <c r="V142" s="665"/>
      <c r="W142" s="663">
        <f>IFERROR(IF(AND(AD136=""),"",VLOOKUP(AD136,Marks,55,0)),"")</f>
        <v>25</v>
      </c>
      <c r="X142" s="665"/>
      <c r="Y142" s="663">
        <f>IFERROR(IF(AND(AD136=""),"",VLOOKUP(AD136,Marks,56,0)),"")</f>
        <v>67</v>
      </c>
      <c r="Z142" s="665"/>
      <c r="AA142" s="406">
        <f>IFERROR(IF(AND(AD136=""),"",SUM(S142,W142)),"")</f>
        <v>45</v>
      </c>
      <c r="AB142" s="406">
        <f>IFERROR(IF(AND(AD136=""),"",SUM(U142,Y142)),"")</f>
        <v>131</v>
      </c>
      <c r="AC142" s="828">
        <f>IFERROR(IF(AND(AD136=""),"",SUM(AA142,AB142)),"")</f>
        <v>176</v>
      </c>
      <c r="AD142" s="829"/>
      <c r="AE142" s="84" t="str">
        <f>IFERROR(IF(AND(AD136=""),"",VLOOKUP(AD136,Marks,64,0)),"")</f>
        <v>A</v>
      </c>
      <c r="AF142" s="225" t="str">
        <f>IFERROR(IF(AND(AD136=""),"",VLOOKUP(AD136,Marks,62,0)),"")</f>
        <v>P</v>
      </c>
    </row>
    <row r="143" spans="1:32" s="46" customFormat="1" ht="21" customHeight="1">
      <c r="A143" s="104">
        <f>IF(N136="","",A142+1)</f>
        <v>15</v>
      </c>
      <c r="B143" s="416"/>
      <c r="C143" s="830">
        <v>15</v>
      </c>
      <c r="D143" s="831"/>
      <c r="E143" s="830">
        <v>35</v>
      </c>
      <c r="F143" s="831"/>
      <c r="G143" s="830">
        <v>15</v>
      </c>
      <c r="H143" s="831"/>
      <c r="I143" s="830">
        <v>35</v>
      </c>
      <c r="J143" s="831"/>
      <c r="K143" s="414">
        <v>30</v>
      </c>
      <c r="L143" s="414">
        <v>70</v>
      </c>
      <c r="M143" s="830">
        <v>100</v>
      </c>
      <c r="N143" s="831"/>
      <c r="O143" s="834"/>
      <c r="P143" s="835"/>
      <c r="Q143" s="875"/>
      <c r="R143" s="416"/>
      <c r="S143" s="830">
        <v>15</v>
      </c>
      <c r="T143" s="831"/>
      <c r="U143" s="830">
        <v>35</v>
      </c>
      <c r="V143" s="831"/>
      <c r="W143" s="830">
        <v>15</v>
      </c>
      <c r="X143" s="831"/>
      <c r="Y143" s="830">
        <v>35</v>
      </c>
      <c r="Z143" s="831"/>
      <c r="AA143" s="414">
        <v>30</v>
      </c>
      <c r="AB143" s="414">
        <v>70</v>
      </c>
      <c r="AC143" s="830">
        <v>100</v>
      </c>
      <c r="AD143" s="831"/>
      <c r="AE143" s="834"/>
      <c r="AF143" s="835"/>
    </row>
    <row r="144" spans="1:32" s="46" customFormat="1" ht="21" customHeight="1">
      <c r="A144" s="104">
        <f>IF(N136="","",A143+1)</f>
        <v>16</v>
      </c>
      <c r="B144" s="321" t="str">
        <f>IF('Master sheet'!$D$11="Hindi","अंग्रेजी","English")</f>
        <v>अंग्रेजी</v>
      </c>
      <c r="C144" s="663">
        <f>IFERROR(IF(AND(N136=""),"",VLOOKUP(N136,Marks,33,0)),"")</f>
        <v>10</v>
      </c>
      <c r="D144" s="665"/>
      <c r="E144" s="663">
        <f>IFERROR(IF(AND(N136=""),"",VLOOKUP(N136,Marks,34,0)),"")</f>
        <v>31</v>
      </c>
      <c r="F144" s="665"/>
      <c r="G144" s="663">
        <f>IFERROR(IF(AND(N136=""),"",VLOOKUP(N136,Marks,37,0)),"")</f>
        <v>14</v>
      </c>
      <c r="H144" s="665"/>
      <c r="I144" s="663">
        <f>IFERROR(IF(AND(N136=""),"",VLOOKUP(N136,Marks,38,0)),"")</f>
        <v>32</v>
      </c>
      <c r="J144" s="665"/>
      <c r="K144" s="406">
        <f>IFERROR(IF(AND(N136=""),"",SUM(C144,G144)),"")</f>
        <v>24</v>
      </c>
      <c r="L144" s="406">
        <f>IFERROR(IF(AND(N136=""),"",SUM(E144,I144)),"")</f>
        <v>63</v>
      </c>
      <c r="M144" s="828">
        <f>IFERROR(IF(AND(N136=""),"",SUM(K144,L144)),"")</f>
        <v>87</v>
      </c>
      <c r="N144" s="829"/>
      <c r="O144" s="84" t="str">
        <f>IFERROR(IF(AND(N136=""),"",VLOOKUP(N136,Marks,46,0)),"")</f>
        <v>A</v>
      </c>
      <c r="P144" s="225" t="str">
        <f>IFERROR(IF(AND(N136=""),"",VLOOKUP(N136,Marks,44,0)),"")</f>
        <v>P</v>
      </c>
      <c r="Q144" s="875"/>
      <c r="R144" s="321" t="str">
        <f>IF('Master sheet'!$D$11="Hindi","अंग्रेजी","English")</f>
        <v>अंग्रेजी</v>
      </c>
      <c r="S144" s="663">
        <f>IFERROR(IF(AND(AD136=""),"",VLOOKUP(AD136,Marks,33,0)),"")</f>
        <v>14</v>
      </c>
      <c r="T144" s="665"/>
      <c r="U144" s="663">
        <f>IFERROR(IF(AND(AD136=""),"",VLOOKUP(AD136,Marks,34,0)),"")</f>
        <v>30</v>
      </c>
      <c r="V144" s="665"/>
      <c r="W144" s="663">
        <f>IFERROR(IF(AND(AD136=""),"",VLOOKUP(AD136,Marks,37,0)),"")</f>
        <v>10</v>
      </c>
      <c r="X144" s="665"/>
      <c r="Y144" s="663">
        <f>IFERROR(IF(AND(AD136=""),"",VLOOKUP(AD136,Marks,38,0)),"")</f>
        <v>31</v>
      </c>
      <c r="Z144" s="665"/>
      <c r="AA144" s="406">
        <f>IFERROR(IF(AND(AD136=""),"",SUM(S144,W144)),"")</f>
        <v>24</v>
      </c>
      <c r="AB144" s="406">
        <f>IFERROR(IF(AND(AD136=""),"",SUM(U144,Y144)),"")</f>
        <v>61</v>
      </c>
      <c r="AC144" s="828">
        <f>IFERROR(IF(AND(AD136=""),"",SUM(AA144,AB144)),"")</f>
        <v>85</v>
      </c>
      <c r="AD144" s="829"/>
      <c r="AE144" s="84" t="str">
        <f>IFERROR(IF(AND(AD136=""),"",VLOOKUP(AD136,Marks,46,0)),"")</f>
        <v>B</v>
      </c>
      <c r="AF144" s="225" t="str">
        <f>IFERROR(IF(AND(AD136=""),"",VLOOKUP(AD136,Marks,44,0)),"")</f>
        <v>P</v>
      </c>
    </row>
    <row r="145" spans="1:32" s="46" customFormat="1" ht="25.5" customHeight="1">
      <c r="A145" s="104">
        <f>IF(N136="","",A144+1)</f>
        <v>17</v>
      </c>
      <c r="B145" s="322" t="str">
        <f>IF('Master sheet'!$D$11="Hindi","कुल योग","Total")</f>
        <v>कुल योग</v>
      </c>
      <c r="C145" s="848">
        <f>IF(AND(N136=""),"",IF(AND(C141="",C142="",C144=""),"",SUM(C141,C142,C144)))</f>
        <v>59</v>
      </c>
      <c r="D145" s="849"/>
      <c r="E145" s="848">
        <f>IF(AND(N136=""),"",IF(AND(E141="",E142="",E144=""),"",SUM(E141,E142,E144)))</f>
        <v>156</v>
      </c>
      <c r="F145" s="849"/>
      <c r="G145" s="848">
        <f>IF(AND(N136=""),"",IF(AND(G141="",G142="",G144=""),"",SUM(G141,G142,G144)))</f>
        <v>61</v>
      </c>
      <c r="H145" s="849"/>
      <c r="I145" s="848">
        <f>IF(AND(N136=""),"",IF(AND(I141="",I142="",I144=""),"",SUM(I141,I142,I144)))</f>
        <v>124</v>
      </c>
      <c r="J145" s="849"/>
      <c r="K145" s="407">
        <f>IF(AND(N136=""),"",IF(AND(K141="",K142="",K144=""),"",SUM(K141,K142,K144)))</f>
        <v>120</v>
      </c>
      <c r="L145" s="407">
        <f>IF(AND(N136=""),"",IF(AND(L141="",L142="",L144=""),"",SUM(L141,L142,L144)))</f>
        <v>280</v>
      </c>
      <c r="M145" s="828">
        <f>IF(AND(N136=""),"",IF(AND(M141="",M142="",M144=""),"",SUM(M141,M142,M144)))</f>
        <v>400</v>
      </c>
      <c r="N145" s="829"/>
      <c r="O145" s="415" t="str">
        <f>IFERROR(IF(AND(N136=""),"",VLOOKUP(N136,Marks,119,0)),"")</f>
        <v>B</v>
      </c>
      <c r="P145" s="228"/>
      <c r="Q145" s="875"/>
      <c r="R145" s="322" t="str">
        <f>IF('Master sheet'!$D$11="Hindi","कुल योग","Total")</f>
        <v>कुल योग</v>
      </c>
      <c r="S145" s="848">
        <f>IF(AND(AD136=""),"",IF(AND(S141="",S142="",S144=""),"",SUM(S141,S142,S144)))</f>
        <v>63</v>
      </c>
      <c r="T145" s="849"/>
      <c r="U145" s="848">
        <f>IF(AND(AD136=""),"",IF(AND(U141="",U142="",U144=""),"",SUM(U141,U142,U144)))</f>
        <v>156</v>
      </c>
      <c r="V145" s="849"/>
      <c r="W145" s="848">
        <f>IF(AND(AD136=""),"",IF(AND(W141="",W142="",W144=""),"",SUM(W141,W142,W144)))</f>
        <v>59</v>
      </c>
      <c r="X145" s="849"/>
      <c r="Y145" s="848">
        <f>IF(AND(AD136=""),"",IF(AND(Y141="",Y142="",Y144=""),"",SUM(Y141,Y142,Y144)))</f>
        <v>119</v>
      </c>
      <c r="Z145" s="849"/>
      <c r="AA145" s="407">
        <f>IF(AND(AD136=""),"",IF(AND(AA141="",AA142="",AA144=""),"",SUM(AA141,AA142,AA144)))</f>
        <v>122</v>
      </c>
      <c r="AB145" s="407">
        <f>IF(AND(AD136=""),"",IF(AND(AB141="",AB142="",AB144=""),"",SUM(AB141,AB142,AB144)))</f>
        <v>275</v>
      </c>
      <c r="AC145" s="828">
        <f>IF(AND(AD136=""),"",IF(AND(AC141="",AC142="",AC144=""),"",SUM(AC141,AC142,AC144)))</f>
        <v>397</v>
      </c>
      <c r="AD145" s="829"/>
      <c r="AE145" s="415" t="str">
        <f>IFERROR(IF(AND(AD136=""),"",VLOOKUP(AD136,Marks,119,0)),"")</f>
        <v>B</v>
      </c>
      <c r="AF145" s="228"/>
    </row>
    <row r="146" spans="1:32" s="46" customFormat="1" ht="25.5" customHeight="1">
      <c r="A146" s="104">
        <f>IF(N136="","",A145+1)</f>
        <v>18</v>
      </c>
      <c r="B146" s="417"/>
      <c r="C146" s="830">
        <v>50</v>
      </c>
      <c r="D146" s="836"/>
      <c r="E146" s="836"/>
      <c r="F146" s="831"/>
      <c r="G146" s="830">
        <v>50</v>
      </c>
      <c r="H146" s="836"/>
      <c r="I146" s="836"/>
      <c r="J146" s="831"/>
      <c r="K146" s="830">
        <v>100</v>
      </c>
      <c r="L146" s="836"/>
      <c r="M146" s="836"/>
      <c r="N146" s="831"/>
      <c r="O146" s="837"/>
      <c r="P146" s="838"/>
      <c r="Q146" s="875"/>
      <c r="R146" s="417"/>
      <c r="S146" s="830">
        <v>50</v>
      </c>
      <c r="T146" s="836"/>
      <c r="U146" s="836"/>
      <c r="V146" s="831"/>
      <c r="W146" s="830">
        <v>50</v>
      </c>
      <c r="X146" s="836"/>
      <c r="Y146" s="836"/>
      <c r="Z146" s="831"/>
      <c r="AA146" s="830">
        <v>100</v>
      </c>
      <c r="AB146" s="836"/>
      <c r="AC146" s="836"/>
      <c r="AD146" s="831"/>
      <c r="AE146" s="837"/>
      <c r="AF146" s="838"/>
    </row>
    <row r="147" spans="1:32" s="46" customFormat="1" ht="21" customHeight="1">
      <c r="A147" s="104">
        <f>IF(N136="","",A146+1)</f>
        <v>19</v>
      </c>
      <c r="B147" s="326" t="str">
        <f>IF('Master sheet'!$D$11="Hindi","पर्यावरण अध्ययन","EVS")</f>
        <v>पर्यावरण अध्ययन</v>
      </c>
      <c r="C147" s="663">
        <f>IFERROR(IF(AND(N136=""),"",VLOOKUP(N136,Marks,69,0)),"")</f>
        <v>30</v>
      </c>
      <c r="D147" s="664"/>
      <c r="E147" s="664"/>
      <c r="F147" s="665"/>
      <c r="G147" s="663">
        <f>IFERROR(IF(AND(N136=""),"",VLOOKUP(N136,Marks,73,0)),"")</f>
        <v>49</v>
      </c>
      <c r="H147" s="664"/>
      <c r="I147" s="664"/>
      <c r="J147" s="665"/>
      <c r="K147" s="848">
        <f>IFERROR(IF(AND(N136=""),"",SUM(C147,G147)),"")</f>
        <v>79</v>
      </c>
      <c r="L147" s="861"/>
      <c r="M147" s="861"/>
      <c r="N147" s="849"/>
      <c r="O147" s="84" t="str">
        <f>IFERROR(IF(AND(N136=""),"",VLOOKUP(N136,Marks,82,0)),"")</f>
        <v>B</v>
      </c>
      <c r="P147" s="225" t="str">
        <f>IFERROR(IF(AND(N136=""),"",VLOOKUP(N136,Marks,80,0)),"")</f>
        <v>P</v>
      </c>
      <c r="Q147" s="875"/>
      <c r="R147" s="326" t="str">
        <f>IF('Master sheet'!$D$11="Hindi","पर्यावरण अध्ययन","EVS")</f>
        <v>पर्यावरण अध्ययन</v>
      </c>
      <c r="S147" s="663">
        <f>IFERROR(IF(AND(AD136=""),"",VLOOKUP(AD136,Marks,69,0)),"")</f>
        <v>41</v>
      </c>
      <c r="T147" s="664"/>
      <c r="U147" s="664"/>
      <c r="V147" s="665"/>
      <c r="W147" s="663">
        <f>IFERROR(IF(AND(AD136=""),"",VLOOKUP(AD136,Marks,73,0)),"")</f>
        <v>47</v>
      </c>
      <c r="X147" s="664"/>
      <c r="Y147" s="664"/>
      <c r="Z147" s="665"/>
      <c r="AA147" s="848">
        <f>IFERROR(IF(AND(AD136=""),"",SUM(S147,W147)),"")</f>
        <v>88</v>
      </c>
      <c r="AB147" s="861"/>
      <c r="AC147" s="861"/>
      <c r="AD147" s="849"/>
      <c r="AE147" s="84" t="str">
        <f>IFERROR(IF(AND(AD136=""),"",VLOOKUP(AD136,Marks,82,0)),"")</f>
        <v>A</v>
      </c>
      <c r="AF147" s="225" t="str">
        <f>IFERROR(IF(AND(AD136=""),"",VLOOKUP(AD136,Marks,80,0)),"")</f>
        <v>P</v>
      </c>
    </row>
    <row r="148" spans="1:32" s="46" customFormat="1" ht="9" customHeight="1">
      <c r="A148" s="104">
        <f>IF(N136="","",A147+1)</f>
        <v>20</v>
      </c>
      <c r="B148" s="810"/>
      <c r="C148" s="810"/>
      <c r="D148" s="810"/>
      <c r="E148" s="810"/>
      <c r="F148" s="810"/>
      <c r="G148" s="810"/>
      <c r="H148" s="810"/>
      <c r="I148" s="810"/>
      <c r="J148" s="810"/>
      <c r="K148" s="810"/>
      <c r="L148" s="810"/>
      <c r="M148" s="810"/>
      <c r="N148" s="810"/>
      <c r="O148" s="810"/>
      <c r="P148" s="810"/>
      <c r="Q148" s="875"/>
      <c r="R148" s="810"/>
      <c r="S148" s="810"/>
      <c r="T148" s="810"/>
      <c r="U148" s="810"/>
      <c r="V148" s="810"/>
      <c r="W148" s="810"/>
      <c r="X148" s="810"/>
      <c r="Y148" s="810"/>
      <c r="Z148" s="810"/>
      <c r="AA148" s="810"/>
      <c r="AB148" s="810"/>
      <c r="AC148" s="810"/>
      <c r="AD148" s="810"/>
      <c r="AE148" s="810"/>
      <c r="AF148" s="810"/>
    </row>
    <row r="149" spans="1:32" s="46" customFormat="1" ht="18.95" customHeight="1">
      <c r="A149" s="104">
        <f>IF(N136="","",A148+1)</f>
        <v>21</v>
      </c>
      <c r="B149" s="862" t="str">
        <f>IF('Master sheet'!$D$11="Hindi","अतिरिक्त विषय ","Extra Subject")</f>
        <v xml:space="preserve">अतिरिक्त विषय </v>
      </c>
      <c r="C149" s="862"/>
      <c r="D149" s="862"/>
      <c r="E149" s="862"/>
      <c r="F149" s="862"/>
      <c r="G149" s="862"/>
      <c r="H149" s="862"/>
      <c r="I149" s="862"/>
      <c r="J149" s="862"/>
      <c r="K149" s="862"/>
      <c r="L149" s="862"/>
      <c r="M149" s="862"/>
      <c r="N149" s="862"/>
      <c r="O149" s="862"/>
      <c r="P149" s="862"/>
      <c r="Q149" s="875"/>
      <c r="R149" s="863" t="str">
        <f>IF('Master sheet'!$D$11="Hindi","अतिरिक्त विषय ","Extra Subject")</f>
        <v xml:space="preserve">अतिरिक्त विषय </v>
      </c>
      <c r="S149" s="863"/>
      <c r="T149" s="863"/>
      <c r="U149" s="863"/>
      <c r="V149" s="863"/>
      <c r="W149" s="863"/>
      <c r="X149" s="863"/>
      <c r="Y149" s="863"/>
      <c r="Z149" s="863"/>
      <c r="AA149" s="863"/>
      <c r="AB149" s="863"/>
      <c r="AC149" s="863"/>
      <c r="AD149" s="863"/>
      <c r="AE149" s="863"/>
      <c r="AF149" s="863"/>
    </row>
    <row r="150" spans="1:32" s="46" customFormat="1" ht="18.95" customHeight="1">
      <c r="A150" s="104">
        <f>IF(N136="","",A149+1)</f>
        <v>22</v>
      </c>
      <c r="B150" s="378" t="str">
        <f>IF('Master sheet'!$D$11="Hindi","विषय","Subject")</f>
        <v>विषय</v>
      </c>
      <c r="C150" s="843" t="str">
        <f>IF('Master sheet'!$D$11="Hindi","पूर्णांक","M.M.")</f>
        <v>पूर्णांक</v>
      </c>
      <c r="D150" s="844"/>
      <c r="E150" s="843" t="str">
        <f>IF('Master sheet'!$D$11="Hindi","प्राप्तांक","Ob.M.")</f>
        <v>प्राप्तांक</v>
      </c>
      <c r="F150" s="844"/>
      <c r="G150" s="843" t="str">
        <f>IF('Master sheet'!$D$11="Hindi","ग्रेड","Grade")</f>
        <v>ग्रेड</v>
      </c>
      <c r="H150" s="844"/>
      <c r="I150" s="843" t="str">
        <f>IF('Master sheet'!$D$11="Hindi","विषय","Subject")</f>
        <v>विषय</v>
      </c>
      <c r="J150" s="844"/>
      <c r="K150" s="843" t="str">
        <f>IF('Master sheet'!$D$11="Hindi","पूर्णांक","M.M.")</f>
        <v>पूर्णांक</v>
      </c>
      <c r="L150" s="844"/>
      <c r="M150" s="843" t="str">
        <f>IF('Master sheet'!$D$11="Hindi","प्राप्तांक","Ob.M.")</f>
        <v>प्राप्तांक</v>
      </c>
      <c r="N150" s="844"/>
      <c r="O150" s="843" t="str">
        <f>IF('Master sheet'!$D$11="Hindi","ग्रेड","Grade")</f>
        <v>ग्रेड</v>
      </c>
      <c r="P150" s="844"/>
      <c r="Q150" s="875"/>
      <c r="R150" s="378" t="str">
        <f>IF('Master sheet'!$D$11="Hindi","विषय","Subject")</f>
        <v>विषय</v>
      </c>
      <c r="S150" s="843" t="str">
        <f>IF('Master sheet'!$D$11="Hindi","पूर्णांक","M.M.")</f>
        <v>पूर्णांक</v>
      </c>
      <c r="T150" s="844"/>
      <c r="U150" s="843" t="str">
        <f>IF('Master sheet'!$D$11="Hindi","प्राप्तांक","Ob.M.")</f>
        <v>प्राप्तांक</v>
      </c>
      <c r="V150" s="844"/>
      <c r="W150" s="843" t="str">
        <f>IF('Master sheet'!$D$11="Hindi","ग्रेड","Grade")</f>
        <v>ग्रेड</v>
      </c>
      <c r="X150" s="844"/>
      <c r="Y150" s="843" t="str">
        <f>IF('Master sheet'!$D$11="Hindi","विषय","Subject")</f>
        <v>विषय</v>
      </c>
      <c r="Z150" s="844"/>
      <c r="AA150" s="843" t="str">
        <f>IF('Master sheet'!$D$11="Hindi","पूर्णांक","M.M.")</f>
        <v>पूर्णांक</v>
      </c>
      <c r="AB150" s="844"/>
      <c r="AC150" s="843" t="str">
        <f>IF('Master sheet'!$D$11="Hindi","प्राप्तांक","Ob.M.")</f>
        <v>प्राप्तांक</v>
      </c>
      <c r="AD150" s="844"/>
      <c r="AE150" s="843" t="str">
        <f>IF('Master sheet'!$D$11="Hindi","ग्रेड","Grade")</f>
        <v>ग्रेड</v>
      </c>
      <c r="AF150" s="844"/>
    </row>
    <row r="151" spans="1:32" s="46" customFormat="1" ht="22.5" customHeight="1">
      <c r="A151" s="104">
        <f>IF(N136="","",A150+1)</f>
        <v>23</v>
      </c>
      <c r="B151" s="322" t="str">
        <f>IF(AND(N136=""),"",'Result Sheet'!$DA$4)</f>
        <v/>
      </c>
      <c r="C151" s="845">
        <f>IF(AND(N136=""),"",'Result Sheet'!$DC$7)</f>
        <v>100</v>
      </c>
      <c r="D151" s="845"/>
      <c r="E151" s="846">
        <f>IFERROR(IF(AND(N136=""),"",VLOOKUP(N136,Marks,106,0)),"")</f>
        <v>78</v>
      </c>
      <c r="F151" s="846"/>
      <c r="G151" s="847" t="str">
        <f>IFERROR(IF(AND(N136=""),"",VLOOKUP(N136,Marks,107,0)),"")</f>
        <v>B</v>
      </c>
      <c r="H151" s="847"/>
      <c r="I151" s="845" t="str">
        <f>IF(AND(N136=""),"",'Result Sheet'!$DE$4)</f>
        <v/>
      </c>
      <c r="J151" s="845"/>
      <c r="K151" s="845">
        <f>IF(AND(N136=""),"",'Result Sheet'!$DG$7)</f>
        <v>100</v>
      </c>
      <c r="L151" s="845"/>
      <c r="M151" s="846">
        <f>IFERROR(IF(AND(N136=""),"",VLOOKUP(N136,Marks,110,0)),"")</f>
        <v>83</v>
      </c>
      <c r="N151" s="846"/>
      <c r="O151" s="847" t="str">
        <f>IFERROR(IF(AND(N136=""),"",VLOOKUP(N136,Marks,111,0)),"")</f>
        <v>B</v>
      </c>
      <c r="P151" s="847"/>
      <c r="Q151" s="875"/>
      <c r="R151" s="322" t="str">
        <f>IF(AND(AD136=""),"",'Result Sheet'!$DA$4)</f>
        <v/>
      </c>
      <c r="S151" s="845">
        <f>IF(AND(AD136=""),"",'Result Sheet'!$DC$7)</f>
        <v>100</v>
      </c>
      <c r="T151" s="845"/>
      <c r="U151" s="846">
        <f>IFERROR(IF(AND(AD136=""),"",VLOOKUP(AD136,Marks,106,0)),"")</f>
        <v>78</v>
      </c>
      <c r="V151" s="846"/>
      <c r="W151" s="847" t="str">
        <f>IFERROR(IF(AND(AD136=""),"",VLOOKUP(AD136,Marks,107,0)),"")</f>
        <v>B</v>
      </c>
      <c r="X151" s="847"/>
      <c r="Y151" s="845" t="str">
        <f>IF(AND(AD136=""),"",'Result Sheet'!$DE$4)</f>
        <v/>
      </c>
      <c r="Z151" s="845"/>
      <c r="AA151" s="845">
        <f>IF(AND(AD136=""),"",'Result Sheet'!$DG$7)</f>
        <v>100</v>
      </c>
      <c r="AB151" s="845"/>
      <c r="AC151" s="846">
        <f>IFERROR(IF(AND(AD136=""),"",VLOOKUP(AD136,Marks,110,0)),"")</f>
        <v>83</v>
      </c>
      <c r="AD151" s="846"/>
      <c r="AE151" s="847" t="str">
        <f>IFERROR(IF(AND(AD136=""),"",VLOOKUP(AD136,Marks,111,0)),"")</f>
        <v>B</v>
      </c>
      <c r="AF151" s="847"/>
    </row>
    <row r="152" spans="1:32" s="46" customFormat="1" ht="22.5" customHeight="1">
      <c r="A152" s="104">
        <f>IF(N136="","",A151+1)</f>
        <v>24</v>
      </c>
      <c r="B152" s="811" t="str">
        <f>IF('Master sheet'!$D$11="Hindi","विषय","Subject")</f>
        <v>विषय</v>
      </c>
      <c r="C152" s="811"/>
      <c r="D152" s="832" t="str">
        <f>IF('Master sheet'!$D$11="Hindi","प्राप्तांक","Marks ")</f>
        <v>प्राप्तांक</v>
      </c>
      <c r="E152" s="833"/>
      <c r="F152" s="324" t="str">
        <f>IF('Master sheet'!$D$11="Hindi","ग्रेड","Grade")</f>
        <v>ग्रेड</v>
      </c>
      <c r="G152" s="811" t="str">
        <f>IF('Master sheet'!$D$11="Hindi","विषय","Subject")</f>
        <v>विषय</v>
      </c>
      <c r="H152" s="811"/>
      <c r="I152" s="832" t="str">
        <f>IF('Master sheet'!$D$11="Hindi","प्राप्तांक","Marks")</f>
        <v>प्राप्तांक</v>
      </c>
      <c r="J152" s="833"/>
      <c r="K152" s="324" t="str">
        <f>IF('Master sheet'!$D$11="Hindi","ग्रेड","Grade")</f>
        <v>ग्रेड</v>
      </c>
      <c r="L152" s="811" t="str">
        <f>IF('Master sheet'!$D$11="Hindi","विषय","Subject")</f>
        <v>विषय</v>
      </c>
      <c r="M152" s="811"/>
      <c r="N152" s="832" t="str">
        <f>IF('Master sheet'!$D$11="Hindi","प्राप्तांक","Marks")</f>
        <v>प्राप्तांक</v>
      </c>
      <c r="O152" s="833"/>
      <c r="P152" s="365" t="str">
        <f>IF('Master sheet'!$D$11="Hindi","ग्रेड","Grade")</f>
        <v>ग्रेड</v>
      </c>
      <c r="Q152" s="875"/>
      <c r="R152" s="811" t="str">
        <f>IF('Master sheet'!$D$11="Hindi","विषय","Subject")</f>
        <v>विषय</v>
      </c>
      <c r="S152" s="811"/>
      <c r="T152" s="832" t="str">
        <f>IF('Master sheet'!$D$11="Hindi","प्राप्तांक","Marks")</f>
        <v>प्राप्तांक</v>
      </c>
      <c r="U152" s="833"/>
      <c r="V152" s="324" t="str">
        <f>IF('Master sheet'!$D$11="Hindi","ग्रेड","Grade")</f>
        <v>ग्रेड</v>
      </c>
      <c r="W152" s="811" t="str">
        <f>IF('Master sheet'!$D$11="Hindi","विषय","Subject")</f>
        <v>विषय</v>
      </c>
      <c r="X152" s="811"/>
      <c r="Y152" s="832" t="str">
        <f>IF('Master sheet'!$D$11="Hindi","प्राप्तांक","Marks")</f>
        <v>प्राप्तांक</v>
      </c>
      <c r="Z152" s="833"/>
      <c r="AA152" s="324" t="str">
        <f>IF('Master sheet'!$D$11="Hindi","ग्रेड","Grade")</f>
        <v>ग्रेड</v>
      </c>
      <c r="AB152" s="811" t="str">
        <f>IF('Master sheet'!$D$11="Hindi","विषय","Subject")</f>
        <v>विषय</v>
      </c>
      <c r="AC152" s="811"/>
      <c r="AD152" s="832" t="str">
        <f>IF('Master sheet'!$D$11="Hindi","प्राप्तांक","Marks")</f>
        <v>प्राप्तांक</v>
      </c>
      <c r="AE152" s="833"/>
      <c r="AF152" s="365" t="str">
        <f>IF('Master sheet'!$D$11="Hindi","ग्रेड","Grade")</f>
        <v>ग्रेड</v>
      </c>
    </row>
    <row r="153" spans="1:32" s="46" customFormat="1" ht="21.75" customHeight="1">
      <c r="A153" s="104">
        <f>IF(N136="","",A152+1)</f>
        <v>25</v>
      </c>
      <c r="B153" s="839" t="str">
        <f>IF('Master sheet'!$D$11="Hindi","कार्यानुभव","WORK EXP.")</f>
        <v>कार्यानुभव</v>
      </c>
      <c r="C153" s="840"/>
      <c r="D153" s="840"/>
      <c r="E153" s="75">
        <f>IFERROR(IF(AND(N136=""),"",VLOOKUP(N136,Marks,85,0)),"")</f>
        <v>47</v>
      </c>
      <c r="F153" s="84" t="str">
        <f>IFERROR(IF(AND(N136=""),"",VLOOKUP(N136,Marks,89,0)),"")</f>
        <v>A+</v>
      </c>
      <c r="G153" s="839" t="str">
        <f>IF('Master sheet'!$D$11="Hindi","कला शिक्षा","ART EDU.")</f>
        <v>कला शिक्षा</v>
      </c>
      <c r="H153" s="840"/>
      <c r="I153" s="840"/>
      <c r="J153" s="75">
        <f>IFERROR(IF(AND(N136=""),"",VLOOKUP(N136,Marks,92,0)),"")</f>
        <v>36</v>
      </c>
      <c r="K153" s="84" t="str">
        <f>IFERROR(IF(AND(N136=""),"",VLOOKUP(N136,Marks,96,0)),"")</f>
        <v>B</v>
      </c>
      <c r="L153" s="841" t="str">
        <f>IF('Master sheet'!$D$11="Hindi","स्वा. एवं शा. शिक्षा","HE.&amp;PH. EDU.")</f>
        <v>स्वा. एवं शा. शिक्षा</v>
      </c>
      <c r="M153" s="842"/>
      <c r="N153" s="842"/>
      <c r="O153" s="75">
        <f>IFERROR(IF(AND(N136=""),"",VLOOKUP(N136,Marks,99,0)),"")</f>
        <v>81</v>
      </c>
      <c r="P153" s="84" t="str">
        <f>IFERROR(IF(AND(N136=""),"",VLOOKUP(N136,Marks,103,0)),"")</f>
        <v>A</v>
      </c>
      <c r="Q153" s="875"/>
      <c r="R153" s="833" t="str">
        <f>IF('Master sheet'!$D$11="Hindi","कार्यानुभव","WORK EXP.")</f>
        <v>कार्यानुभव</v>
      </c>
      <c r="S153" s="833"/>
      <c r="T153" s="833"/>
      <c r="U153" s="75">
        <f>IFERROR(IF(AND(AD136=""),"",VLOOKUP(AD136,Marks,85,0)),"")</f>
        <v>42</v>
      </c>
      <c r="V153" s="84" t="str">
        <f>IFERROR(IF(AND(AD136=""),"",VLOOKUP(AD136,Marks,89,0)),"")</f>
        <v>A</v>
      </c>
      <c r="W153" s="833" t="str">
        <f>IF('Master sheet'!$D$11="Hindi","कला शिक्षा","ART EDU.")</f>
        <v>कला शिक्षा</v>
      </c>
      <c r="X153" s="833"/>
      <c r="Y153" s="833"/>
      <c r="Z153" s="75">
        <f>IFERROR(IF(AND(AD136=""),"",VLOOKUP(AD136,Marks,92,0)),"")</f>
        <v>34</v>
      </c>
      <c r="AA153" s="84" t="str">
        <f>IFERROR(IF(AND(AD136=""),"",VLOOKUP(AD136,Marks,96,0)),"")</f>
        <v>B</v>
      </c>
      <c r="AB153" s="873" t="str">
        <f>IF('Master sheet'!$D$11="Hindi","स्वा. एवं शा. शिक्षा","HE.&amp;PH. EDU.")</f>
        <v>स्वा. एवं शा. शिक्षा</v>
      </c>
      <c r="AC153" s="873"/>
      <c r="AD153" s="873"/>
      <c r="AE153" s="75">
        <f>IFERROR(IF(AND(AD136=""),"",VLOOKUP(AD136,Marks,99,0)),"")</f>
        <v>77</v>
      </c>
      <c r="AF153" s="84" t="str">
        <f>IFERROR(IF(AND(AD136=""),"",VLOOKUP(AD136,Marks,103,0)),"")</f>
        <v>A</v>
      </c>
    </row>
    <row r="154" spans="1:32" s="46" customFormat="1" ht="21" customHeight="1">
      <c r="A154" s="104">
        <f>IF(N136="","",A153+1)</f>
        <v>26</v>
      </c>
      <c r="B154" s="800" t="str">
        <f>IF('Master sheet'!$D$11="Hindi","कुल कार्य दिवस :-","Total Meeting :-")</f>
        <v>कुल कार्य दिवस :-</v>
      </c>
      <c r="C154" s="800"/>
      <c r="D154" s="800"/>
      <c r="E154" s="801">
        <f>IFERROR(IF(AND(N136=""),"",VLOOKUP(N136,Marks,117,0)),"")</f>
        <v>220</v>
      </c>
      <c r="F154" s="801"/>
      <c r="G154" s="801"/>
      <c r="H154" s="801"/>
      <c r="I154" s="800" t="str">
        <f>IF('Master sheet'!$D$11="Hindi","कुल उपस्थिति :-","Total Attendance :-")</f>
        <v>कुल उपस्थिति :-</v>
      </c>
      <c r="J154" s="800"/>
      <c r="K154" s="800"/>
      <c r="L154" s="800"/>
      <c r="M154" s="802">
        <f>IFERROR(IF(AND(N136=""),"",VLOOKUP(N136,Marks,118,0)),"")</f>
        <v>160</v>
      </c>
      <c r="N154" s="802"/>
      <c r="O154" s="802"/>
      <c r="P154" s="802"/>
      <c r="Q154" s="875"/>
      <c r="R154" s="800" t="str">
        <f>IF('Master sheet'!$D$11="Hindi","कुल कार्य दिवस :-","Total Meeting :-")</f>
        <v>कुल कार्य दिवस :-</v>
      </c>
      <c r="S154" s="800"/>
      <c r="T154" s="800"/>
      <c r="U154" s="801">
        <f>IFERROR(IF(AND(AD136=""),"",VLOOKUP(AD136,Marks,117,0)),"")</f>
        <v>220</v>
      </c>
      <c r="V154" s="801"/>
      <c r="W154" s="801"/>
      <c r="X154" s="801"/>
      <c r="Y154" s="800" t="str">
        <f>IF('Master sheet'!$D$11="Hindi","कुल उपस्थिति :-","Total Attendance :-")</f>
        <v>कुल उपस्थिति :-</v>
      </c>
      <c r="Z154" s="800"/>
      <c r="AA154" s="800"/>
      <c r="AB154" s="800"/>
      <c r="AC154" s="802">
        <f>IFERROR(IF(AND(AD136=""),"",VLOOKUP(AD136,Marks,118,0)),"")</f>
        <v>156</v>
      </c>
      <c r="AD154" s="802"/>
      <c r="AE154" s="802"/>
      <c r="AF154" s="802"/>
    </row>
    <row r="155" spans="1:32" s="46" customFormat="1" ht="21" customHeight="1">
      <c r="A155" s="104">
        <f>IF(N136="","",A154+1)</f>
        <v>27</v>
      </c>
      <c r="B155" s="800" t="str">
        <f>IF('Master sheet'!$D$11="Hindi","परिणाम :-","Result :-")</f>
        <v>परिणाम :-</v>
      </c>
      <c r="C155" s="800"/>
      <c r="D155" s="800"/>
      <c r="E155" s="803" t="str">
        <f>IFERROR(IF(AND(N136=""),"",VLOOKUP(N136,Marks,116,0)),"")</f>
        <v>कक्षोंन्नति</v>
      </c>
      <c r="F155" s="803"/>
      <c r="G155" s="803"/>
      <c r="H155" s="803"/>
      <c r="I155" s="800" t="str">
        <f>IF('Master sheet'!$D$11="Hindi","परिणाम प्रतिशत में :-","Result in Percentage :-")</f>
        <v>परिणाम प्रतिशत में :-</v>
      </c>
      <c r="J155" s="800"/>
      <c r="K155" s="800"/>
      <c r="L155" s="800"/>
      <c r="M155" s="804">
        <f>IFERROR(IF(AND(N136=""),"",VLOOKUP(N136,Marks,113,0)),"")</f>
        <v>80</v>
      </c>
      <c r="N155" s="804"/>
      <c r="O155" s="804"/>
      <c r="P155" s="804"/>
      <c r="Q155" s="875"/>
      <c r="R155" s="800" t="str">
        <f>IF('Master sheet'!$D$11="Hindi","परिणाम :-","Result :-")</f>
        <v>परिणाम :-</v>
      </c>
      <c r="S155" s="800"/>
      <c r="T155" s="800"/>
      <c r="U155" s="803" t="str">
        <f>IFERROR(IF(AND(AD136=""),"",VLOOKUP(AD136,Marks,116,0)),"")</f>
        <v>कक्षोंन्नति</v>
      </c>
      <c r="V155" s="803"/>
      <c r="W155" s="803"/>
      <c r="X155" s="803"/>
      <c r="Y155" s="800" t="str">
        <f>IF('Master sheet'!$D$11="Hindi","परिणाम प्रतिशत में :-","Result in Percentage :-")</f>
        <v>परिणाम प्रतिशत में :-</v>
      </c>
      <c r="Z155" s="800"/>
      <c r="AA155" s="800"/>
      <c r="AB155" s="800"/>
      <c r="AC155" s="804">
        <f>IFERROR(IF(AND(AD136=""),"",VLOOKUP(AD136,Marks,113,0)),"")</f>
        <v>79.400000000000006</v>
      </c>
      <c r="AD155" s="804"/>
      <c r="AE155" s="804"/>
      <c r="AF155" s="804"/>
    </row>
    <row r="156" spans="1:32" s="46" customFormat="1" ht="21" customHeight="1">
      <c r="A156" s="104">
        <f>IF(N136="","",A155+1)</f>
        <v>28</v>
      </c>
      <c r="B156" s="800" t="str">
        <f>IF('Master sheet'!$D$11="Hindi","श्रेणी / ग्रेड :-","Division / Grade :-")</f>
        <v>श्रेणी / ग्रेड :-</v>
      </c>
      <c r="C156" s="800"/>
      <c r="D156" s="800"/>
      <c r="E156" s="226" t="str">
        <f>IFERROR(IF(AND(N136=""),"",VLOOKUP(N136,Marks,114,0)),"")</f>
        <v>I</v>
      </c>
      <c r="F156" s="227" t="s">
        <v>132</v>
      </c>
      <c r="G156" s="805" t="str">
        <f>IFERROR(IF(AND(N136=""),"",VLOOKUP(N136,Marks,119,0)),"")</f>
        <v>B</v>
      </c>
      <c r="H156" s="805"/>
      <c r="I156" s="800" t="str">
        <f>IF('Master sheet'!$D$11="Hindi","कक्षा में स्थान :-","Position in the Class :-")</f>
        <v>कक्षा में स्थान :-</v>
      </c>
      <c r="J156" s="800"/>
      <c r="K156" s="800"/>
      <c r="L156" s="800"/>
      <c r="M156" s="806">
        <f>IFERROR(IF(AND(N136=""),"",VLOOKUP(N136,Marks,115,0)),"")</f>
        <v>14.999999999999998</v>
      </c>
      <c r="N156" s="806"/>
      <c r="O156" s="806"/>
      <c r="P156" s="806"/>
      <c r="Q156" s="875"/>
      <c r="R156" s="800" t="str">
        <f>IF('Master sheet'!$D$11="Hindi","श्रेणी / ग्रेड :-","Division / Grade :-")</f>
        <v>श्रेणी / ग्रेड :-</v>
      </c>
      <c r="S156" s="800"/>
      <c r="T156" s="800"/>
      <c r="U156" s="226" t="str">
        <f>IFERROR(IF(AND(AD136=""),"",VLOOKUP(AD136,Marks,114,0)),"")</f>
        <v>I</v>
      </c>
      <c r="V156" s="227" t="s">
        <v>132</v>
      </c>
      <c r="W156" s="805" t="str">
        <f>IFERROR(IF(AND(AD136=""),"",VLOOKUP(AD136,Marks,119,0)),"")</f>
        <v>B</v>
      </c>
      <c r="X156" s="805"/>
      <c r="Y156" s="800" t="str">
        <f>IF('Master sheet'!$D$11="Hindi","कक्षा में स्थान :-","Position in the Class :-")</f>
        <v>कक्षा में स्थान :-</v>
      </c>
      <c r="Z156" s="800"/>
      <c r="AA156" s="800"/>
      <c r="AB156" s="800"/>
      <c r="AC156" s="806">
        <f>IFERROR(IF(AND(AD136=""),"",VLOOKUP(AD136,Marks,115,0)),"")</f>
        <v>15.999999999999998</v>
      </c>
      <c r="AD156" s="806"/>
      <c r="AE156" s="806"/>
      <c r="AF156" s="806"/>
    </row>
    <row r="157" spans="1:32" s="46" customFormat="1" ht="21" customHeight="1">
      <c r="A157" s="104">
        <f>IF(N136="","",A156+1)</f>
        <v>29</v>
      </c>
      <c r="B157" s="786" t="str">
        <f>IF('Master sheet'!$D$11="Hindi","परीक्षा परिणाम घोषणा दिनांक :-","Result Declaration Date :-")</f>
        <v>परीक्षा परिणाम घोषणा दिनांक :-</v>
      </c>
      <c r="C157" s="786"/>
      <c r="D157" s="786"/>
      <c r="E157" s="787">
        <f>IFERROR(IF(AND(N136=""),"",'Master sheet'!$D$10),"")</f>
        <v>45048</v>
      </c>
      <c r="F157" s="787"/>
      <c r="G157" s="787"/>
      <c r="H157" s="369"/>
      <c r="I157" s="76"/>
      <c r="J157" s="76"/>
      <c r="K157" s="47"/>
      <c r="L157" s="76"/>
      <c r="M157" s="76"/>
      <c r="N157" s="76"/>
      <c r="O157" s="76"/>
      <c r="P157" s="76"/>
      <c r="Q157" s="875"/>
      <c r="R157" s="786" t="str">
        <f>IF('Master sheet'!$D$11="Hindi","परीक्षा परिणाम घोषणा दिनांक :-","Result Declaration Date :-")</f>
        <v>परीक्षा परिणाम घोषणा दिनांक :-</v>
      </c>
      <c r="S157" s="786"/>
      <c r="T157" s="786"/>
      <c r="U157" s="787">
        <f>IFERROR(IF(AND(AD136=""),"",'Master sheet'!$D$10),"")</f>
        <v>45048</v>
      </c>
      <c r="V157" s="787"/>
      <c r="W157" s="787"/>
      <c r="X157" s="369"/>
      <c r="Y157" s="76"/>
      <c r="Z157" s="76"/>
      <c r="AA157" s="47"/>
      <c r="AB157" s="76"/>
      <c r="AC157" s="76"/>
      <c r="AD157" s="76"/>
      <c r="AE157" s="76"/>
      <c r="AF157" s="76"/>
    </row>
    <row r="158" spans="1:32" s="46" customFormat="1" ht="39" customHeight="1">
      <c r="A158" s="104">
        <f>IF(N136="","",A157+1)</f>
        <v>30</v>
      </c>
      <c r="B158" s="788" t="str">
        <f>IF(AND(N136=""),"",IF(AND(C133=1),CONCATENATE("( ",UPPER('Master sheet'!$H$10)," )"),IF(AND(C133=2),CONCATENATE("( ",UPPER('Master sheet'!$H$18)," )"),"")))</f>
        <v>( PRADIP SINGH RAJAWAT )</v>
      </c>
      <c r="C158" s="788"/>
      <c r="D158" s="788"/>
      <c r="E158" s="788"/>
      <c r="F158" s="789" t="str">
        <f>IF(AND(N136=""),"",CONCATENATE("(",'Master sheet'!$D$14," )"))</f>
        <v>(Suresh Kumar )</v>
      </c>
      <c r="G158" s="789"/>
      <c r="H158" s="789"/>
      <c r="I158" s="789"/>
      <c r="J158" s="789"/>
      <c r="K158" s="789" t="str">
        <f>IF(AND(N136=""),"",CONCATENATE("(",'Master sheet'!$D$12," )"))</f>
        <v>(USHA PALIYA )</v>
      </c>
      <c r="L158" s="789"/>
      <c r="M158" s="789"/>
      <c r="N158" s="789"/>
      <c r="O158" s="789"/>
      <c r="P158" s="789"/>
      <c r="Q158" s="875"/>
      <c r="R158" s="788" t="str">
        <f>IF(AND(AD136=""),"",IF(AND(S133=1),CONCATENATE("( ",UPPER('Master sheet'!$H$10)," )"),IF(AND(S133=2),CONCATENATE("( ",UPPER('Master sheet'!$H$18)," )"),"")))</f>
        <v>( PRADIP SINGH RAJAWAT )</v>
      </c>
      <c r="S158" s="788"/>
      <c r="T158" s="788"/>
      <c r="U158" s="788"/>
      <c r="V158" s="789" t="str">
        <f>IF(AND(AD136=""),"",CONCATENATE("(",'Master sheet'!$D$14," )"))</f>
        <v>(Suresh Kumar )</v>
      </c>
      <c r="W158" s="789"/>
      <c r="X158" s="789"/>
      <c r="Y158" s="789"/>
      <c r="Z158" s="789"/>
      <c r="AA158" s="789" t="str">
        <f>IF(AND(AD136=""),"",CONCATENATE("(",'Master sheet'!$D$12," )"))</f>
        <v>(USHA PALIYA )</v>
      </c>
      <c r="AB158" s="789"/>
      <c r="AC158" s="789"/>
      <c r="AD158" s="789"/>
      <c r="AE158" s="789"/>
      <c r="AF158" s="789"/>
    </row>
    <row r="159" spans="1:32" s="46" customFormat="1" ht="21" customHeight="1">
      <c r="A159" s="104">
        <f>IF(N136="","",A158+1)</f>
        <v>31</v>
      </c>
      <c r="B159" s="790" t="str">
        <f>IF('Master sheet'!$D$11="Hindi","हस्ताक्षर कक्षाध्यापक","Signature of the class teacher")</f>
        <v>हस्ताक्षर कक्षाध्यापक</v>
      </c>
      <c r="C159" s="790"/>
      <c r="D159" s="790"/>
      <c r="E159" s="790"/>
      <c r="F159" s="790" t="str">
        <f>IF('Master sheet'!$D$11="Hindi","हस्ताक्षर परीक्षा प्रभारी","Signature of the exam. Incharge")</f>
        <v>हस्ताक्षर परीक्षा प्रभारी</v>
      </c>
      <c r="G159" s="790"/>
      <c r="H159" s="790"/>
      <c r="I159" s="790"/>
      <c r="J159" s="790"/>
      <c r="K159" s="790" t="str">
        <f>IF('Master sheet'!$D$11="Hindi","हस्ताक्षर संस्था प्रधान","Head of Institute's Signature")</f>
        <v>हस्ताक्षर संस्था प्रधान</v>
      </c>
      <c r="L159" s="790"/>
      <c r="M159" s="790"/>
      <c r="N159" s="790"/>
      <c r="O159" s="790"/>
      <c r="P159" s="790"/>
      <c r="Q159" s="875"/>
      <c r="R159" s="790" t="str">
        <f>IF('Master sheet'!$D$11="Hindi","हस्ताक्षर कक्षाध्यापक","Signature of the class teacher")</f>
        <v>हस्ताक्षर कक्षाध्यापक</v>
      </c>
      <c r="S159" s="790"/>
      <c r="T159" s="790"/>
      <c r="U159" s="790"/>
      <c r="V159" s="790" t="str">
        <f>IF('Master sheet'!$D$11="Hindi","हस्ताक्षर परीक्षा प्रभारी","Signature of the exam. Incharge")</f>
        <v>हस्ताक्षर परीक्षा प्रभारी</v>
      </c>
      <c r="W159" s="790"/>
      <c r="X159" s="790"/>
      <c r="Y159" s="790"/>
      <c r="Z159" s="790"/>
      <c r="AA159" s="790" t="str">
        <f>IF('Master sheet'!$D$11="Hindi","हस्ताक्षर संस्था प्रधान","Head of Institute's Signature")</f>
        <v>हस्ताक्षर संस्था प्रधान</v>
      </c>
      <c r="AB159" s="790"/>
      <c r="AC159" s="790"/>
      <c r="AD159" s="790"/>
      <c r="AE159" s="790"/>
      <c r="AF159" s="790"/>
    </row>
    <row r="161" spans="1:32" s="46" customFormat="1" ht="21.95" customHeight="1">
      <c r="A161" s="103">
        <f>IF(N168="","",1)</f>
        <v>1</v>
      </c>
      <c r="B161" s="850" t="str">
        <f>IF('Master sheet'!$D$11="Hindi","वार्षिक रिपोर्ट कार्ड ","Report Card")</f>
        <v xml:space="preserve">वार्षिक रिपोर्ट कार्ड </v>
      </c>
      <c r="C161" s="850"/>
      <c r="D161" s="850"/>
      <c r="E161" s="850"/>
      <c r="F161" s="850"/>
      <c r="G161" s="850"/>
      <c r="H161" s="850"/>
      <c r="I161" s="850"/>
      <c r="J161" s="850"/>
      <c r="K161" s="850"/>
      <c r="L161" s="850"/>
      <c r="M161" s="850"/>
      <c r="N161" s="850"/>
      <c r="O161" s="850"/>
      <c r="P161" s="850"/>
      <c r="Q161" s="875" t="s">
        <v>100</v>
      </c>
      <c r="R161" s="850" t="str">
        <f>IF('Master sheet'!$D$11="Hindi","वार्षिक रिपोर्ट कार्ड ","Report Card")</f>
        <v xml:space="preserve">वार्षिक रिपोर्ट कार्ड </v>
      </c>
      <c r="S161" s="850"/>
      <c r="T161" s="850"/>
      <c r="U161" s="850"/>
      <c r="V161" s="850"/>
      <c r="W161" s="850"/>
      <c r="X161" s="850"/>
      <c r="Y161" s="850"/>
      <c r="Z161" s="850"/>
      <c r="AA161" s="850"/>
      <c r="AB161" s="850"/>
      <c r="AC161" s="850"/>
      <c r="AD161" s="850"/>
      <c r="AE161" s="850"/>
      <c r="AF161" s="850"/>
    </row>
    <row r="162" spans="1:32" s="46" customFormat="1" ht="21.95" customHeight="1">
      <c r="A162" s="104">
        <f>IF(N168="","",A161+1)</f>
        <v>2</v>
      </c>
      <c r="B162" s="851" t="str">
        <f>IF('Master sheet'!$D$11="Hindi","शिक्षा विभाग, राजस्थान सरकार","Education Department, Rajasthan Government")</f>
        <v>शिक्षा विभाग, राजस्थान सरकार</v>
      </c>
      <c r="C162" s="851"/>
      <c r="D162" s="851"/>
      <c r="E162" s="851"/>
      <c r="F162" s="851"/>
      <c r="G162" s="851"/>
      <c r="H162" s="851"/>
      <c r="I162" s="851"/>
      <c r="J162" s="851"/>
      <c r="K162" s="851"/>
      <c r="L162" s="851"/>
      <c r="M162" s="851"/>
      <c r="N162" s="851"/>
      <c r="O162" s="851"/>
      <c r="P162" s="851"/>
      <c r="Q162" s="875"/>
      <c r="R162" s="851" t="str">
        <f>IF('Master sheet'!$D$11="Hindi","शिक्षा विभाग, राजस्थान सरकार","Education Department, Rajasthan Government")</f>
        <v>शिक्षा विभाग, राजस्थान सरकार</v>
      </c>
      <c r="S162" s="851"/>
      <c r="T162" s="851"/>
      <c r="U162" s="851"/>
      <c r="V162" s="851"/>
      <c r="W162" s="851"/>
      <c r="X162" s="851"/>
      <c r="Y162" s="851"/>
      <c r="Z162" s="851"/>
      <c r="AA162" s="851"/>
      <c r="AB162" s="851"/>
      <c r="AC162" s="851"/>
      <c r="AD162" s="851"/>
      <c r="AE162" s="851"/>
      <c r="AF162" s="851"/>
    </row>
    <row r="163" spans="1:32" s="46" customFormat="1" ht="21.95" customHeight="1">
      <c r="A163" s="104">
        <f>IF(N168="","",A162+1)</f>
        <v>3</v>
      </c>
      <c r="B163" s="876" t="str">
        <f>IF('Master sheet'!$D$11="Hindi","विद्यालय का नाम :-","School Name :- ")</f>
        <v>विद्यालय का नाम :-</v>
      </c>
      <c r="C163" s="876"/>
      <c r="D163" s="876"/>
      <c r="E163" s="877" t="str">
        <f>IF(AND(N168=""),"",IF('Master sheet'!$D$11="Hindi",'Master sheet'!$D$8,'Master sheet'!$D$7))</f>
        <v xml:space="preserve">महात्मा गाँधी राजकीय विद्यालय (अंग्रेजी माध्यम) बर, पाली </v>
      </c>
      <c r="F163" s="877"/>
      <c r="G163" s="877"/>
      <c r="H163" s="877"/>
      <c r="I163" s="877"/>
      <c r="J163" s="877"/>
      <c r="K163" s="877"/>
      <c r="L163" s="877"/>
      <c r="M163" s="877"/>
      <c r="N163" s="877"/>
      <c r="O163" s="877"/>
      <c r="P163" s="877"/>
      <c r="Q163" s="875"/>
      <c r="R163" s="876" t="str">
        <f>IF('Master sheet'!$D$11="Hindi","विद्यालय का नाम :-","School Name :- ")</f>
        <v>विद्यालय का नाम :-</v>
      </c>
      <c r="S163" s="876"/>
      <c r="T163" s="876"/>
      <c r="U163" s="877" t="str">
        <f>IF(AND(AD168=""),"",IF('Master sheet'!$D$11="Hindi",'Master sheet'!$D$8,'Master sheet'!$D$7))</f>
        <v xml:space="preserve">महात्मा गाँधी राजकीय विद्यालय (अंग्रेजी माध्यम) बर, पाली </v>
      </c>
      <c r="V163" s="877"/>
      <c r="W163" s="877"/>
      <c r="X163" s="877"/>
      <c r="Y163" s="877"/>
      <c r="Z163" s="877"/>
      <c r="AA163" s="877"/>
      <c r="AB163" s="877"/>
      <c r="AC163" s="877"/>
      <c r="AD163" s="877"/>
      <c r="AE163" s="877"/>
      <c r="AF163" s="877"/>
    </row>
    <row r="164" spans="1:32" s="46" customFormat="1" ht="15.75" customHeight="1">
      <c r="A164" s="104">
        <f>IF(N168="","",A163+1)</f>
        <v>4</v>
      </c>
      <c r="B164" s="372"/>
      <c r="C164" s="372"/>
      <c r="D164" s="372"/>
      <c r="E164" s="878" t="str">
        <f>IF(AND(N168=""),"",IF('Master sheet'!$D$11="Hindi",CONCATENATE("(विद्यालय मान्यता क्रमांक व वर्ष : ","  ",'Master sheet'!$D$6),CONCATENATE("(School Recognition Number &amp; Years : ","  ",'Master sheet'!$D$6)))</f>
        <v>(विद्यालय मान्यता क्रमांक व वर्ष :   शिक्षा/पाली/1995/2001</v>
      </c>
      <c r="F164" s="878"/>
      <c r="G164" s="878"/>
      <c r="H164" s="878"/>
      <c r="I164" s="878"/>
      <c r="J164" s="878"/>
      <c r="K164" s="878"/>
      <c r="L164" s="878"/>
      <c r="M164" s="878"/>
      <c r="N164" s="878"/>
      <c r="O164" s="878"/>
      <c r="P164" s="878"/>
      <c r="Q164" s="875"/>
      <c r="R164" s="372"/>
      <c r="S164" s="372"/>
      <c r="T164" s="372"/>
      <c r="U164" s="878" t="str">
        <f>IF(AND(AD168=""),"",IF('Master sheet'!$D$11="Hindi",CONCATENATE("(विद्यालय मान्यता क्रमांक व वर्ष : ","  ",'Master sheet'!$D$6),CONCATENATE("(School Recognition Number &amp; Years : ","  ",'Master sheet'!$D$6)))</f>
        <v>(विद्यालय मान्यता क्रमांक व वर्ष :   शिक्षा/पाली/1995/2001</v>
      </c>
      <c r="V164" s="878"/>
      <c r="W164" s="878"/>
      <c r="X164" s="878"/>
      <c r="Y164" s="878"/>
      <c r="Z164" s="878"/>
      <c r="AA164" s="878"/>
      <c r="AB164" s="878"/>
      <c r="AC164" s="878"/>
      <c r="AD164" s="878"/>
      <c r="AE164" s="878"/>
      <c r="AF164" s="878"/>
    </row>
    <row r="165" spans="1:32" s="46" customFormat="1" ht="21.95" customHeight="1">
      <c r="A165" s="104">
        <f>IF(N168="","",A164+1)</f>
        <v>5</v>
      </c>
      <c r="B165" s="368" t="str">
        <f>IF('Master sheet'!$D$11="Hindi","कक्षा  :-","CLASS :- ")</f>
        <v>कक्षा  :-</v>
      </c>
      <c r="C165" s="855">
        <f>IFERROR(IF(AND(N168=""),"",VLOOKUP(N168,Marks,2,0)),"")</f>
        <v>1</v>
      </c>
      <c r="D165" s="855"/>
      <c r="E165" s="856" t="str">
        <f>IF('Master sheet'!$D$11="Hindi","सेक्शन :-","Section :- ")</f>
        <v>सेक्शन :-</v>
      </c>
      <c r="F165" s="856"/>
      <c r="G165" s="856"/>
      <c r="H165" s="855" t="str">
        <f>IFERROR(IF(AND(N168=""),"",VLOOKUP(N168,Marks,3,0)),"")</f>
        <v>A</v>
      </c>
      <c r="I165" s="855"/>
      <c r="J165" s="857" t="str">
        <f>IF('Master sheet'!$D$11="Hindi","सत्र :- ","Session :- ")</f>
        <v xml:space="preserve">सत्र :- </v>
      </c>
      <c r="K165" s="857"/>
      <c r="L165" s="857"/>
      <c r="M165" s="857"/>
      <c r="N165" s="858" t="str">
        <f>IF(AND(N168=""),"",'Marks Entry 1st'!$I$2)</f>
        <v xml:space="preserve"> 2022-2023</v>
      </c>
      <c r="O165" s="858"/>
      <c r="P165" s="858"/>
      <c r="Q165" s="875"/>
      <c r="R165" s="368" t="str">
        <f>IF('Master sheet'!$D$11="Hindi","कक्षा  :-","CLASS :- ")</f>
        <v>कक्षा  :-</v>
      </c>
      <c r="S165" s="855">
        <f>IFERROR(IF(AND(AD168=""),"",VLOOKUP(AD168,Marks,2,0)),"")</f>
        <v>1</v>
      </c>
      <c r="T165" s="855"/>
      <c r="U165" s="856" t="str">
        <f>IF('Master sheet'!$D$11="Hindi","सेक्शन :-","Section :- ")</f>
        <v>सेक्शन :-</v>
      </c>
      <c r="V165" s="856"/>
      <c r="W165" s="856"/>
      <c r="X165" s="855" t="str">
        <f>IFERROR(IF(AND(AD168=""),"",VLOOKUP(AD168,Marks,3,0)),"")</f>
        <v>A</v>
      </c>
      <c r="Y165" s="855"/>
      <c r="Z165" s="857" t="str">
        <f>IF('Master sheet'!$D$11="Hindi","सत्र :- ","Session :- ")</f>
        <v xml:space="preserve">सत्र :- </v>
      </c>
      <c r="AA165" s="857"/>
      <c r="AB165" s="857"/>
      <c r="AC165" s="857"/>
      <c r="AD165" s="858" t="str">
        <f>IF(AND(AD168=""),"",'Marks Entry 1st'!$I$2)</f>
        <v xml:space="preserve"> 2022-2023</v>
      </c>
      <c r="AE165" s="858"/>
      <c r="AF165" s="858"/>
    </row>
    <row r="166" spans="1:32" s="46" customFormat="1" ht="21.95" customHeight="1">
      <c r="A166" s="104">
        <f>IF(N168="","",A165+1)</f>
        <v>6</v>
      </c>
      <c r="B166" s="812" t="str">
        <f>IF('Master sheet'!$D$11="Hindi","विद्यार्थी का नाम :-","Student's Name :-")</f>
        <v>विद्यार्थी का नाम :-</v>
      </c>
      <c r="C166" s="812"/>
      <c r="D166" s="812"/>
      <c r="E166" s="813" t="str">
        <f>IFERROR(IF(AND(N168=""),"",VLOOKUP(N168,Marks,6,0)),"")</f>
        <v>GUNEET CHOUHAN</v>
      </c>
      <c r="F166" s="813"/>
      <c r="G166" s="813"/>
      <c r="H166" s="813"/>
      <c r="I166" s="813"/>
      <c r="J166" s="814" t="str">
        <f>IF('Master sheet'!$D$11="Hindi","प्रवेशांक :","SR. NO. :")</f>
        <v>प्रवेशांक :</v>
      </c>
      <c r="K166" s="814"/>
      <c r="L166" s="814"/>
      <c r="M166" s="814"/>
      <c r="N166" s="859">
        <f>IFERROR(IF(AND(N168=""),"",VLOOKUP(N168,Marks,5,0)),"")</f>
        <v>931</v>
      </c>
      <c r="O166" s="859"/>
      <c r="P166" s="859"/>
      <c r="Q166" s="875"/>
      <c r="R166" s="812" t="str">
        <f>IF('Master sheet'!$D$11="Hindi","विद्यार्थी का नाम :-","Student's Name :-")</f>
        <v>विद्यार्थी का नाम :-</v>
      </c>
      <c r="S166" s="812"/>
      <c r="T166" s="812"/>
      <c r="U166" s="813" t="str">
        <f>IFERROR(IF(AND(AD168=""),"",VLOOKUP(AD168,Marks,6,0)),"")</f>
        <v>GUNJAN TAK</v>
      </c>
      <c r="V166" s="813"/>
      <c r="W166" s="813"/>
      <c r="X166" s="813"/>
      <c r="Y166" s="813"/>
      <c r="Z166" s="814" t="str">
        <f>IF('Master sheet'!$D$11="Hindi","प्रवेशांक :","SR. NO. :")</f>
        <v>प्रवेशांक :</v>
      </c>
      <c r="AA166" s="814"/>
      <c r="AB166" s="814"/>
      <c r="AC166" s="814"/>
      <c r="AD166" s="859">
        <f>IFERROR(IF(AND(AD168=""),"",VLOOKUP(AD168,Marks,5,0)),"")</f>
        <v>923</v>
      </c>
      <c r="AE166" s="859"/>
      <c r="AF166" s="859"/>
    </row>
    <row r="167" spans="1:32" s="46" customFormat="1" ht="21.95" customHeight="1">
      <c r="A167" s="104">
        <f>IF(N168="","",A166+1)</f>
        <v>7</v>
      </c>
      <c r="B167" s="812" t="str">
        <f>IF('Master sheet'!$D$11="Hindi","पिता का नाम :-","Father's Name :-")</f>
        <v>पिता का नाम :-</v>
      </c>
      <c r="C167" s="812"/>
      <c r="D167" s="812"/>
      <c r="E167" s="813" t="str">
        <f>IFERROR(IF(AND(N168=""),"",VLOOKUP(N168,Marks,7,0)),"")</f>
        <v>KAILASH CHOUHAN</v>
      </c>
      <c r="F167" s="813"/>
      <c r="G167" s="813"/>
      <c r="H167" s="813"/>
      <c r="I167" s="813"/>
      <c r="J167" s="814" t="str">
        <f>IF('Master sheet'!$D$11="Hindi","जन्म तिथि :","Date of Birth :")</f>
        <v>जन्म तिथि :</v>
      </c>
      <c r="K167" s="814"/>
      <c r="L167" s="814"/>
      <c r="M167" s="814"/>
      <c r="N167" s="815" t="str">
        <f>IFERROR(IF(AND(N168=""),"",VLOOKUP(N168,Marks,4,0)),"")</f>
        <v>23-10-2015</v>
      </c>
      <c r="O167" s="815"/>
      <c r="P167" s="815"/>
      <c r="Q167" s="875"/>
      <c r="R167" s="812" t="str">
        <f>IF('Master sheet'!$D$11="Hindi","पिता का नाम :-","Father's Name :-")</f>
        <v>पिता का नाम :-</v>
      </c>
      <c r="S167" s="812"/>
      <c r="T167" s="812"/>
      <c r="U167" s="813" t="str">
        <f>IFERROR(IF(AND(AD168=""),"",VLOOKUP(AD168,Marks,7,0)),"")</f>
        <v>DINESH KUMAR TAK</v>
      </c>
      <c r="V167" s="813"/>
      <c r="W167" s="813"/>
      <c r="X167" s="813"/>
      <c r="Y167" s="813"/>
      <c r="Z167" s="814" t="str">
        <f>IF('Master sheet'!$D$11="Hindi","जन्म तिथि :","Date of Birth :")</f>
        <v>जन्म तिथि :</v>
      </c>
      <c r="AA167" s="814"/>
      <c r="AB167" s="814"/>
      <c r="AC167" s="814"/>
      <c r="AD167" s="815" t="str">
        <f>IFERROR(IF(AND(AD168=""),"",VLOOKUP(AD168,Marks,4,0)),"")</f>
        <v>23-10-2015</v>
      </c>
      <c r="AE167" s="815"/>
      <c r="AF167" s="815"/>
    </row>
    <row r="168" spans="1:32" s="46" customFormat="1" ht="18" customHeight="1">
      <c r="A168" s="104">
        <f>IF(N168="","",A167+1)</f>
        <v>8</v>
      </c>
      <c r="B168" s="812" t="str">
        <f>IF('Master sheet'!$D$11="Hindi","माता का नाम :-","Mother's Name :-")</f>
        <v>माता का नाम :-</v>
      </c>
      <c r="C168" s="812"/>
      <c r="D168" s="812"/>
      <c r="E168" s="813" t="str">
        <f>IFERROR(IF(AND(N168=""),"",VLOOKUP(N168,Marks,8,0)),"")</f>
        <v>PUSHPA DEVI</v>
      </c>
      <c r="F168" s="813"/>
      <c r="G168" s="813"/>
      <c r="H168" s="813"/>
      <c r="I168" s="813"/>
      <c r="J168" s="814" t="str">
        <f>IF('Master sheet'!$D$11="Hindi","रोल नंबर :-","Roll No. :")</f>
        <v>रोल नंबर :-</v>
      </c>
      <c r="K168" s="814"/>
      <c r="L168" s="814"/>
      <c r="M168" s="814"/>
      <c r="N168" s="816">
        <f>IF(AD136="","",IF(AND(AD136+1&gt;$AN$7),"",AD136+1))</f>
        <v>111</v>
      </c>
      <c r="O168" s="816"/>
      <c r="P168" s="816"/>
      <c r="Q168" s="875"/>
      <c r="R168" s="812" t="str">
        <f>IF('Master sheet'!$D$11="Hindi","माता का नाम :-","Mother's Name :-")</f>
        <v>माता का नाम :-</v>
      </c>
      <c r="S168" s="812"/>
      <c r="T168" s="812"/>
      <c r="U168" s="813" t="str">
        <f>IFERROR(IF(AND(AD168=""),"",VLOOKUP(AD168,Marks,8,0)),"")</f>
        <v>SHARDA TAK</v>
      </c>
      <c r="V168" s="813"/>
      <c r="W168" s="813"/>
      <c r="X168" s="813"/>
      <c r="Y168" s="813"/>
      <c r="Z168" s="814" t="str">
        <f>IF('Master sheet'!$D$11="Hindi","रोल नंबर :-","Roll No. :")</f>
        <v>रोल नंबर :-</v>
      </c>
      <c r="AA168" s="814"/>
      <c r="AB168" s="814"/>
      <c r="AC168" s="814"/>
      <c r="AD168" s="874">
        <f>IF(N168="","",IF(AND(N168+1&gt;$AN$7),"",N168+1))</f>
        <v>112</v>
      </c>
      <c r="AE168" s="874"/>
      <c r="AF168" s="874"/>
    </row>
    <row r="169" spans="1:32" s="46" customFormat="1" ht="10.5" customHeight="1">
      <c r="A169" s="104">
        <f>IF(N168="","",A168+1)</f>
        <v>9</v>
      </c>
      <c r="B169" s="371"/>
      <c r="C169" s="371"/>
      <c r="D169" s="371"/>
      <c r="E169" s="367"/>
      <c r="F169" s="367"/>
      <c r="G169" s="367"/>
      <c r="H169" s="367"/>
      <c r="I169" s="367"/>
      <c r="J169" s="366"/>
      <c r="K169" s="366"/>
      <c r="L169" s="366"/>
      <c r="M169" s="366"/>
      <c r="N169" s="370"/>
      <c r="O169" s="370"/>
      <c r="P169" s="370"/>
      <c r="Q169" s="875"/>
      <c r="R169" s="77"/>
      <c r="S169" s="77"/>
      <c r="T169" s="77"/>
      <c r="U169" s="78"/>
      <c r="V169" s="78"/>
      <c r="W169" s="78"/>
      <c r="X169" s="77"/>
      <c r="Y169" s="77"/>
      <c r="Z169" s="79"/>
      <c r="AA169" s="79"/>
      <c r="AB169" s="79"/>
      <c r="AC169" s="47"/>
      <c r="AD169" s="47"/>
      <c r="AE169" s="47"/>
      <c r="AF169" s="47"/>
    </row>
    <row r="170" spans="1:32" s="46" customFormat="1" ht="21" customHeight="1">
      <c r="A170" s="104">
        <f>IF(N168="","",A169+1)</f>
        <v>10</v>
      </c>
      <c r="B170" s="588" t="str">
        <f>IF('Master sheet'!$D$11="Hindi","विषय","Subject")</f>
        <v>विषय</v>
      </c>
      <c r="C170" s="604" t="str">
        <f>IF('Master sheet'!$D$11="Hindi","अर्द्धवार्षिक","Half Yearly")</f>
        <v>अर्द्धवार्षिक</v>
      </c>
      <c r="D170" s="605"/>
      <c r="E170" s="605"/>
      <c r="F170" s="605"/>
      <c r="G170" s="820" t="str">
        <f>IF('Master sheet'!$D$11="Hindi","वार्षिक","Yearly")</f>
        <v>वार्षिक</v>
      </c>
      <c r="H170" s="821"/>
      <c r="I170" s="821"/>
      <c r="J170" s="822"/>
      <c r="K170" s="604" t="str">
        <f>IF('Master sheet'!$D$11="Hindi","सर्व योग","Grand Total")</f>
        <v>सर्व योग</v>
      </c>
      <c r="L170" s="605"/>
      <c r="M170" s="605"/>
      <c r="N170" s="606"/>
      <c r="O170" s="817" t="str">
        <f>IF('Master sheet'!$D$11="Hindi","ग्रेड","Grade")</f>
        <v>ग्रेड</v>
      </c>
      <c r="P170" s="807" t="str">
        <f>IF('Master sheet'!$D$11="Hindi","परिणाम","Results")</f>
        <v>परिणाम</v>
      </c>
      <c r="Q170" s="875"/>
      <c r="R170" s="588" t="str">
        <f>IF('Master sheet'!$D$11="Hindi","विषय","Subject")</f>
        <v>विषय</v>
      </c>
      <c r="S170" s="604" t="str">
        <f>IF('Master sheet'!$D$11="Hindi","अर्द्धवार्षिक","Half Yearly")</f>
        <v>अर्द्धवार्षिक</v>
      </c>
      <c r="T170" s="605"/>
      <c r="U170" s="605"/>
      <c r="V170" s="605"/>
      <c r="W170" s="820" t="str">
        <f>IF('Master sheet'!$D$11="Hindi","वार्षिक","Yearly")</f>
        <v>वार्षिक</v>
      </c>
      <c r="X170" s="821"/>
      <c r="Y170" s="821"/>
      <c r="Z170" s="822"/>
      <c r="AA170" s="604" t="str">
        <f>IF('Master sheet'!$D$11="Hindi","सर्व योग","Grand Total")</f>
        <v>सर्व योग</v>
      </c>
      <c r="AB170" s="605"/>
      <c r="AC170" s="605"/>
      <c r="AD170" s="606"/>
      <c r="AE170" s="817" t="str">
        <f>IF('Master sheet'!$D$11="Hindi","ग्रेड","Grade")</f>
        <v>ग्रेड</v>
      </c>
      <c r="AF170" s="807" t="str">
        <f>IF('Master sheet'!$D$11="Hindi","परिणाम","Results")</f>
        <v>परिणाम</v>
      </c>
    </row>
    <row r="171" spans="1:32" s="46" customFormat="1" ht="90.75" customHeight="1">
      <c r="A171" s="104">
        <f>IF(N168="","",A170+1)</f>
        <v>11</v>
      </c>
      <c r="B171" s="588"/>
      <c r="C171" s="823" t="str">
        <f>IF('Master sheet'!$D$11="Hindi","लिखित","Written")</f>
        <v>लिखित</v>
      </c>
      <c r="D171" s="824"/>
      <c r="E171" s="823" t="str">
        <f>IF('Master sheet'!$D$11="Hindi","मौखिक","Oral")</f>
        <v>मौखिक</v>
      </c>
      <c r="F171" s="824"/>
      <c r="G171" s="823" t="str">
        <f>IF('Master sheet'!$D$11="Hindi","लिखित","Written")</f>
        <v>लिखित</v>
      </c>
      <c r="H171" s="824"/>
      <c r="I171" s="825" t="str">
        <f>IF('Master sheet'!$D$11="Hindi","मौखिक","Oral")</f>
        <v>मौखिक</v>
      </c>
      <c r="J171" s="825"/>
      <c r="K171" s="380" t="str">
        <f>IF('Master sheet'!$D$11="Hindi","लिखित","Written")</f>
        <v>लिखित</v>
      </c>
      <c r="L171" s="380" t="str">
        <f>IF('Master sheet'!$D$11="Hindi","मौखिक","Oral")</f>
        <v>मौखिक</v>
      </c>
      <c r="M171" s="826" t="str">
        <f>IF('Master sheet'!$D$11="Hindi","कुल विषय योग ","Subject Total")</f>
        <v xml:space="preserve">कुल विषय योग </v>
      </c>
      <c r="N171" s="827"/>
      <c r="O171" s="818"/>
      <c r="P171" s="808"/>
      <c r="Q171" s="875"/>
      <c r="R171" s="588"/>
      <c r="S171" s="823" t="str">
        <f>IF('Master sheet'!$D$11="Hindi","लिखित","Written")</f>
        <v>लिखित</v>
      </c>
      <c r="T171" s="824"/>
      <c r="U171" s="823" t="str">
        <f>IF('Master sheet'!$D$11="Hindi","मौखिक","Oral")</f>
        <v>मौखिक</v>
      </c>
      <c r="V171" s="824"/>
      <c r="W171" s="823" t="str">
        <f>IF('Master sheet'!$D$11="Hindi","लिखित","Written")</f>
        <v>लिखित</v>
      </c>
      <c r="X171" s="824"/>
      <c r="Y171" s="825" t="str">
        <f>IF('Master sheet'!$D$11="Hindi","मौखिक","Oral")</f>
        <v>मौखिक</v>
      </c>
      <c r="Z171" s="825"/>
      <c r="AA171" s="380" t="str">
        <f>IF('Master sheet'!$D$11="Hindi","लिखित","Written")</f>
        <v>लिखित</v>
      </c>
      <c r="AB171" s="380" t="str">
        <f>IF('Master sheet'!$D$11="Hindi","मौखिक","Oral")</f>
        <v>मौखिक</v>
      </c>
      <c r="AC171" s="826" t="str">
        <f>IF('Master sheet'!$D$11="Hindi","कुल विषय योग ","Subject Total")</f>
        <v xml:space="preserve">कुल विषय योग </v>
      </c>
      <c r="AD171" s="827"/>
      <c r="AE171" s="818"/>
      <c r="AF171" s="808"/>
    </row>
    <row r="172" spans="1:32" s="46" customFormat="1" ht="18.75" customHeight="1">
      <c r="A172" s="104">
        <f>IF(N168="","",A171+1)</f>
        <v>12</v>
      </c>
      <c r="B172" s="588"/>
      <c r="C172" s="830">
        <v>30</v>
      </c>
      <c r="D172" s="831"/>
      <c r="E172" s="830">
        <v>70</v>
      </c>
      <c r="F172" s="831"/>
      <c r="G172" s="830">
        <v>30</v>
      </c>
      <c r="H172" s="831"/>
      <c r="I172" s="830">
        <v>70</v>
      </c>
      <c r="J172" s="831"/>
      <c r="K172" s="414">
        <v>60</v>
      </c>
      <c r="L172" s="414">
        <v>140</v>
      </c>
      <c r="M172" s="830">
        <v>200</v>
      </c>
      <c r="N172" s="831"/>
      <c r="O172" s="819"/>
      <c r="P172" s="809"/>
      <c r="Q172" s="875"/>
      <c r="R172" s="588"/>
      <c r="S172" s="830">
        <v>30</v>
      </c>
      <c r="T172" s="831"/>
      <c r="U172" s="830">
        <v>70</v>
      </c>
      <c r="V172" s="831"/>
      <c r="W172" s="830">
        <v>30</v>
      </c>
      <c r="X172" s="831"/>
      <c r="Y172" s="830">
        <v>70</v>
      </c>
      <c r="Z172" s="831"/>
      <c r="AA172" s="414">
        <v>60</v>
      </c>
      <c r="AB172" s="414">
        <v>140</v>
      </c>
      <c r="AC172" s="830">
        <v>200</v>
      </c>
      <c r="AD172" s="831"/>
      <c r="AE172" s="819"/>
      <c r="AF172" s="809"/>
    </row>
    <row r="173" spans="1:32" s="46" customFormat="1" ht="21" customHeight="1">
      <c r="A173" s="104">
        <f>IF(N168="","",A172+1)</f>
        <v>13</v>
      </c>
      <c r="B173" s="321" t="str">
        <f>IF('Master sheet'!D$11="Hindi","हिंदी","Hindi")</f>
        <v>हिंदी</v>
      </c>
      <c r="C173" s="663">
        <f>IFERROR(IF(AND(N168=""),"",VLOOKUP(N168,Marks,15,0)),"")</f>
        <v>29</v>
      </c>
      <c r="D173" s="665"/>
      <c r="E173" s="663">
        <f>IFERROR(IF(AND(N168=""),"",VLOOKUP(N168,Marks,16,0)),"")</f>
        <v>62</v>
      </c>
      <c r="F173" s="665"/>
      <c r="G173" s="663">
        <f>IFERROR(IF(AND(N168=""),"",VLOOKUP(N168,Marks,19,0)),"")</f>
        <v>24</v>
      </c>
      <c r="H173" s="665"/>
      <c r="I173" s="663">
        <f>IFERROR(IF(AND(N168=""),"",VLOOKUP(N168,Marks,20,0)),"")</f>
        <v>20</v>
      </c>
      <c r="J173" s="665"/>
      <c r="K173" s="406">
        <f>IFERROR(IF(AND(N168=""),"",SUM(C173,G173)),"")</f>
        <v>53</v>
      </c>
      <c r="L173" s="406">
        <f>IFERROR(IF(AND(N168=""),"",SUM(E173,I173)),"")</f>
        <v>82</v>
      </c>
      <c r="M173" s="828">
        <f>IFERROR(IF(AND(N168=""),"",SUM(K173,L173)),"")</f>
        <v>135</v>
      </c>
      <c r="N173" s="829"/>
      <c r="O173" s="84" t="str">
        <f>IFERROR(IF(AND(N168=""),"",VLOOKUP(N168,Marks,28,0)),"")</f>
        <v>C</v>
      </c>
      <c r="P173" s="225" t="str">
        <f>IFERROR(IF(AND(N168=""),"",VLOOKUP(N168,Marks,26,0)),"")</f>
        <v>P</v>
      </c>
      <c r="Q173" s="875"/>
      <c r="R173" s="321" t="str">
        <f>IF('Master sheet'!T$11="Hindi","हिंदी","Hindi")</f>
        <v>Hindi</v>
      </c>
      <c r="S173" s="663">
        <f>IFERROR(IF(AND(AD168=""),"",VLOOKUP(AD168,Marks,15,0)),"")</f>
        <v>29</v>
      </c>
      <c r="T173" s="665"/>
      <c r="U173" s="663">
        <f>IFERROR(IF(AND(AD168=""),"",VLOOKUP(AD168,Marks,16,0)),"")</f>
        <v>65</v>
      </c>
      <c r="V173" s="665"/>
      <c r="W173" s="663">
        <f>IFERROR(IF(AND(AD168=""),"",VLOOKUP(AD168,Marks,19,0)),"")</f>
        <v>24</v>
      </c>
      <c r="X173" s="665"/>
      <c r="Y173" s="663">
        <f>IFERROR(IF(AND(AD168=""),"",VLOOKUP(AD168,Marks,20,0)),"")</f>
        <v>20</v>
      </c>
      <c r="Z173" s="665"/>
      <c r="AA173" s="406">
        <f>IFERROR(IF(AND(AD168=""),"",SUM(S173,W173)),"")</f>
        <v>53</v>
      </c>
      <c r="AB173" s="406">
        <f>IFERROR(IF(AND(AD168=""),"",SUM(U173,Y173)),"")</f>
        <v>85</v>
      </c>
      <c r="AC173" s="828">
        <f>IFERROR(IF(AND(AD168=""),"",SUM(AA173,AB173)),"")</f>
        <v>138</v>
      </c>
      <c r="AD173" s="829"/>
      <c r="AE173" s="84" t="str">
        <f>IFERROR(IF(AND(AD168=""),"",VLOOKUP(AD168,Marks,28,0)),"")</f>
        <v>C</v>
      </c>
      <c r="AF173" s="225" t="str">
        <f>IFERROR(IF(AND(AD168=""),"",VLOOKUP(AD168,Marks,26,0)),"")</f>
        <v>P</v>
      </c>
    </row>
    <row r="174" spans="1:32" s="46" customFormat="1" ht="21" customHeight="1">
      <c r="A174" s="104">
        <f>IF(N168="","",A173+1)</f>
        <v>14</v>
      </c>
      <c r="B174" s="321" t="str">
        <f>IF('Master sheet'!$D$11="Hindi","गणित","Maths")</f>
        <v>गणित</v>
      </c>
      <c r="C174" s="663">
        <f>IFERROR(IF(AND(N168=""),"",VLOOKUP(N168,Marks,51,0)),"")</f>
        <v>23</v>
      </c>
      <c r="D174" s="665"/>
      <c r="E174" s="663">
        <f>IFERROR(IF(AND(N168=""),"",VLOOKUP(N168,Marks,52,0)),"")</f>
        <v>64</v>
      </c>
      <c r="F174" s="665"/>
      <c r="G174" s="663">
        <f>IFERROR(IF(AND(N168=""),"",VLOOKUP(N168,Marks,55,0)),"")</f>
        <v>26</v>
      </c>
      <c r="H174" s="665"/>
      <c r="I174" s="663">
        <f>IFERROR(IF(AND(N168=""),"",VLOOKUP(N168,Marks,56,0)),"")</f>
        <v>64</v>
      </c>
      <c r="J174" s="665"/>
      <c r="K174" s="406">
        <f>IFERROR(IF(AND(N168=""),"",SUM(C174,G174)),"")</f>
        <v>49</v>
      </c>
      <c r="L174" s="406">
        <f>IFERROR(IF(AND(N168=""),"",SUM(E174,I174)),"")</f>
        <v>128</v>
      </c>
      <c r="M174" s="828">
        <f>IFERROR(IF(AND(N168=""),"",SUM(K174,L174)),"")</f>
        <v>177</v>
      </c>
      <c r="N174" s="829"/>
      <c r="O174" s="84" t="str">
        <f>IFERROR(IF(AND(N168=""),"",VLOOKUP(N168,Marks,64,0)),"")</f>
        <v>A</v>
      </c>
      <c r="P174" s="225" t="str">
        <f>IFERROR(IF(AND(N168=""),"",VLOOKUP(N168,Marks,62,0)),"")</f>
        <v>P</v>
      </c>
      <c r="Q174" s="875"/>
      <c r="R174" s="321" t="str">
        <f>IF('Master sheet'!$D$11="Hindi","गणित","Maths")</f>
        <v>गणित</v>
      </c>
      <c r="S174" s="663">
        <f>IFERROR(IF(AND(AD168=""),"",VLOOKUP(AD168,Marks,51,0)),"")</f>
        <v>25</v>
      </c>
      <c r="T174" s="665"/>
      <c r="U174" s="663">
        <f>IFERROR(IF(AND(AD168=""),"",VLOOKUP(AD168,Marks,52,0)),"")</f>
        <v>64</v>
      </c>
      <c r="V174" s="665"/>
      <c r="W174" s="663">
        <f>IFERROR(IF(AND(AD168=""),"",VLOOKUP(AD168,Marks,55,0)),"")</f>
        <v>24</v>
      </c>
      <c r="X174" s="665"/>
      <c r="Y174" s="663">
        <f>IFERROR(IF(AND(AD168=""),"",VLOOKUP(AD168,Marks,56,0)),"")</f>
        <v>65</v>
      </c>
      <c r="Z174" s="665"/>
      <c r="AA174" s="406">
        <f>IFERROR(IF(AND(AD168=""),"",SUM(S174,W174)),"")</f>
        <v>49</v>
      </c>
      <c r="AB174" s="406">
        <f>IFERROR(IF(AND(AD168=""),"",SUM(U174,Y174)),"")</f>
        <v>129</v>
      </c>
      <c r="AC174" s="828">
        <f>IFERROR(IF(AND(AD168=""),"",SUM(AA174,AB174)),"")</f>
        <v>178</v>
      </c>
      <c r="AD174" s="829"/>
      <c r="AE174" s="84" t="str">
        <f>IFERROR(IF(AND(AD168=""),"",VLOOKUP(AD168,Marks,64,0)),"")</f>
        <v>A</v>
      </c>
      <c r="AF174" s="225" t="str">
        <f>IFERROR(IF(AND(AD168=""),"",VLOOKUP(AD168,Marks,62,0)),"")</f>
        <v>P</v>
      </c>
    </row>
    <row r="175" spans="1:32" s="46" customFormat="1" ht="21" customHeight="1">
      <c r="A175" s="104">
        <f>IF(N168="","",A174+1)</f>
        <v>15</v>
      </c>
      <c r="B175" s="416"/>
      <c r="C175" s="830">
        <v>15</v>
      </c>
      <c r="D175" s="831"/>
      <c r="E175" s="830">
        <v>35</v>
      </c>
      <c r="F175" s="831"/>
      <c r="G175" s="830">
        <v>15</v>
      </c>
      <c r="H175" s="831"/>
      <c r="I175" s="830">
        <v>35</v>
      </c>
      <c r="J175" s="831"/>
      <c r="K175" s="414">
        <v>30</v>
      </c>
      <c r="L175" s="414">
        <v>70</v>
      </c>
      <c r="M175" s="830">
        <v>100</v>
      </c>
      <c r="N175" s="831"/>
      <c r="O175" s="834"/>
      <c r="P175" s="835"/>
      <c r="Q175" s="875"/>
      <c r="R175" s="416"/>
      <c r="S175" s="830">
        <v>15</v>
      </c>
      <c r="T175" s="831"/>
      <c r="U175" s="830">
        <v>35</v>
      </c>
      <c r="V175" s="831"/>
      <c r="W175" s="830">
        <v>15</v>
      </c>
      <c r="X175" s="831"/>
      <c r="Y175" s="830">
        <v>35</v>
      </c>
      <c r="Z175" s="831"/>
      <c r="AA175" s="414">
        <v>30</v>
      </c>
      <c r="AB175" s="414">
        <v>70</v>
      </c>
      <c r="AC175" s="830">
        <v>100</v>
      </c>
      <c r="AD175" s="831"/>
      <c r="AE175" s="834"/>
      <c r="AF175" s="835"/>
    </row>
    <row r="176" spans="1:32" s="46" customFormat="1" ht="21" customHeight="1">
      <c r="A176" s="104">
        <f>IF(N168="","",A175+1)</f>
        <v>16</v>
      </c>
      <c r="B176" s="321" t="str">
        <f>IF('Master sheet'!$D$11="Hindi","अंग्रेजी","English")</f>
        <v>अंग्रेजी</v>
      </c>
      <c r="C176" s="663">
        <f>IFERROR(IF(AND(N168=""),"",VLOOKUP(N168,Marks,33,0)),"")</f>
        <v>14</v>
      </c>
      <c r="D176" s="665"/>
      <c r="E176" s="663">
        <f>IFERROR(IF(AND(N168=""),"",VLOOKUP(N168,Marks,34,0)),"")</f>
        <v>32</v>
      </c>
      <c r="F176" s="665"/>
      <c r="G176" s="663">
        <f>IFERROR(IF(AND(N168=""),"",VLOOKUP(N168,Marks,37,0)),"")</f>
        <v>12</v>
      </c>
      <c r="H176" s="665"/>
      <c r="I176" s="663">
        <f>IFERROR(IF(AND(N168=""),"",VLOOKUP(N168,Marks,38,0)),"")</f>
        <v>30</v>
      </c>
      <c r="J176" s="665"/>
      <c r="K176" s="406">
        <f>IFERROR(IF(AND(N168=""),"",SUM(C176,G176)),"")</f>
        <v>26</v>
      </c>
      <c r="L176" s="406">
        <f>IFERROR(IF(AND(N168=""),"",SUM(E176,I176)),"")</f>
        <v>62</v>
      </c>
      <c r="M176" s="828">
        <f>IFERROR(IF(AND(N168=""),"",SUM(K176,L176)),"")</f>
        <v>88</v>
      </c>
      <c r="N176" s="829"/>
      <c r="O176" s="84" t="str">
        <f>IFERROR(IF(AND(N168=""),"",VLOOKUP(N168,Marks,46,0)),"")</f>
        <v>A</v>
      </c>
      <c r="P176" s="225" t="str">
        <f>IFERROR(IF(AND(N168=""),"",VLOOKUP(N168,Marks,44,0)),"")</f>
        <v>P</v>
      </c>
      <c r="Q176" s="875"/>
      <c r="R176" s="321" t="str">
        <f>IF('Master sheet'!$D$11="Hindi","अंग्रेजी","English")</f>
        <v>अंग्रेजी</v>
      </c>
      <c r="S176" s="663">
        <f>IFERROR(IF(AND(AD168=""),"",VLOOKUP(AD168,Marks,33,0)),"")</f>
        <v>14</v>
      </c>
      <c r="T176" s="665"/>
      <c r="U176" s="663">
        <f>IFERROR(IF(AND(AD168=""),"",VLOOKUP(AD168,Marks,34,0)),"")</f>
        <v>32</v>
      </c>
      <c r="V176" s="665"/>
      <c r="W176" s="663">
        <f>IFERROR(IF(AND(AD168=""),"",VLOOKUP(AD168,Marks,37,0)),"")</f>
        <v>13</v>
      </c>
      <c r="X176" s="665"/>
      <c r="Y176" s="663">
        <f>IFERROR(IF(AND(AD168=""),"",VLOOKUP(AD168,Marks,38,0)),"")</f>
        <v>32</v>
      </c>
      <c r="Z176" s="665"/>
      <c r="AA176" s="406">
        <f>IFERROR(IF(AND(AD168=""),"",SUM(S176,W176)),"")</f>
        <v>27</v>
      </c>
      <c r="AB176" s="406">
        <f>IFERROR(IF(AND(AD168=""),"",SUM(U176,Y176)),"")</f>
        <v>64</v>
      </c>
      <c r="AC176" s="828">
        <f>IFERROR(IF(AND(AD168=""),"",SUM(AA176,AB176)),"")</f>
        <v>91</v>
      </c>
      <c r="AD176" s="829"/>
      <c r="AE176" s="84" t="str">
        <f>IFERROR(IF(AND(AD168=""),"",VLOOKUP(AD168,Marks,46,0)),"")</f>
        <v>A</v>
      </c>
      <c r="AF176" s="225" t="str">
        <f>IFERROR(IF(AND(AD168=""),"",VLOOKUP(AD168,Marks,44,0)),"")</f>
        <v>P</v>
      </c>
    </row>
    <row r="177" spans="1:32" s="46" customFormat="1" ht="25.5" customHeight="1">
      <c r="A177" s="104">
        <f>IF(N168="","",A176+1)</f>
        <v>17</v>
      </c>
      <c r="B177" s="322" t="str">
        <f>IF('Master sheet'!$D$11="Hindi","कुल योग","Total")</f>
        <v>कुल योग</v>
      </c>
      <c r="C177" s="848">
        <f>IF(AND(N168=""),"",IF(AND(C173="",C174="",C176=""),"",SUM(C173,C174,C176)))</f>
        <v>66</v>
      </c>
      <c r="D177" s="849"/>
      <c r="E177" s="848">
        <f>IF(AND(N168=""),"",IF(AND(E173="",E174="",E176=""),"",SUM(E173,E174,E176)))</f>
        <v>158</v>
      </c>
      <c r="F177" s="849"/>
      <c r="G177" s="848">
        <f>IF(AND(N168=""),"",IF(AND(G173="",G174="",G176=""),"",SUM(G173,G174,G176)))</f>
        <v>62</v>
      </c>
      <c r="H177" s="849"/>
      <c r="I177" s="848">
        <f>IF(AND(N168=""),"",IF(AND(I173="",I174="",I176=""),"",SUM(I173,I174,I176)))</f>
        <v>114</v>
      </c>
      <c r="J177" s="849"/>
      <c r="K177" s="407">
        <f>IF(AND(N168=""),"",IF(AND(K173="",K174="",K176=""),"",SUM(K173,K174,K176)))</f>
        <v>128</v>
      </c>
      <c r="L177" s="407">
        <f>IF(AND(N168=""),"",IF(AND(L173="",L174="",L176=""),"",SUM(L173,L174,L176)))</f>
        <v>272</v>
      </c>
      <c r="M177" s="828">
        <f>IF(AND(N168=""),"",IF(AND(M173="",M174="",M176=""),"",SUM(M173,M174,M176)))</f>
        <v>400</v>
      </c>
      <c r="N177" s="829"/>
      <c r="O177" s="415" t="str">
        <f>IFERROR(IF(AND(N168=""),"",VLOOKUP(N168,Marks,119,0)),"")</f>
        <v>B</v>
      </c>
      <c r="P177" s="228"/>
      <c r="Q177" s="875"/>
      <c r="R177" s="322" t="str">
        <f>IF('Master sheet'!$D$11="Hindi","कुल योग","Total")</f>
        <v>कुल योग</v>
      </c>
      <c r="S177" s="848">
        <f>IF(AND(AD168=""),"",IF(AND(S173="",S174="",S176=""),"",SUM(S173,S174,S176)))</f>
        <v>68</v>
      </c>
      <c r="T177" s="849"/>
      <c r="U177" s="848">
        <f>IF(AND(AD168=""),"",IF(AND(U173="",U174="",U176=""),"",SUM(U173,U174,U176)))</f>
        <v>161</v>
      </c>
      <c r="V177" s="849"/>
      <c r="W177" s="848">
        <f>IF(AND(AD168=""),"",IF(AND(W173="",W174="",W176=""),"",SUM(W173,W174,W176)))</f>
        <v>61</v>
      </c>
      <c r="X177" s="849"/>
      <c r="Y177" s="848">
        <f>IF(AND(AD168=""),"",IF(AND(Y173="",Y174="",Y176=""),"",SUM(Y173,Y174,Y176)))</f>
        <v>117</v>
      </c>
      <c r="Z177" s="849"/>
      <c r="AA177" s="407">
        <f>IF(AND(AD168=""),"",IF(AND(AA173="",AA174="",AA176=""),"",SUM(AA173,AA174,AA176)))</f>
        <v>129</v>
      </c>
      <c r="AB177" s="407">
        <f>IF(AND(AD168=""),"",IF(AND(AB173="",AB174="",AB176=""),"",SUM(AB173,AB174,AB176)))</f>
        <v>278</v>
      </c>
      <c r="AC177" s="828">
        <f>IF(AND(AD168=""),"",IF(AND(AC173="",AC174="",AC176=""),"",SUM(AC173,AC174,AC176)))</f>
        <v>407</v>
      </c>
      <c r="AD177" s="829"/>
      <c r="AE177" s="415" t="str">
        <f>IFERROR(IF(AND(AD168=""),"",VLOOKUP(AD168,Marks,119,0)),"")</f>
        <v>B</v>
      </c>
      <c r="AF177" s="228"/>
    </row>
    <row r="178" spans="1:32" s="46" customFormat="1" ht="25.5" customHeight="1">
      <c r="A178" s="104">
        <f>IF(N168="","",A177+1)</f>
        <v>18</v>
      </c>
      <c r="B178" s="417"/>
      <c r="C178" s="830">
        <v>50</v>
      </c>
      <c r="D178" s="836"/>
      <c r="E178" s="836"/>
      <c r="F178" s="831"/>
      <c r="G178" s="830">
        <v>50</v>
      </c>
      <c r="H178" s="836"/>
      <c r="I178" s="836"/>
      <c r="J178" s="831"/>
      <c r="K178" s="830">
        <v>100</v>
      </c>
      <c r="L178" s="836"/>
      <c r="M178" s="836"/>
      <c r="N178" s="831"/>
      <c r="O178" s="837"/>
      <c r="P178" s="838"/>
      <c r="Q178" s="875"/>
      <c r="R178" s="417"/>
      <c r="S178" s="830">
        <v>50</v>
      </c>
      <c r="T178" s="836"/>
      <c r="U178" s="836"/>
      <c r="V178" s="831"/>
      <c r="W178" s="830">
        <v>50</v>
      </c>
      <c r="X178" s="836"/>
      <c r="Y178" s="836"/>
      <c r="Z178" s="831"/>
      <c r="AA178" s="830">
        <v>100</v>
      </c>
      <c r="AB178" s="836"/>
      <c r="AC178" s="836"/>
      <c r="AD178" s="831"/>
      <c r="AE178" s="837"/>
      <c r="AF178" s="838"/>
    </row>
    <row r="179" spans="1:32" s="46" customFormat="1" ht="21" customHeight="1">
      <c r="A179" s="104">
        <f>IF(N168="","",A178+1)</f>
        <v>19</v>
      </c>
      <c r="B179" s="326" t="str">
        <f>IF('Master sheet'!$D$11="Hindi","पर्यावरण अध्ययन","EVS")</f>
        <v>पर्यावरण अध्ययन</v>
      </c>
      <c r="C179" s="663">
        <f>IFERROR(IF(AND(N168=""),"",VLOOKUP(N168,Marks,69,0)),"")</f>
        <v>41</v>
      </c>
      <c r="D179" s="664"/>
      <c r="E179" s="664"/>
      <c r="F179" s="665"/>
      <c r="G179" s="663">
        <f>IFERROR(IF(AND(N168=""),"",VLOOKUP(N168,Marks,73,0)),"")</f>
        <v>48</v>
      </c>
      <c r="H179" s="664"/>
      <c r="I179" s="664"/>
      <c r="J179" s="665"/>
      <c r="K179" s="848">
        <f>IFERROR(IF(AND(N168=""),"",SUM(C179,G179)),"")</f>
        <v>89</v>
      </c>
      <c r="L179" s="861"/>
      <c r="M179" s="861"/>
      <c r="N179" s="849"/>
      <c r="O179" s="84" t="str">
        <f>IFERROR(IF(AND(N168=""),"",VLOOKUP(N168,Marks,82,0)),"")</f>
        <v>A</v>
      </c>
      <c r="P179" s="225" t="str">
        <f>IFERROR(IF(AND(N168=""),"",VLOOKUP(N168,Marks,80,0)),"")</f>
        <v>P</v>
      </c>
      <c r="Q179" s="875"/>
      <c r="R179" s="326" t="str">
        <f>IF('Master sheet'!$D$11="Hindi","पर्यावरण अध्ययन","EVS")</f>
        <v>पर्यावरण अध्ययन</v>
      </c>
      <c r="S179" s="663">
        <f>IFERROR(IF(AND(AD168=""),"",VLOOKUP(AD168,Marks,69,0)),"")</f>
        <v>41</v>
      </c>
      <c r="T179" s="664"/>
      <c r="U179" s="664"/>
      <c r="V179" s="665"/>
      <c r="W179" s="663">
        <f>IFERROR(IF(AND(AD168=""),"",VLOOKUP(AD168,Marks,73,0)),"")</f>
        <v>45</v>
      </c>
      <c r="X179" s="664"/>
      <c r="Y179" s="664"/>
      <c r="Z179" s="665"/>
      <c r="AA179" s="848">
        <f>IFERROR(IF(AND(AD168=""),"",SUM(S179,W179)),"")</f>
        <v>86</v>
      </c>
      <c r="AB179" s="861"/>
      <c r="AC179" s="861"/>
      <c r="AD179" s="849"/>
      <c r="AE179" s="84" t="str">
        <f>IFERROR(IF(AND(AD168=""),"",VLOOKUP(AD168,Marks,82,0)),"")</f>
        <v>A</v>
      </c>
      <c r="AF179" s="225" t="str">
        <f>IFERROR(IF(AND(AD168=""),"",VLOOKUP(AD168,Marks,80,0)),"")</f>
        <v>P</v>
      </c>
    </row>
    <row r="180" spans="1:32" s="46" customFormat="1" ht="9" customHeight="1">
      <c r="A180" s="104">
        <f>IF(N168="","",A179+1)</f>
        <v>20</v>
      </c>
      <c r="B180" s="810"/>
      <c r="C180" s="810"/>
      <c r="D180" s="810"/>
      <c r="E180" s="810"/>
      <c r="F180" s="810"/>
      <c r="G180" s="810"/>
      <c r="H180" s="810"/>
      <c r="I180" s="810"/>
      <c r="J180" s="810"/>
      <c r="K180" s="810"/>
      <c r="L180" s="810"/>
      <c r="M180" s="810"/>
      <c r="N180" s="810"/>
      <c r="O180" s="810"/>
      <c r="P180" s="810"/>
      <c r="Q180" s="875"/>
      <c r="R180" s="810"/>
      <c r="S180" s="810"/>
      <c r="T180" s="810"/>
      <c r="U180" s="810"/>
      <c r="V180" s="810"/>
      <c r="W180" s="810"/>
      <c r="X180" s="810"/>
      <c r="Y180" s="810"/>
      <c r="Z180" s="810"/>
      <c r="AA180" s="810"/>
      <c r="AB180" s="810"/>
      <c r="AC180" s="810"/>
      <c r="AD180" s="810"/>
      <c r="AE180" s="810"/>
      <c r="AF180" s="810"/>
    </row>
    <row r="181" spans="1:32" s="46" customFormat="1" ht="18.95" customHeight="1">
      <c r="A181" s="104">
        <f>IF(N168="","",A180+1)</f>
        <v>21</v>
      </c>
      <c r="B181" s="862" t="str">
        <f>IF('Master sheet'!$D$11="Hindi","अतिरिक्त विषय ","Extra Subject")</f>
        <v xml:space="preserve">अतिरिक्त विषय </v>
      </c>
      <c r="C181" s="862"/>
      <c r="D181" s="862"/>
      <c r="E181" s="862"/>
      <c r="F181" s="862"/>
      <c r="G181" s="862"/>
      <c r="H181" s="862"/>
      <c r="I181" s="862"/>
      <c r="J181" s="862"/>
      <c r="K181" s="862"/>
      <c r="L181" s="862"/>
      <c r="M181" s="862"/>
      <c r="N181" s="862"/>
      <c r="O181" s="862"/>
      <c r="P181" s="862"/>
      <c r="Q181" s="875"/>
      <c r="R181" s="863" t="str">
        <f>IF('Master sheet'!$D$11="Hindi","अतिरिक्त विषय ","Extra Subject")</f>
        <v xml:space="preserve">अतिरिक्त विषय </v>
      </c>
      <c r="S181" s="863"/>
      <c r="T181" s="863"/>
      <c r="U181" s="863"/>
      <c r="V181" s="863"/>
      <c r="W181" s="863"/>
      <c r="X181" s="863"/>
      <c r="Y181" s="863"/>
      <c r="Z181" s="863"/>
      <c r="AA181" s="863"/>
      <c r="AB181" s="863"/>
      <c r="AC181" s="863"/>
      <c r="AD181" s="863"/>
      <c r="AE181" s="863"/>
      <c r="AF181" s="863"/>
    </row>
    <row r="182" spans="1:32" s="46" customFormat="1" ht="18.95" customHeight="1">
      <c r="A182" s="104">
        <f>IF(N168="","",A181+1)</f>
        <v>22</v>
      </c>
      <c r="B182" s="378" t="str">
        <f>IF('Master sheet'!$D$11="Hindi","विषय","Subject")</f>
        <v>विषय</v>
      </c>
      <c r="C182" s="843" t="str">
        <f>IF('Master sheet'!$D$11="Hindi","पूर्णांक","M.M.")</f>
        <v>पूर्णांक</v>
      </c>
      <c r="D182" s="844"/>
      <c r="E182" s="843" t="str">
        <f>IF('Master sheet'!$D$11="Hindi","प्राप्तांक","Ob.M.")</f>
        <v>प्राप्तांक</v>
      </c>
      <c r="F182" s="844"/>
      <c r="G182" s="843" t="str">
        <f>IF('Master sheet'!$D$11="Hindi","ग्रेड","Grade")</f>
        <v>ग्रेड</v>
      </c>
      <c r="H182" s="844"/>
      <c r="I182" s="843" t="str">
        <f>IF('Master sheet'!$D$11="Hindi","विषय","Subject")</f>
        <v>विषय</v>
      </c>
      <c r="J182" s="844"/>
      <c r="K182" s="843" t="str">
        <f>IF('Master sheet'!$D$11="Hindi","पूर्णांक","M.M.")</f>
        <v>पूर्णांक</v>
      </c>
      <c r="L182" s="844"/>
      <c r="M182" s="843" t="str">
        <f>IF('Master sheet'!$D$11="Hindi","प्राप्तांक","Ob.M.")</f>
        <v>प्राप्तांक</v>
      </c>
      <c r="N182" s="844"/>
      <c r="O182" s="843" t="str">
        <f>IF('Master sheet'!$D$11="Hindi","ग्रेड","Grade")</f>
        <v>ग्रेड</v>
      </c>
      <c r="P182" s="844"/>
      <c r="Q182" s="875"/>
      <c r="R182" s="378" t="str">
        <f>IF('Master sheet'!$D$11="Hindi","विषय","Subject")</f>
        <v>विषय</v>
      </c>
      <c r="S182" s="843" t="str">
        <f>IF('Master sheet'!$D$11="Hindi","पूर्णांक","M.M.")</f>
        <v>पूर्णांक</v>
      </c>
      <c r="T182" s="844"/>
      <c r="U182" s="843" t="str">
        <f>IF('Master sheet'!$D$11="Hindi","प्राप्तांक","Ob.M.")</f>
        <v>प्राप्तांक</v>
      </c>
      <c r="V182" s="844"/>
      <c r="W182" s="843" t="str">
        <f>IF('Master sheet'!$D$11="Hindi","ग्रेड","Grade")</f>
        <v>ग्रेड</v>
      </c>
      <c r="X182" s="844"/>
      <c r="Y182" s="843" t="str">
        <f>IF('Master sheet'!$D$11="Hindi","विषय","Subject")</f>
        <v>विषय</v>
      </c>
      <c r="Z182" s="844"/>
      <c r="AA182" s="843" t="str">
        <f>IF('Master sheet'!$D$11="Hindi","पूर्णांक","M.M.")</f>
        <v>पूर्णांक</v>
      </c>
      <c r="AB182" s="844"/>
      <c r="AC182" s="843" t="str">
        <f>IF('Master sheet'!$D$11="Hindi","प्राप्तांक","Ob.M.")</f>
        <v>प्राप्तांक</v>
      </c>
      <c r="AD182" s="844"/>
      <c r="AE182" s="843" t="str">
        <f>IF('Master sheet'!$D$11="Hindi","ग्रेड","Grade")</f>
        <v>ग्रेड</v>
      </c>
      <c r="AF182" s="844"/>
    </row>
    <row r="183" spans="1:32" s="46" customFormat="1" ht="22.5" customHeight="1">
      <c r="A183" s="104">
        <f>IF(N168="","",A182+1)</f>
        <v>23</v>
      </c>
      <c r="B183" s="322" t="str">
        <f>IF(AND(N168=""),"",'Result Sheet'!$DA$4)</f>
        <v/>
      </c>
      <c r="C183" s="845">
        <f>IF(AND(N168=""),"",'Result Sheet'!$DC$7)</f>
        <v>100</v>
      </c>
      <c r="D183" s="845"/>
      <c r="E183" s="846">
        <f>IFERROR(IF(AND(N168=""),"",VLOOKUP(N168,Marks,106,0)),"")</f>
        <v>78</v>
      </c>
      <c r="F183" s="846"/>
      <c r="G183" s="847" t="str">
        <f>IFERROR(IF(AND(N168=""),"",VLOOKUP(N168,Marks,107,0)),"")</f>
        <v>B</v>
      </c>
      <c r="H183" s="847"/>
      <c r="I183" s="845" t="str">
        <f>IF(AND(N168=""),"",'Result Sheet'!$DE$4)</f>
        <v/>
      </c>
      <c r="J183" s="845"/>
      <c r="K183" s="845">
        <f>IF(AND(N168=""),"",'Result Sheet'!$DG$7)</f>
        <v>100</v>
      </c>
      <c r="L183" s="845"/>
      <c r="M183" s="846">
        <f>IFERROR(IF(AND(N168=""),"",VLOOKUP(N168,Marks,110,0)),"")</f>
        <v>83</v>
      </c>
      <c r="N183" s="846"/>
      <c r="O183" s="847" t="str">
        <f>IFERROR(IF(AND(N168=""),"",VLOOKUP(N168,Marks,111,0)),"")</f>
        <v>B</v>
      </c>
      <c r="P183" s="847"/>
      <c r="Q183" s="875"/>
      <c r="R183" s="322" t="str">
        <f>IF(AND(AD168=""),"",'Result Sheet'!$DA$4)</f>
        <v/>
      </c>
      <c r="S183" s="845">
        <f>IF(AND(AD168=""),"",'Result Sheet'!$DC$7)</f>
        <v>100</v>
      </c>
      <c r="T183" s="845"/>
      <c r="U183" s="846" t="str">
        <f>IFERROR(IF(AND(AD168=""),"",VLOOKUP(AD168,Marks,106,0)),"")</f>
        <v/>
      </c>
      <c r="V183" s="846"/>
      <c r="W183" s="847" t="str">
        <f>IFERROR(IF(AND(AD168=""),"",VLOOKUP(AD168,Marks,107,0)),"")</f>
        <v/>
      </c>
      <c r="X183" s="847"/>
      <c r="Y183" s="845" t="str">
        <f>IF(AND(AD168=""),"",'Result Sheet'!$DE$4)</f>
        <v/>
      </c>
      <c r="Z183" s="845"/>
      <c r="AA183" s="845">
        <f>IF(AND(AD168=""),"",'Result Sheet'!$DG$7)</f>
        <v>100</v>
      </c>
      <c r="AB183" s="845"/>
      <c r="AC183" s="846" t="str">
        <f>IFERROR(IF(AND(AD168=""),"",VLOOKUP(AD168,Marks,110,0)),"")</f>
        <v/>
      </c>
      <c r="AD183" s="846"/>
      <c r="AE183" s="847" t="str">
        <f>IFERROR(IF(AND(AD168=""),"",VLOOKUP(AD168,Marks,111,0)),"")</f>
        <v/>
      </c>
      <c r="AF183" s="847"/>
    </row>
    <row r="184" spans="1:32" s="46" customFormat="1" ht="22.5" customHeight="1">
      <c r="A184" s="104">
        <f>IF(N168="","",A183+1)</f>
        <v>24</v>
      </c>
      <c r="B184" s="811" t="str">
        <f>IF('Master sheet'!$D$11="Hindi","विषय","Subject")</f>
        <v>विषय</v>
      </c>
      <c r="C184" s="811"/>
      <c r="D184" s="832" t="str">
        <f>IF('Master sheet'!$D$11="Hindi","प्राप्तांक","Marks ")</f>
        <v>प्राप्तांक</v>
      </c>
      <c r="E184" s="833"/>
      <c r="F184" s="324" t="str">
        <f>IF('Master sheet'!$D$11="Hindi","ग्रेड","Grade")</f>
        <v>ग्रेड</v>
      </c>
      <c r="G184" s="811" t="str">
        <f>IF('Master sheet'!$D$11="Hindi","विषय","Subject")</f>
        <v>विषय</v>
      </c>
      <c r="H184" s="811"/>
      <c r="I184" s="832" t="str">
        <f>IF('Master sheet'!$D$11="Hindi","प्राप्तांक","Marks")</f>
        <v>प्राप्तांक</v>
      </c>
      <c r="J184" s="833"/>
      <c r="K184" s="324" t="str">
        <f>IF('Master sheet'!$D$11="Hindi","ग्रेड","Grade")</f>
        <v>ग्रेड</v>
      </c>
      <c r="L184" s="811" t="str">
        <f>IF('Master sheet'!$D$11="Hindi","विषय","Subject")</f>
        <v>विषय</v>
      </c>
      <c r="M184" s="811"/>
      <c r="N184" s="832" t="str">
        <f>IF('Master sheet'!$D$11="Hindi","प्राप्तांक","Marks")</f>
        <v>प्राप्तांक</v>
      </c>
      <c r="O184" s="833"/>
      <c r="P184" s="365" t="str">
        <f>IF('Master sheet'!$D$11="Hindi","ग्रेड","Grade")</f>
        <v>ग्रेड</v>
      </c>
      <c r="Q184" s="875"/>
      <c r="R184" s="811" t="str">
        <f>IF('Master sheet'!$D$11="Hindi","विषय","Subject")</f>
        <v>विषय</v>
      </c>
      <c r="S184" s="811"/>
      <c r="T184" s="832" t="str">
        <f>IF('Master sheet'!$D$11="Hindi","प्राप्तांक","Marks")</f>
        <v>प्राप्तांक</v>
      </c>
      <c r="U184" s="833"/>
      <c r="V184" s="324" t="str">
        <f>IF('Master sheet'!$D$11="Hindi","ग्रेड","Grade")</f>
        <v>ग्रेड</v>
      </c>
      <c r="W184" s="811" t="str">
        <f>IF('Master sheet'!$D$11="Hindi","विषय","Subject")</f>
        <v>विषय</v>
      </c>
      <c r="X184" s="811"/>
      <c r="Y184" s="832" t="str">
        <f>IF('Master sheet'!$D$11="Hindi","प्राप्तांक","Marks")</f>
        <v>प्राप्तांक</v>
      </c>
      <c r="Z184" s="833"/>
      <c r="AA184" s="324" t="str">
        <f>IF('Master sheet'!$D$11="Hindi","ग्रेड","Grade")</f>
        <v>ग्रेड</v>
      </c>
      <c r="AB184" s="811" t="str">
        <f>IF('Master sheet'!$D$11="Hindi","विषय","Subject")</f>
        <v>विषय</v>
      </c>
      <c r="AC184" s="811"/>
      <c r="AD184" s="832" t="str">
        <f>IF('Master sheet'!$D$11="Hindi","प्राप्तांक","Marks")</f>
        <v>प्राप्तांक</v>
      </c>
      <c r="AE184" s="833"/>
      <c r="AF184" s="365" t="str">
        <f>IF('Master sheet'!$D$11="Hindi","ग्रेड","Grade")</f>
        <v>ग्रेड</v>
      </c>
    </row>
    <row r="185" spans="1:32" s="46" customFormat="1" ht="21.75" customHeight="1">
      <c r="A185" s="104">
        <f>IF(N168="","",A184+1)</f>
        <v>25</v>
      </c>
      <c r="B185" s="839" t="str">
        <f>IF('Master sheet'!$D$11="Hindi","कार्यानुभव","WORK EXP.")</f>
        <v>कार्यानुभव</v>
      </c>
      <c r="C185" s="840"/>
      <c r="D185" s="840"/>
      <c r="E185" s="75">
        <f>IFERROR(IF(AND(N168=""),"",VLOOKUP(N168,Marks,85,0)),"")</f>
        <v>45</v>
      </c>
      <c r="F185" s="84" t="str">
        <f>IFERROR(IF(AND(N168=""),"",VLOOKUP(N168,Marks,89,0)),"")</f>
        <v>A</v>
      </c>
      <c r="G185" s="839" t="str">
        <f>IF('Master sheet'!$D$11="Hindi","कला शिक्षा","ART EDU.")</f>
        <v>कला शिक्षा</v>
      </c>
      <c r="H185" s="840"/>
      <c r="I185" s="840"/>
      <c r="J185" s="75">
        <f>IFERROR(IF(AND(N168=""),"",VLOOKUP(N168,Marks,92,0)),"")</f>
        <v>36</v>
      </c>
      <c r="K185" s="84" t="str">
        <f>IFERROR(IF(AND(N168=""),"",VLOOKUP(N168,Marks,96,0)),"")</f>
        <v>B</v>
      </c>
      <c r="L185" s="841" t="str">
        <f>IF('Master sheet'!$D$11="Hindi","स्वा. एवं शा. शिक्षा","HE.&amp;PH. EDU.")</f>
        <v>स्वा. एवं शा. शिक्षा</v>
      </c>
      <c r="M185" s="842"/>
      <c r="N185" s="842"/>
      <c r="O185" s="75">
        <f>IFERROR(IF(AND(N168=""),"",VLOOKUP(N168,Marks,99,0)),"")</f>
        <v>76</v>
      </c>
      <c r="P185" s="84" t="str">
        <f>IFERROR(IF(AND(N168=""),"",VLOOKUP(N168,Marks,103,0)),"")</f>
        <v>A</v>
      </c>
      <c r="Q185" s="875"/>
      <c r="R185" s="833" t="str">
        <f>IF('Master sheet'!$D$11="Hindi","कार्यानुभव","WORK EXP.")</f>
        <v>कार्यानुभव</v>
      </c>
      <c r="S185" s="833"/>
      <c r="T185" s="833"/>
      <c r="U185" s="75">
        <f>IFERROR(IF(AND(AD168=""),"",VLOOKUP(AD168,Marks,85,0)),"")</f>
        <v>43</v>
      </c>
      <c r="V185" s="84" t="str">
        <f>IFERROR(IF(AND(AD168=""),"",VLOOKUP(AD168,Marks,89,0)),"")</f>
        <v>A</v>
      </c>
      <c r="W185" s="833" t="str">
        <f>IF('Master sheet'!$D$11="Hindi","कला शिक्षा","ART EDU.")</f>
        <v>कला शिक्षा</v>
      </c>
      <c r="X185" s="833"/>
      <c r="Y185" s="833"/>
      <c r="Z185" s="75">
        <f>IFERROR(IF(AND(AD168=""),"",VLOOKUP(AD168,Marks,92,0)),"")</f>
        <v>38</v>
      </c>
      <c r="AA185" s="84" t="str">
        <f>IFERROR(IF(AND(AD168=""),"",VLOOKUP(AD168,Marks,96,0)),"")</f>
        <v>A</v>
      </c>
      <c r="AB185" s="873" t="str">
        <f>IF('Master sheet'!$D$11="Hindi","स्वा. एवं शा. शिक्षा","HE.&amp;PH. EDU.")</f>
        <v>स्वा. एवं शा. शिक्षा</v>
      </c>
      <c r="AC185" s="873"/>
      <c r="AD185" s="873"/>
      <c r="AE185" s="75">
        <f>IFERROR(IF(AND(AD168=""),"",VLOOKUP(AD168,Marks,99,0)),"")</f>
        <v>78</v>
      </c>
      <c r="AF185" s="84" t="str">
        <f>IFERROR(IF(AND(AD168=""),"",VLOOKUP(AD168,Marks,103,0)),"")</f>
        <v>A</v>
      </c>
    </row>
    <row r="186" spans="1:32" s="46" customFormat="1" ht="21" customHeight="1">
      <c r="A186" s="104">
        <f>IF(N168="","",A185+1)</f>
        <v>26</v>
      </c>
      <c r="B186" s="800" t="str">
        <f>IF('Master sheet'!$D$11="Hindi","कुल कार्य दिवस :-","Total Meeting :-")</f>
        <v>कुल कार्य दिवस :-</v>
      </c>
      <c r="C186" s="800"/>
      <c r="D186" s="800"/>
      <c r="E186" s="801">
        <f>IFERROR(IF(AND(N168=""),"",VLOOKUP(N168,Marks,117,0)),"")</f>
        <v>220</v>
      </c>
      <c r="F186" s="801"/>
      <c r="G186" s="801"/>
      <c r="H186" s="801"/>
      <c r="I186" s="800" t="str">
        <f>IF('Master sheet'!$D$11="Hindi","कुल उपस्थिति :-","Total Attendance :-")</f>
        <v>कुल उपस्थिति :-</v>
      </c>
      <c r="J186" s="800"/>
      <c r="K186" s="800"/>
      <c r="L186" s="800"/>
      <c r="M186" s="802">
        <f>IFERROR(IF(AND(N168=""),"",VLOOKUP(N168,Marks,118,0)),"")</f>
        <v>158</v>
      </c>
      <c r="N186" s="802"/>
      <c r="O186" s="802"/>
      <c r="P186" s="802"/>
      <c r="Q186" s="875"/>
      <c r="R186" s="800" t="str">
        <f>IF('Master sheet'!$D$11="Hindi","कुल कार्य दिवस :-","Total Meeting :-")</f>
        <v>कुल कार्य दिवस :-</v>
      </c>
      <c r="S186" s="800"/>
      <c r="T186" s="800"/>
      <c r="U186" s="801">
        <f>IFERROR(IF(AND(AD168=""),"",VLOOKUP(AD168,Marks,117,0)),"")</f>
        <v>220</v>
      </c>
      <c r="V186" s="801"/>
      <c r="W186" s="801"/>
      <c r="X186" s="801"/>
      <c r="Y186" s="800" t="str">
        <f>IF('Master sheet'!$D$11="Hindi","कुल उपस्थिति :-","Total Attendance :-")</f>
        <v>कुल उपस्थिति :-</v>
      </c>
      <c r="Z186" s="800"/>
      <c r="AA186" s="800"/>
      <c r="AB186" s="800"/>
      <c r="AC186" s="802">
        <f>IFERROR(IF(AND(AD168=""),"",VLOOKUP(AD168,Marks,118,0)),"")</f>
        <v>158</v>
      </c>
      <c r="AD186" s="802"/>
      <c r="AE186" s="802"/>
      <c r="AF186" s="802"/>
    </row>
    <row r="187" spans="1:32" s="46" customFormat="1" ht="21" customHeight="1">
      <c r="A187" s="104">
        <f>IF(N168="","",A186+1)</f>
        <v>27</v>
      </c>
      <c r="B187" s="800" t="str">
        <f>IF('Master sheet'!$D$11="Hindi","परिणाम :-","Result :-")</f>
        <v>परिणाम :-</v>
      </c>
      <c r="C187" s="800"/>
      <c r="D187" s="800"/>
      <c r="E187" s="803" t="str">
        <f>IFERROR(IF(AND(N168=""),"",VLOOKUP(N168,Marks,116,0)),"")</f>
        <v>कक्षोंन्नति</v>
      </c>
      <c r="F187" s="803"/>
      <c r="G187" s="803"/>
      <c r="H187" s="803"/>
      <c r="I187" s="800" t="str">
        <f>IF('Master sheet'!$D$11="Hindi","परिणाम प्रतिशत में :-","Result in Percentage :-")</f>
        <v>परिणाम प्रतिशत में :-</v>
      </c>
      <c r="J187" s="800"/>
      <c r="K187" s="800"/>
      <c r="L187" s="800"/>
      <c r="M187" s="804">
        <f>IFERROR(IF(AND(N168=""),"",VLOOKUP(N168,Marks,113,0)),"")</f>
        <v>80</v>
      </c>
      <c r="N187" s="804"/>
      <c r="O187" s="804"/>
      <c r="P187" s="804"/>
      <c r="Q187" s="875"/>
      <c r="R187" s="800" t="str">
        <f>IF('Master sheet'!$D$11="Hindi","परिणाम :-","Result :-")</f>
        <v>परिणाम :-</v>
      </c>
      <c r="S187" s="800"/>
      <c r="T187" s="800"/>
      <c r="U187" s="803" t="str">
        <f>IFERROR(IF(AND(AD168=""),"",VLOOKUP(AD168,Marks,116,0)),"")</f>
        <v>कक्षोंन्नति</v>
      </c>
      <c r="V187" s="803"/>
      <c r="W187" s="803"/>
      <c r="X187" s="803"/>
      <c r="Y187" s="800" t="str">
        <f>IF('Master sheet'!$D$11="Hindi","परिणाम प्रतिशत में :-","Result in Percentage :-")</f>
        <v>परिणाम प्रतिशत में :-</v>
      </c>
      <c r="Z187" s="800"/>
      <c r="AA187" s="800"/>
      <c r="AB187" s="800"/>
      <c r="AC187" s="804">
        <f>IFERROR(IF(AND(AD168=""),"",VLOOKUP(AD168,Marks,113,0)),"")</f>
        <v>81.400000000000006</v>
      </c>
      <c r="AD187" s="804"/>
      <c r="AE187" s="804"/>
      <c r="AF187" s="804"/>
    </row>
    <row r="188" spans="1:32" s="46" customFormat="1" ht="21" customHeight="1">
      <c r="A188" s="104">
        <f>IF(N168="","",A187+1)</f>
        <v>28</v>
      </c>
      <c r="B188" s="800" t="str">
        <f>IF('Master sheet'!$D$11="Hindi","श्रेणी / ग्रेड :-","Division / Grade :-")</f>
        <v>श्रेणी / ग्रेड :-</v>
      </c>
      <c r="C188" s="800"/>
      <c r="D188" s="800"/>
      <c r="E188" s="226" t="str">
        <f>IFERROR(IF(AND(N168=""),"",VLOOKUP(N168,Marks,114,0)),"")</f>
        <v>I</v>
      </c>
      <c r="F188" s="227" t="s">
        <v>132</v>
      </c>
      <c r="G188" s="805" t="str">
        <f>IFERROR(IF(AND(N168=""),"",VLOOKUP(N168,Marks,119,0)),"")</f>
        <v>B</v>
      </c>
      <c r="H188" s="805"/>
      <c r="I188" s="800" t="str">
        <f>IF('Master sheet'!$D$11="Hindi","कक्षा में स्थान :-","Position in the Class :-")</f>
        <v>कक्षा में स्थान :-</v>
      </c>
      <c r="J188" s="800"/>
      <c r="K188" s="800"/>
      <c r="L188" s="800"/>
      <c r="M188" s="806">
        <f>IFERROR(IF(AND(N168=""),"",VLOOKUP(N168,Marks,115,0)),"")</f>
        <v>14.999999999999998</v>
      </c>
      <c r="N188" s="806"/>
      <c r="O188" s="806"/>
      <c r="P188" s="806"/>
      <c r="Q188" s="875"/>
      <c r="R188" s="800" t="str">
        <f>IF('Master sheet'!$D$11="Hindi","श्रेणी / ग्रेड :-","Division / Grade :-")</f>
        <v>श्रेणी / ग्रेड :-</v>
      </c>
      <c r="S188" s="800"/>
      <c r="T188" s="800"/>
      <c r="U188" s="226" t="str">
        <f>IFERROR(IF(AND(AD168=""),"",VLOOKUP(AD168,Marks,114,0)),"")</f>
        <v>I</v>
      </c>
      <c r="V188" s="227" t="s">
        <v>132</v>
      </c>
      <c r="W188" s="805" t="str">
        <f>IFERROR(IF(AND(AD168=""),"",VLOOKUP(AD168,Marks,119,0)),"")</f>
        <v>B</v>
      </c>
      <c r="X188" s="805"/>
      <c r="Y188" s="800" t="str">
        <f>IF('Master sheet'!$D$11="Hindi","कक्षा में स्थान :-","Position in the Class :-")</f>
        <v>कक्षा में स्थान :-</v>
      </c>
      <c r="Z188" s="800"/>
      <c r="AA188" s="800"/>
      <c r="AB188" s="800"/>
      <c r="AC188" s="806">
        <f>IFERROR(IF(AND(AD168=""),"",VLOOKUP(AD168,Marks,115,0)),"")</f>
        <v>8.9999999999999964</v>
      </c>
      <c r="AD188" s="806"/>
      <c r="AE188" s="806"/>
      <c r="AF188" s="806"/>
    </row>
    <row r="189" spans="1:32" s="46" customFormat="1" ht="21" customHeight="1">
      <c r="A189" s="104">
        <f>IF(N168="","",A188+1)</f>
        <v>29</v>
      </c>
      <c r="B189" s="786" t="str">
        <f>IF('Master sheet'!$D$11="Hindi","परीक्षा परिणाम घोषणा दिनांक :-","Result Declaration Date :-")</f>
        <v>परीक्षा परिणाम घोषणा दिनांक :-</v>
      </c>
      <c r="C189" s="786"/>
      <c r="D189" s="786"/>
      <c r="E189" s="787">
        <f>IFERROR(IF(AND(N168=""),"",'Master sheet'!$D$10),"")</f>
        <v>45048</v>
      </c>
      <c r="F189" s="787"/>
      <c r="G189" s="787"/>
      <c r="H189" s="369"/>
      <c r="I189" s="76"/>
      <c r="J189" s="76"/>
      <c r="K189" s="47"/>
      <c r="L189" s="76"/>
      <c r="M189" s="76"/>
      <c r="N189" s="76"/>
      <c r="O189" s="76"/>
      <c r="P189" s="76"/>
      <c r="Q189" s="875"/>
      <c r="R189" s="786" t="str">
        <f>IF('Master sheet'!$D$11="Hindi","परीक्षा परिणाम घोषणा दिनांक :-","Result Declaration Date :-")</f>
        <v>परीक्षा परिणाम घोषणा दिनांक :-</v>
      </c>
      <c r="S189" s="786"/>
      <c r="T189" s="786"/>
      <c r="U189" s="787">
        <f>IFERROR(IF(AND(AD168=""),"",'Master sheet'!$D$10),"")</f>
        <v>45048</v>
      </c>
      <c r="V189" s="787"/>
      <c r="W189" s="787"/>
      <c r="X189" s="369"/>
      <c r="Y189" s="76"/>
      <c r="Z189" s="76"/>
      <c r="AA189" s="47"/>
      <c r="AB189" s="76"/>
      <c r="AC189" s="76"/>
      <c r="AD189" s="76"/>
      <c r="AE189" s="76"/>
      <c r="AF189" s="76"/>
    </row>
    <row r="190" spans="1:32" s="46" customFormat="1" ht="39" customHeight="1">
      <c r="A190" s="104">
        <f>IF(N168="","",A189+1)</f>
        <v>30</v>
      </c>
      <c r="B190" s="788" t="str">
        <f>IF(AND(N168=""),"",IF(AND(C165=1),CONCATENATE("( ",UPPER('Master sheet'!$H$10)," )"),IF(AND(C165=2),CONCATENATE("( ",UPPER('Master sheet'!$H$18)," )"),"")))</f>
        <v>( PRADIP SINGH RAJAWAT )</v>
      </c>
      <c r="C190" s="788"/>
      <c r="D190" s="788"/>
      <c r="E190" s="788"/>
      <c r="F190" s="789" t="str">
        <f>IF(AND(N168=""),"",CONCATENATE("(",'Master sheet'!$D$14," )"))</f>
        <v>(Suresh Kumar )</v>
      </c>
      <c r="G190" s="789"/>
      <c r="H190" s="789"/>
      <c r="I190" s="789"/>
      <c r="J190" s="789"/>
      <c r="K190" s="789" t="str">
        <f>IF(AND(N168=""),"",CONCATENATE("(",'Master sheet'!$D$12," )"))</f>
        <v>(USHA PALIYA )</v>
      </c>
      <c r="L190" s="789"/>
      <c r="M190" s="789"/>
      <c r="N190" s="789"/>
      <c r="O190" s="789"/>
      <c r="P190" s="789"/>
      <c r="Q190" s="875"/>
      <c r="R190" s="788" t="str">
        <f>IF(AND(AD168=""),"",IF(AND(S165=1),CONCATENATE("( ",UPPER('Master sheet'!$H$10)," )"),IF(AND(S165=2),CONCATENATE("( ",UPPER('Master sheet'!$H$18)," )"),"")))</f>
        <v>( PRADIP SINGH RAJAWAT )</v>
      </c>
      <c r="S190" s="788"/>
      <c r="T190" s="788"/>
      <c r="U190" s="788"/>
      <c r="V190" s="789" t="str">
        <f>IF(AND(AD168=""),"",CONCATENATE("(",'Master sheet'!$D$14," )"))</f>
        <v>(Suresh Kumar )</v>
      </c>
      <c r="W190" s="789"/>
      <c r="X190" s="789"/>
      <c r="Y190" s="789"/>
      <c r="Z190" s="789"/>
      <c r="AA190" s="789" t="str">
        <f>IF(AND(AD168=""),"",CONCATENATE("(",'Master sheet'!$D$12," )"))</f>
        <v>(USHA PALIYA )</v>
      </c>
      <c r="AB190" s="789"/>
      <c r="AC190" s="789"/>
      <c r="AD190" s="789"/>
      <c r="AE190" s="789"/>
      <c r="AF190" s="789"/>
    </row>
    <row r="191" spans="1:32" s="46" customFormat="1" ht="21" customHeight="1">
      <c r="A191" s="104">
        <f>IF(N168="","",A190+1)</f>
        <v>31</v>
      </c>
      <c r="B191" s="790" t="str">
        <f>IF('Master sheet'!$D$11="Hindi","हस्ताक्षर कक्षाध्यापक","Signature of the class teacher")</f>
        <v>हस्ताक्षर कक्षाध्यापक</v>
      </c>
      <c r="C191" s="790"/>
      <c r="D191" s="790"/>
      <c r="E191" s="790"/>
      <c r="F191" s="790" t="str">
        <f>IF('Master sheet'!$D$11="Hindi","हस्ताक्षर परीक्षा प्रभारी","Signature of the exam. Incharge")</f>
        <v>हस्ताक्षर परीक्षा प्रभारी</v>
      </c>
      <c r="G191" s="790"/>
      <c r="H191" s="790"/>
      <c r="I191" s="790"/>
      <c r="J191" s="790"/>
      <c r="K191" s="790" t="str">
        <f>IF('Master sheet'!$D$11="Hindi","हस्ताक्षर संस्था प्रधान","Head of Institute's Signature")</f>
        <v>हस्ताक्षर संस्था प्रधान</v>
      </c>
      <c r="L191" s="790"/>
      <c r="M191" s="790"/>
      <c r="N191" s="790"/>
      <c r="O191" s="790"/>
      <c r="P191" s="790"/>
      <c r="Q191" s="875"/>
      <c r="R191" s="790" t="str">
        <f>IF('Master sheet'!$D$11="Hindi","हस्ताक्षर कक्षाध्यापक","Signature of the class teacher")</f>
        <v>हस्ताक्षर कक्षाध्यापक</v>
      </c>
      <c r="S191" s="790"/>
      <c r="T191" s="790"/>
      <c r="U191" s="790"/>
      <c r="V191" s="790" t="str">
        <f>IF('Master sheet'!$D$11="Hindi","हस्ताक्षर परीक्षा प्रभारी","Signature of the exam. Incharge")</f>
        <v>हस्ताक्षर परीक्षा प्रभारी</v>
      </c>
      <c r="W191" s="790"/>
      <c r="X191" s="790"/>
      <c r="Y191" s="790"/>
      <c r="Z191" s="790"/>
      <c r="AA191" s="790" t="str">
        <f>IF('Master sheet'!$D$11="Hindi","हस्ताक्षर संस्था प्रधान","Head of Institute's Signature")</f>
        <v>हस्ताक्षर संस्था प्रधान</v>
      </c>
      <c r="AB191" s="790"/>
      <c r="AC191" s="790"/>
      <c r="AD191" s="790"/>
      <c r="AE191" s="790"/>
      <c r="AF191" s="790"/>
    </row>
    <row r="193" spans="1:32" s="46" customFormat="1" ht="21.95" customHeight="1">
      <c r="A193" s="103">
        <f>IF(N200="","",1)</f>
        <v>1</v>
      </c>
      <c r="B193" s="850" t="str">
        <f>IF('Master sheet'!$D$11="Hindi","वार्षिक रिपोर्ट कार्ड ","Report Card")</f>
        <v xml:space="preserve">वार्षिक रिपोर्ट कार्ड </v>
      </c>
      <c r="C193" s="850"/>
      <c r="D193" s="850"/>
      <c r="E193" s="850"/>
      <c r="F193" s="850"/>
      <c r="G193" s="850"/>
      <c r="H193" s="850"/>
      <c r="I193" s="850"/>
      <c r="J193" s="850"/>
      <c r="K193" s="850"/>
      <c r="L193" s="850"/>
      <c r="M193" s="850"/>
      <c r="N193" s="850"/>
      <c r="O193" s="850"/>
      <c r="P193" s="850"/>
      <c r="Q193" s="875" t="s">
        <v>100</v>
      </c>
      <c r="R193" s="850" t="str">
        <f>IF('Master sheet'!$D$11="Hindi","वार्षिक रिपोर्ट कार्ड ","Report Card")</f>
        <v xml:space="preserve">वार्षिक रिपोर्ट कार्ड </v>
      </c>
      <c r="S193" s="850"/>
      <c r="T193" s="850"/>
      <c r="U193" s="850"/>
      <c r="V193" s="850"/>
      <c r="W193" s="850"/>
      <c r="X193" s="850"/>
      <c r="Y193" s="850"/>
      <c r="Z193" s="850"/>
      <c r="AA193" s="850"/>
      <c r="AB193" s="850"/>
      <c r="AC193" s="850"/>
      <c r="AD193" s="850"/>
      <c r="AE193" s="850"/>
      <c r="AF193" s="850"/>
    </row>
    <row r="194" spans="1:32" s="46" customFormat="1" ht="21.95" customHeight="1">
      <c r="A194" s="104">
        <f>IF(N200="","",A193+1)</f>
        <v>2</v>
      </c>
      <c r="B194" s="851" t="str">
        <f>IF('Master sheet'!$D$11="Hindi","शिक्षा विभाग, राजस्थान सरकार","Education Department, Rajasthan Government")</f>
        <v>शिक्षा विभाग, राजस्थान सरकार</v>
      </c>
      <c r="C194" s="851"/>
      <c r="D194" s="851"/>
      <c r="E194" s="851"/>
      <c r="F194" s="851"/>
      <c r="G194" s="851"/>
      <c r="H194" s="851"/>
      <c r="I194" s="851"/>
      <c r="J194" s="851"/>
      <c r="K194" s="851"/>
      <c r="L194" s="851"/>
      <c r="M194" s="851"/>
      <c r="N194" s="851"/>
      <c r="O194" s="851"/>
      <c r="P194" s="851"/>
      <c r="Q194" s="875"/>
      <c r="R194" s="851" t="str">
        <f>IF('Master sheet'!$D$11="Hindi","शिक्षा विभाग, राजस्थान सरकार","Education Department, Rajasthan Government")</f>
        <v>शिक्षा विभाग, राजस्थान सरकार</v>
      </c>
      <c r="S194" s="851"/>
      <c r="T194" s="851"/>
      <c r="U194" s="851"/>
      <c r="V194" s="851"/>
      <c r="W194" s="851"/>
      <c r="X194" s="851"/>
      <c r="Y194" s="851"/>
      <c r="Z194" s="851"/>
      <c r="AA194" s="851"/>
      <c r="AB194" s="851"/>
      <c r="AC194" s="851"/>
      <c r="AD194" s="851"/>
      <c r="AE194" s="851"/>
      <c r="AF194" s="851"/>
    </row>
    <row r="195" spans="1:32" s="46" customFormat="1" ht="21.95" customHeight="1">
      <c r="A195" s="104">
        <f>IF(N200="","",A194+1)</f>
        <v>3</v>
      </c>
      <c r="B195" s="876" t="str">
        <f>IF('Master sheet'!$D$11="Hindi","विद्यालय का नाम :-","School Name :- ")</f>
        <v>विद्यालय का नाम :-</v>
      </c>
      <c r="C195" s="876"/>
      <c r="D195" s="876"/>
      <c r="E195" s="877" t="str">
        <f>IF(AND(N200=""),"",IF('Master sheet'!$D$11="Hindi",'Master sheet'!$D$8,'Master sheet'!$D$7))</f>
        <v xml:space="preserve">महात्मा गाँधी राजकीय विद्यालय (अंग्रेजी माध्यम) बर, पाली </v>
      </c>
      <c r="F195" s="877"/>
      <c r="G195" s="877"/>
      <c r="H195" s="877"/>
      <c r="I195" s="877"/>
      <c r="J195" s="877"/>
      <c r="K195" s="877"/>
      <c r="L195" s="877"/>
      <c r="M195" s="877"/>
      <c r="N195" s="877"/>
      <c r="O195" s="877"/>
      <c r="P195" s="877"/>
      <c r="Q195" s="875"/>
      <c r="R195" s="876" t="str">
        <f>IF('Master sheet'!$D$11="Hindi","विद्यालय का नाम :-","School Name :- ")</f>
        <v>विद्यालय का नाम :-</v>
      </c>
      <c r="S195" s="876"/>
      <c r="T195" s="876"/>
      <c r="U195" s="877" t="str">
        <f>IF(AND(AD200=""),"",IF('Master sheet'!$D$11="Hindi",'Master sheet'!$D$8,'Master sheet'!$D$7))</f>
        <v xml:space="preserve">महात्मा गाँधी राजकीय विद्यालय (अंग्रेजी माध्यम) बर, पाली </v>
      </c>
      <c r="V195" s="877"/>
      <c r="W195" s="877"/>
      <c r="X195" s="877"/>
      <c r="Y195" s="877"/>
      <c r="Z195" s="877"/>
      <c r="AA195" s="877"/>
      <c r="AB195" s="877"/>
      <c r="AC195" s="877"/>
      <c r="AD195" s="877"/>
      <c r="AE195" s="877"/>
      <c r="AF195" s="877"/>
    </row>
    <row r="196" spans="1:32" s="46" customFormat="1" ht="15.75" customHeight="1">
      <c r="A196" s="104">
        <f>IF(N200="","",A195+1)</f>
        <v>4</v>
      </c>
      <c r="B196" s="372"/>
      <c r="C196" s="372"/>
      <c r="D196" s="372"/>
      <c r="E196" s="878" t="str">
        <f>IF(AND(N200=""),"",IF('Master sheet'!$D$11="Hindi",CONCATENATE("(विद्यालय मान्यता क्रमांक व वर्ष : ","  ",'Master sheet'!$D$6),CONCATENATE("(School Recognition Number &amp; Years : ","  ",'Master sheet'!$D$6)))</f>
        <v>(विद्यालय मान्यता क्रमांक व वर्ष :   शिक्षा/पाली/1995/2001</v>
      </c>
      <c r="F196" s="878"/>
      <c r="G196" s="878"/>
      <c r="H196" s="878"/>
      <c r="I196" s="878"/>
      <c r="J196" s="878"/>
      <c r="K196" s="878"/>
      <c r="L196" s="878"/>
      <c r="M196" s="878"/>
      <c r="N196" s="878"/>
      <c r="O196" s="878"/>
      <c r="P196" s="878"/>
      <c r="Q196" s="875"/>
      <c r="R196" s="372"/>
      <c r="S196" s="372"/>
      <c r="T196" s="372"/>
      <c r="U196" s="878" t="str">
        <f>IF(AND(AD200=""),"",IF('Master sheet'!$D$11="Hindi",CONCATENATE("(विद्यालय मान्यता क्रमांक व वर्ष : ","  ",'Master sheet'!$D$6),CONCATENATE("(School Recognition Number &amp; Years : ","  ",'Master sheet'!$D$6)))</f>
        <v>(विद्यालय मान्यता क्रमांक व वर्ष :   शिक्षा/पाली/1995/2001</v>
      </c>
      <c r="V196" s="878"/>
      <c r="W196" s="878"/>
      <c r="X196" s="878"/>
      <c r="Y196" s="878"/>
      <c r="Z196" s="878"/>
      <c r="AA196" s="878"/>
      <c r="AB196" s="878"/>
      <c r="AC196" s="878"/>
      <c r="AD196" s="878"/>
      <c r="AE196" s="878"/>
      <c r="AF196" s="878"/>
    </row>
    <row r="197" spans="1:32" s="46" customFormat="1" ht="21.95" customHeight="1">
      <c r="A197" s="104">
        <f>IF(N200="","",A196+1)</f>
        <v>5</v>
      </c>
      <c r="B197" s="368" t="str">
        <f>IF('Master sheet'!$D$11="Hindi","कक्षा  :-","CLASS :- ")</f>
        <v>कक्षा  :-</v>
      </c>
      <c r="C197" s="855">
        <f>IFERROR(IF(AND(N200=""),"",VLOOKUP(N200,Marks,2,0)),"")</f>
        <v>1</v>
      </c>
      <c r="D197" s="855"/>
      <c r="E197" s="856" t="str">
        <f>IF('Master sheet'!$D$11="Hindi","सेक्शन :-","Section :- ")</f>
        <v>सेक्शन :-</v>
      </c>
      <c r="F197" s="856"/>
      <c r="G197" s="856"/>
      <c r="H197" s="855" t="str">
        <f>IFERROR(IF(AND(N200=""),"",VLOOKUP(N200,Marks,3,0)),"")</f>
        <v>A</v>
      </c>
      <c r="I197" s="855"/>
      <c r="J197" s="857" t="str">
        <f>IF('Master sheet'!$D$11="Hindi","सत्र :- ","Session :- ")</f>
        <v xml:space="preserve">सत्र :- </v>
      </c>
      <c r="K197" s="857"/>
      <c r="L197" s="857"/>
      <c r="M197" s="857"/>
      <c r="N197" s="858" t="str">
        <f>IF(AND(N200=""),"",'Marks Entry 1st'!$I$2)</f>
        <v xml:space="preserve"> 2022-2023</v>
      </c>
      <c r="O197" s="858"/>
      <c r="P197" s="858"/>
      <c r="Q197" s="875"/>
      <c r="R197" s="368" t="str">
        <f>IF('Master sheet'!$D$11="Hindi","कक्षा  :-","CLASS :- ")</f>
        <v>कक्षा  :-</v>
      </c>
      <c r="S197" s="855">
        <f>IFERROR(IF(AND(AD200=""),"",VLOOKUP(AD200,Marks,2,0)),"")</f>
        <v>1</v>
      </c>
      <c r="T197" s="855"/>
      <c r="U197" s="856" t="str">
        <f>IF('Master sheet'!$D$11="Hindi","सेक्शन :-","Section :- ")</f>
        <v>सेक्शन :-</v>
      </c>
      <c r="V197" s="856"/>
      <c r="W197" s="856"/>
      <c r="X197" s="855" t="str">
        <f>IFERROR(IF(AND(AD200=""),"",VLOOKUP(AD200,Marks,3,0)),"")</f>
        <v>A</v>
      </c>
      <c r="Y197" s="855"/>
      <c r="Z197" s="857" t="str">
        <f>IF('Master sheet'!$D$11="Hindi","सत्र :- ","Session :- ")</f>
        <v xml:space="preserve">सत्र :- </v>
      </c>
      <c r="AA197" s="857"/>
      <c r="AB197" s="857"/>
      <c r="AC197" s="857"/>
      <c r="AD197" s="858" t="str">
        <f>IF(AND(AD200=""),"",'Marks Entry 1st'!$I$2)</f>
        <v xml:space="preserve"> 2022-2023</v>
      </c>
      <c r="AE197" s="858"/>
      <c r="AF197" s="858"/>
    </row>
    <row r="198" spans="1:32" s="46" customFormat="1" ht="21.95" customHeight="1">
      <c r="A198" s="104">
        <f>IF(N200="","",A197+1)</f>
        <v>6</v>
      </c>
      <c r="B198" s="812" t="str">
        <f>IF('Master sheet'!$D$11="Hindi","विद्यार्थी का नाम :-","Student's Name :-")</f>
        <v>विद्यार्थी का नाम :-</v>
      </c>
      <c r="C198" s="812"/>
      <c r="D198" s="812"/>
      <c r="E198" s="813" t="str">
        <f>IFERROR(IF(AND(N200=""),"",VLOOKUP(N200,Marks,6,0)),"")</f>
        <v>JAGRAT SOLANKI</v>
      </c>
      <c r="F198" s="813"/>
      <c r="G198" s="813"/>
      <c r="H198" s="813"/>
      <c r="I198" s="813"/>
      <c r="J198" s="814" t="str">
        <f>IF('Master sheet'!$D$11="Hindi","प्रवेशांक :","SR. NO. :")</f>
        <v>प्रवेशांक :</v>
      </c>
      <c r="K198" s="814"/>
      <c r="L198" s="814"/>
      <c r="M198" s="814"/>
      <c r="N198" s="859">
        <f>IFERROR(IF(AND(N200=""),"",VLOOKUP(N200,Marks,5,0)),"")</f>
        <v>949</v>
      </c>
      <c r="O198" s="859"/>
      <c r="P198" s="859"/>
      <c r="Q198" s="875"/>
      <c r="R198" s="812" t="str">
        <f>IF('Master sheet'!$D$11="Hindi","विद्यार्थी का नाम :-","Student's Name :-")</f>
        <v>विद्यार्थी का नाम :-</v>
      </c>
      <c r="S198" s="812"/>
      <c r="T198" s="812"/>
      <c r="U198" s="813" t="str">
        <f>IFERROR(IF(AND(AD200=""),"",VLOOKUP(AD200,Marks,6,0)),"")</f>
        <v>JOYA KHAN</v>
      </c>
      <c r="V198" s="813"/>
      <c r="W198" s="813"/>
      <c r="X198" s="813"/>
      <c r="Y198" s="813"/>
      <c r="Z198" s="814" t="str">
        <f>IF('Master sheet'!$D$11="Hindi","प्रवेशांक :","SR. NO. :")</f>
        <v>प्रवेशांक :</v>
      </c>
      <c r="AA198" s="814"/>
      <c r="AB198" s="814"/>
      <c r="AC198" s="814"/>
      <c r="AD198" s="859">
        <f>IFERROR(IF(AND(AD200=""),"",VLOOKUP(AD200,Marks,5,0)),"")</f>
        <v>933</v>
      </c>
      <c r="AE198" s="859"/>
      <c r="AF198" s="859"/>
    </row>
    <row r="199" spans="1:32" s="46" customFormat="1" ht="21.95" customHeight="1">
      <c r="A199" s="104">
        <f>IF(N200="","",A198+1)</f>
        <v>7</v>
      </c>
      <c r="B199" s="812" t="str">
        <f>IF('Master sheet'!$D$11="Hindi","पिता का नाम :-","Father's Name :-")</f>
        <v>पिता का नाम :-</v>
      </c>
      <c r="C199" s="812"/>
      <c r="D199" s="812"/>
      <c r="E199" s="813" t="str">
        <f>IFERROR(IF(AND(N200=""),"",VLOOKUP(N200,Marks,7,0)),"")</f>
        <v>KRISHAN KAMAL SOLANKI</v>
      </c>
      <c r="F199" s="813"/>
      <c r="G199" s="813"/>
      <c r="H199" s="813"/>
      <c r="I199" s="813"/>
      <c r="J199" s="814" t="str">
        <f>IF('Master sheet'!$D$11="Hindi","जन्म तिथि :","Date of Birth :")</f>
        <v>जन्म तिथि :</v>
      </c>
      <c r="K199" s="814"/>
      <c r="L199" s="814"/>
      <c r="M199" s="814"/>
      <c r="N199" s="815" t="str">
        <f>IFERROR(IF(AND(N200=""),"",VLOOKUP(N200,Marks,4,0)),"")</f>
        <v>30-10-2014</v>
      </c>
      <c r="O199" s="815"/>
      <c r="P199" s="815"/>
      <c r="Q199" s="875"/>
      <c r="R199" s="812" t="str">
        <f>IF('Master sheet'!$D$11="Hindi","पिता का नाम :-","Father's Name :-")</f>
        <v>पिता का नाम :-</v>
      </c>
      <c r="S199" s="812"/>
      <c r="T199" s="812"/>
      <c r="U199" s="813" t="str">
        <f>IFERROR(IF(AND(AD200=""),"",VLOOKUP(AD200,Marks,7,0)),"")</f>
        <v>BARGAT KHAN</v>
      </c>
      <c r="V199" s="813"/>
      <c r="W199" s="813"/>
      <c r="X199" s="813"/>
      <c r="Y199" s="813"/>
      <c r="Z199" s="814" t="str">
        <f>IF('Master sheet'!$D$11="Hindi","जन्म तिथि :","Date of Birth :")</f>
        <v>जन्म तिथि :</v>
      </c>
      <c r="AA199" s="814"/>
      <c r="AB199" s="814"/>
      <c r="AC199" s="814"/>
      <c r="AD199" s="815" t="str">
        <f>IFERROR(IF(AND(AD200=""),"",VLOOKUP(AD200,Marks,4,0)),"")</f>
        <v>26-05-2014</v>
      </c>
      <c r="AE199" s="815"/>
      <c r="AF199" s="815"/>
    </row>
    <row r="200" spans="1:32" s="46" customFormat="1" ht="18" customHeight="1">
      <c r="A200" s="104">
        <f>IF(N200="","",A199+1)</f>
        <v>8</v>
      </c>
      <c r="B200" s="812" t="str">
        <f>IF('Master sheet'!$D$11="Hindi","माता का नाम :-","Mother's Name :-")</f>
        <v>माता का नाम :-</v>
      </c>
      <c r="C200" s="812"/>
      <c r="D200" s="812"/>
      <c r="E200" s="813" t="str">
        <f>IFERROR(IF(AND(N200=""),"",VLOOKUP(N200,Marks,8,0)),"")</f>
        <v>GEETA DEVI</v>
      </c>
      <c r="F200" s="813"/>
      <c r="G200" s="813"/>
      <c r="H200" s="813"/>
      <c r="I200" s="813"/>
      <c r="J200" s="814" t="str">
        <f>IF('Master sheet'!$D$11="Hindi","रोल नंबर :-","Roll No. :")</f>
        <v>रोल नंबर :-</v>
      </c>
      <c r="K200" s="814"/>
      <c r="L200" s="814"/>
      <c r="M200" s="814"/>
      <c r="N200" s="816">
        <f>IF(AD168="","",IF(AND(AD168+1&gt;$AN$7),"",AD168+1))</f>
        <v>113</v>
      </c>
      <c r="O200" s="816"/>
      <c r="P200" s="816"/>
      <c r="Q200" s="875"/>
      <c r="R200" s="812" t="str">
        <f>IF('Master sheet'!$D$11="Hindi","माता का नाम :-","Mother's Name :-")</f>
        <v>माता का नाम :-</v>
      </c>
      <c r="S200" s="812"/>
      <c r="T200" s="812"/>
      <c r="U200" s="813" t="str">
        <f>IFERROR(IF(AND(AD200=""),"",VLOOKUP(AD200,Marks,8,0)),"")</f>
        <v>MADINA BANO</v>
      </c>
      <c r="V200" s="813"/>
      <c r="W200" s="813"/>
      <c r="X200" s="813"/>
      <c r="Y200" s="813"/>
      <c r="Z200" s="814" t="str">
        <f>IF('Master sheet'!$D$11="Hindi","रोल नंबर :-","Roll No. :")</f>
        <v>रोल नंबर :-</v>
      </c>
      <c r="AA200" s="814"/>
      <c r="AB200" s="814"/>
      <c r="AC200" s="814"/>
      <c r="AD200" s="874">
        <f>IF(N200="","",IF(AND(N200+1&gt;$AN$7),"",N200+1))</f>
        <v>114</v>
      </c>
      <c r="AE200" s="874"/>
      <c r="AF200" s="874"/>
    </row>
    <row r="201" spans="1:32" s="46" customFormat="1" ht="10.5" customHeight="1">
      <c r="A201" s="104">
        <f>IF(N200="","",A200+1)</f>
        <v>9</v>
      </c>
      <c r="B201" s="371"/>
      <c r="C201" s="371"/>
      <c r="D201" s="371"/>
      <c r="E201" s="367"/>
      <c r="F201" s="367"/>
      <c r="G201" s="367"/>
      <c r="H201" s="367"/>
      <c r="I201" s="367"/>
      <c r="J201" s="366"/>
      <c r="K201" s="366"/>
      <c r="L201" s="366"/>
      <c r="M201" s="366"/>
      <c r="N201" s="370"/>
      <c r="O201" s="370"/>
      <c r="P201" s="370"/>
      <c r="Q201" s="875"/>
      <c r="R201" s="77"/>
      <c r="S201" s="77"/>
      <c r="T201" s="77"/>
      <c r="U201" s="78"/>
      <c r="V201" s="78"/>
      <c r="W201" s="78"/>
      <c r="X201" s="77"/>
      <c r="Y201" s="77"/>
      <c r="Z201" s="79"/>
      <c r="AA201" s="79"/>
      <c r="AB201" s="79"/>
      <c r="AC201" s="47"/>
      <c r="AD201" s="47"/>
      <c r="AE201" s="47"/>
      <c r="AF201" s="47"/>
    </row>
    <row r="202" spans="1:32" s="46" customFormat="1" ht="21" customHeight="1">
      <c r="A202" s="104">
        <f>IF(N200="","",A201+1)</f>
        <v>10</v>
      </c>
      <c r="B202" s="588" t="str">
        <f>IF('Master sheet'!$D$11="Hindi","विषय","Subject")</f>
        <v>विषय</v>
      </c>
      <c r="C202" s="604" t="str">
        <f>IF('Master sheet'!$D$11="Hindi","अर्द्धवार्षिक","Half Yearly")</f>
        <v>अर्द्धवार्षिक</v>
      </c>
      <c r="D202" s="605"/>
      <c r="E202" s="605"/>
      <c r="F202" s="605"/>
      <c r="G202" s="820" t="str">
        <f>IF('Master sheet'!$D$11="Hindi","वार्षिक","Yearly")</f>
        <v>वार्षिक</v>
      </c>
      <c r="H202" s="821"/>
      <c r="I202" s="821"/>
      <c r="J202" s="822"/>
      <c r="K202" s="604" t="str">
        <f>IF('Master sheet'!$D$11="Hindi","सर्व योग","Grand Total")</f>
        <v>सर्व योग</v>
      </c>
      <c r="L202" s="605"/>
      <c r="M202" s="605"/>
      <c r="N202" s="606"/>
      <c r="O202" s="817" t="str">
        <f>IF('Master sheet'!$D$11="Hindi","ग्रेड","Grade")</f>
        <v>ग्रेड</v>
      </c>
      <c r="P202" s="807" t="str">
        <f>IF('Master sheet'!$D$11="Hindi","परिणाम","Results")</f>
        <v>परिणाम</v>
      </c>
      <c r="Q202" s="875"/>
      <c r="R202" s="588" t="str">
        <f>IF('Master sheet'!$D$11="Hindi","विषय","Subject")</f>
        <v>विषय</v>
      </c>
      <c r="S202" s="604" t="str">
        <f>IF('Master sheet'!$D$11="Hindi","अर्द्धवार्षिक","Half Yearly")</f>
        <v>अर्द्धवार्षिक</v>
      </c>
      <c r="T202" s="605"/>
      <c r="U202" s="605"/>
      <c r="V202" s="605"/>
      <c r="W202" s="820" t="str">
        <f>IF('Master sheet'!$D$11="Hindi","वार्षिक","Yearly")</f>
        <v>वार्षिक</v>
      </c>
      <c r="X202" s="821"/>
      <c r="Y202" s="821"/>
      <c r="Z202" s="822"/>
      <c r="AA202" s="604" t="str">
        <f>IF('Master sheet'!$D$11="Hindi","सर्व योग","Grand Total")</f>
        <v>सर्व योग</v>
      </c>
      <c r="AB202" s="605"/>
      <c r="AC202" s="605"/>
      <c r="AD202" s="606"/>
      <c r="AE202" s="817" t="str">
        <f>IF('Master sheet'!$D$11="Hindi","ग्रेड","Grade")</f>
        <v>ग्रेड</v>
      </c>
      <c r="AF202" s="807" t="str">
        <f>IF('Master sheet'!$D$11="Hindi","परिणाम","Results")</f>
        <v>परिणाम</v>
      </c>
    </row>
    <row r="203" spans="1:32" s="46" customFormat="1" ht="90.75" customHeight="1">
      <c r="A203" s="104">
        <f>IF(N200="","",A202+1)</f>
        <v>11</v>
      </c>
      <c r="B203" s="588"/>
      <c r="C203" s="823" t="str">
        <f>IF('Master sheet'!$D$11="Hindi","लिखित","Written")</f>
        <v>लिखित</v>
      </c>
      <c r="D203" s="824"/>
      <c r="E203" s="823" t="str">
        <f>IF('Master sheet'!$D$11="Hindi","मौखिक","Oral")</f>
        <v>मौखिक</v>
      </c>
      <c r="F203" s="824"/>
      <c r="G203" s="823" t="str">
        <f>IF('Master sheet'!$D$11="Hindi","लिखित","Written")</f>
        <v>लिखित</v>
      </c>
      <c r="H203" s="824"/>
      <c r="I203" s="825" t="str">
        <f>IF('Master sheet'!$D$11="Hindi","मौखिक","Oral")</f>
        <v>मौखिक</v>
      </c>
      <c r="J203" s="825"/>
      <c r="K203" s="380" t="str">
        <f>IF('Master sheet'!$D$11="Hindi","लिखित","Written")</f>
        <v>लिखित</v>
      </c>
      <c r="L203" s="380" t="str">
        <f>IF('Master sheet'!$D$11="Hindi","मौखिक","Oral")</f>
        <v>मौखिक</v>
      </c>
      <c r="M203" s="826" t="str">
        <f>IF('Master sheet'!$D$11="Hindi","कुल विषय योग ","Subject Total")</f>
        <v xml:space="preserve">कुल विषय योग </v>
      </c>
      <c r="N203" s="827"/>
      <c r="O203" s="818"/>
      <c r="P203" s="808"/>
      <c r="Q203" s="875"/>
      <c r="R203" s="588"/>
      <c r="S203" s="823" t="str">
        <f>IF('Master sheet'!$D$11="Hindi","लिखित","Written")</f>
        <v>लिखित</v>
      </c>
      <c r="T203" s="824"/>
      <c r="U203" s="823" t="str">
        <f>IF('Master sheet'!$D$11="Hindi","मौखिक","Oral")</f>
        <v>मौखिक</v>
      </c>
      <c r="V203" s="824"/>
      <c r="W203" s="823" t="str">
        <f>IF('Master sheet'!$D$11="Hindi","लिखित","Written")</f>
        <v>लिखित</v>
      </c>
      <c r="X203" s="824"/>
      <c r="Y203" s="825" t="str">
        <f>IF('Master sheet'!$D$11="Hindi","मौखिक","Oral")</f>
        <v>मौखिक</v>
      </c>
      <c r="Z203" s="825"/>
      <c r="AA203" s="380" t="str">
        <f>IF('Master sheet'!$D$11="Hindi","लिखित","Written")</f>
        <v>लिखित</v>
      </c>
      <c r="AB203" s="380" t="str">
        <f>IF('Master sheet'!$D$11="Hindi","मौखिक","Oral")</f>
        <v>मौखिक</v>
      </c>
      <c r="AC203" s="826" t="str">
        <f>IF('Master sheet'!$D$11="Hindi","कुल विषय योग ","Subject Total")</f>
        <v xml:space="preserve">कुल विषय योग </v>
      </c>
      <c r="AD203" s="827"/>
      <c r="AE203" s="818"/>
      <c r="AF203" s="808"/>
    </row>
    <row r="204" spans="1:32" s="46" customFormat="1" ht="18.75" customHeight="1">
      <c r="A204" s="104">
        <f>IF(N200="","",A203+1)</f>
        <v>12</v>
      </c>
      <c r="B204" s="588"/>
      <c r="C204" s="830">
        <v>30</v>
      </c>
      <c r="D204" s="831"/>
      <c r="E204" s="830">
        <v>70</v>
      </c>
      <c r="F204" s="831"/>
      <c r="G204" s="830">
        <v>30</v>
      </c>
      <c r="H204" s="831"/>
      <c r="I204" s="830">
        <v>70</v>
      </c>
      <c r="J204" s="831"/>
      <c r="K204" s="414">
        <v>60</v>
      </c>
      <c r="L204" s="414">
        <v>140</v>
      </c>
      <c r="M204" s="830">
        <v>200</v>
      </c>
      <c r="N204" s="831"/>
      <c r="O204" s="819"/>
      <c r="P204" s="809"/>
      <c r="Q204" s="875"/>
      <c r="R204" s="588"/>
      <c r="S204" s="830">
        <v>30</v>
      </c>
      <c r="T204" s="831"/>
      <c r="U204" s="830">
        <v>70</v>
      </c>
      <c r="V204" s="831"/>
      <c r="W204" s="830">
        <v>30</v>
      </c>
      <c r="X204" s="831"/>
      <c r="Y204" s="830">
        <v>70</v>
      </c>
      <c r="Z204" s="831"/>
      <c r="AA204" s="414">
        <v>60</v>
      </c>
      <c r="AB204" s="414">
        <v>140</v>
      </c>
      <c r="AC204" s="830">
        <v>200</v>
      </c>
      <c r="AD204" s="831"/>
      <c r="AE204" s="819"/>
      <c r="AF204" s="809"/>
    </row>
    <row r="205" spans="1:32" s="46" customFormat="1" ht="21" customHeight="1">
      <c r="A205" s="104">
        <f>IF(N200="","",A204+1)</f>
        <v>13</v>
      </c>
      <c r="B205" s="321" t="str">
        <f>IF('Master sheet'!D$11="Hindi","हिंदी","Hindi")</f>
        <v>हिंदी</v>
      </c>
      <c r="C205" s="663">
        <f>IFERROR(IF(AND(N200=""),"",VLOOKUP(N200,Marks,15,0)),"")</f>
        <v>29</v>
      </c>
      <c r="D205" s="665"/>
      <c r="E205" s="663">
        <f>IFERROR(IF(AND(N200=""),"",VLOOKUP(N200,Marks,16,0)),"")</f>
        <v>68</v>
      </c>
      <c r="F205" s="665"/>
      <c r="G205" s="663">
        <f>IFERROR(IF(AND(N200=""),"",VLOOKUP(N200,Marks,19,0)),"")</f>
        <v>24</v>
      </c>
      <c r="H205" s="665"/>
      <c r="I205" s="663">
        <f>IFERROR(IF(AND(N200=""),"",VLOOKUP(N200,Marks,20,0)),"")</f>
        <v>23</v>
      </c>
      <c r="J205" s="665"/>
      <c r="K205" s="406">
        <f>IFERROR(IF(AND(N200=""),"",SUM(C205,G205)),"")</f>
        <v>53</v>
      </c>
      <c r="L205" s="406">
        <f>IFERROR(IF(AND(N200=""),"",SUM(E205,I205)),"")</f>
        <v>91</v>
      </c>
      <c r="M205" s="828">
        <f>IFERROR(IF(AND(N200=""),"",SUM(K205,L205)),"")</f>
        <v>144</v>
      </c>
      <c r="N205" s="829"/>
      <c r="O205" s="84" t="str">
        <f>IFERROR(IF(AND(N200=""),"",VLOOKUP(N200,Marks,28,0)),"")</f>
        <v>B</v>
      </c>
      <c r="P205" s="225" t="str">
        <f>IFERROR(IF(AND(N200=""),"",VLOOKUP(N200,Marks,26,0)),"")</f>
        <v>P</v>
      </c>
      <c r="Q205" s="875"/>
      <c r="R205" s="321" t="str">
        <f>IF('Master sheet'!T$11="Hindi","हिंदी","Hindi")</f>
        <v>Hindi</v>
      </c>
      <c r="S205" s="663">
        <f>IFERROR(IF(AND(AD200=""),"",VLOOKUP(AD200,Marks,15,0)),"")</f>
        <v>29</v>
      </c>
      <c r="T205" s="665"/>
      <c r="U205" s="663">
        <f>IFERROR(IF(AND(AD200=""),"",VLOOKUP(AD200,Marks,16,0)),"")</f>
        <v>69</v>
      </c>
      <c r="V205" s="665"/>
      <c r="W205" s="663">
        <f>IFERROR(IF(AND(AD200=""),"",VLOOKUP(AD200,Marks,19,0)),"")</f>
        <v>24</v>
      </c>
      <c r="X205" s="665"/>
      <c r="Y205" s="663">
        <f>IFERROR(IF(AND(AD200=""),"",VLOOKUP(AD200,Marks,20,0)),"")</f>
        <v>20</v>
      </c>
      <c r="Z205" s="665"/>
      <c r="AA205" s="406">
        <f>IFERROR(IF(AND(AD200=""),"",SUM(S205,W205)),"")</f>
        <v>53</v>
      </c>
      <c r="AB205" s="406">
        <f>IFERROR(IF(AND(AD200=""),"",SUM(U205,Y205)),"")</f>
        <v>89</v>
      </c>
      <c r="AC205" s="828">
        <f>IFERROR(IF(AND(AD200=""),"",SUM(AA205,AB205)),"")</f>
        <v>142</v>
      </c>
      <c r="AD205" s="829"/>
      <c r="AE205" s="84" t="str">
        <f>IFERROR(IF(AND(AD200=""),"",VLOOKUP(AD200,Marks,28,0)),"")</f>
        <v>B</v>
      </c>
      <c r="AF205" s="225" t="str">
        <f>IFERROR(IF(AND(AD200=""),"",VLOOKUP(AD200,Marks,26,0)),"")</f>
        <v>P</v>
      </c>
    </row>
    <row r="206" spans="1:32" s="46" customFormat="1" ht="21" customHeight="1">
      <c r="A206" s="104">
        <f>IF(N200="","",A205+1)</f>
        <v>14</v>
      </c>
      <c r="B206" s="321" t="str">
        <f>IF('Master sheet'!$D$11="Hindi","गणित","Maths")</f>
        <v>गणित</v>
      </c>
      <c r="C206" s="663">
        <f>IFERROR(IF(AND(N200=""),"",VLOOKUP(N200,Marks,51,0)),"")</f>
        <v>26</v>
      </c>
      <c r="D206" s="665"/>
      <c r="E206" s="663">
        <f>IFERROR(IF(AND(N200=""),"",VLOOKUP(N200,Marks,52,0)),"")</f>
        <v>64</v>
      </c>
      <c r="F206" s="665"/>
      <c r="G206" s="663">
        <f>IFERROR(IF(AND(N200=""),"",VLOOKUP(N200,Marks,55,0)),"")</f>
        <v>21</v>
      </c>
      <c r="H206" s="665"/>
      <c r="I206" s="663">
        <f>IFERROR(IF(AND(N200=""),"",VLOOKUP(N200,Marks,56,0)),"")</f>
        <v>62</v>
      </c>
      <c r="J206" s="665"/>
      <c r="K206" s="406">
        <f>IFERROR(IF(AND(N200=""),"",SUM(C206,G206)),"")</f>
        <v>47</v>
      </c>
      <c r="L206" s="406">
        <f>IFERROR(IF(AND(N200=""),"",SUM(E206,I206)),"")</f>
        <v>126</v>
      </c>
      <c r="M206" s="828">
        <f>IFERROR(IF(AND(N200=""),"",SUM(K206,L206)),"")</f>
        <v>173</v>
      </c>
      <c r="N206" s="829"/>
      <c r="O206" s="84" t="str">
        <f>IFERROR(IF(AND(N200=""),"",VLOOKUP(N200,Marks,64,0)),"")</f>
        <v>A</v>
      </c>
      <c r="P206" s="225" t="str">
        <f>IFERROR(IF(AND(N200=""),"",VLOOKUP(N200,Marks,62,0)),"")</f>
        <v>P</v>
      </c>
      <c r="Q206" s="875"/>
      <c r="R206" s="321" t="str">
        <f>IF('Master sheet'!$D$11="Hindi","गणित","Maths")</f>
        <v>गणित</v>
      </c>
      <c r="S206" s="663">
        <f>IFERROR(IF(AND(AD200=""),"",VLOOKUP(AD200,Marks,51,0)),"")</f>
        <v>28</v>
      </c>
      <c r="T206" s="665"/>
      <c r="U206" s="663">
        <f>IFERROR(IF(AND(AD200=""),"",VLOOKUP(AD200,Marks,52,0)),"")</f>
        <v>64</v>
      </c>
      <c r="V206" s="665"/>
      <c r="W206" s="663">
        <f>IFERROR(IF(AND(AD200=""),"",VLOOKUP(AD200,Marks,55,0)),"")</f>
        <v>23</v>
      </c>
      <c r="X206" s="665"/>
      <c r="Y206" s="663">
        <f>IFERROR(IF(AND(AD200=""),"",VLOOKUP(AD200,Marks,56,0)),"")</f>
        <v>63</v>
      </c>
      <c r="Z206" s="665"/>
      <c r="AA206" s="406">
        <f>IFERROR(IF(AND(AD200=""),"",SUM(S206,W206)),"")</f>
        <v>51</v>
      </c>
      <c r="AB206" s="406">
        <f>IFERROR(IF(AND(AD200=""),"",SUM(U206,Y206)),"")</f>
        <v>127</v>
      </c>
      <c r="AC206" s="828">
        <f>IFERROR(IF(AND(AD200=""),"",SUM(AA206,AB206)),"")</f>
        <v>178</v>
      </c>
      <c r="AD206" s="829"/>
      <c r="AE206" s="84" t="str">
        <f>IFERROR(IF(AND(AD200=""),"",VLOOKUP(AD200,Marks,64,0)),"")</f>
        <v>A</v>
      </c>
      <c r="AF206" s="225" t="str">
        <f>IFERROR(IF(AND(AD200=""),"",VLOOKUP(AD200,Marks,62,0)),"")</f>
        <v>P</v>
      </c>
    </row>
    <row r="207" spans="1:32" s="46" customFormat="1" ht="21" customHeight="1">
      <c r="A207" s="104">
        <f>IF(N200="","",A206+1)</f>
        <v>15</v>
      </c>
      <c r="B207" s="416"/>
      <c r="C207" s="830">
        <v>15</v>
      </c>
      <c r="D207" s="831"/>
      <c r="E207" s="830">
        <v>35</v>
      </c>
      <c r="F207" s="831"/>
      <c r="G207" s="830">
        <v>15</v>
      </c>
      <c r="H207" s="831"/>
      <c r="I207" s="830">
        <v>35</v>
      </c>
      <c r="J207" s="831"/>
      <c r="K207" s="414">
        <v>30</v>
      </c>
      <c r="L207" s="414">
        <v>70</v>
      </c>
      <c r="M207" s="830">
        <v>100</v>
      </c>
      <c r="N207" s="831"/>
      <c r="O207" s="834"/>
      <c r="P207" s="835"/>
      <c r="Q207" s="875"/>
      <c r="R207" s="416"/>
      <c r="S207" s="830">
        <v>15</v>
      </c>
      <c r="T207" s="831"/>
      <c r="U207" s="830">
        <v>35</v>
      </c>
      <c r="V207" s="831"/>
      <c r="W207" s="830">
        <v>15</v>
      </c>
      <c r="X207" s="831"/>
      <c r="Y207" s="830">
        <v>35</v>
      </c>
      <c r="Z207" s="831"/>
      <c r="AA207" s="414">
        <v>30</v>
      </c>
      <c r="AB207" s="414">
        <v>70</v>
      </c>
      <c r="AC207" s="830">
        <v>100</v>
      </c>
      <c r="AD207" s="831"/>
      <c r="AE207" s="834"/>
      <c r="AF207" s="835"/>
    </row>
    <row r="208" spans="1:32" s="46" customFormat="1" ht="21" customHeight="1">
      <c r="A208" s="104">
        <f>IF(N200="","",A207+1)</f>
        <v>16</v>
      </c>
      <c r="B208" s="321" t="str">
        <f>IF('Master sheet'!$D$11="Hindi","अंग्रेजी","English")</f>
        <v>अंग्रेजी</v>
      </c>
      <c r="C208" s="663">
        <f>IFERROR(IF(AND(N200=""),"",VLOOKUP(N200,Marks,33,0)),"")</f>
        <v>14</v>
      </c>
      <c r="D208" s="665"/>
      <c r="E208" s="663">
        <f>IFERROR(IF(AND(N200=""),"",VLOOKUP(N200,Marks,34,0)),"")</f>
        <v>32</v>
      </c>
      <c r="F208" s="665"/>
      <c r="G208" s="663">
        <f>IFERROR(IF(AND(N200=""),"",VLOOKUP(N200,Marks,37,0)),"")</f>
        <v>10</v>
      </c>
      <c r="H208" s="665"/>
      <c r="I208" s="663">
        <f>IFERROR(IF(AND(N200=""),"",VLOOKUP(N200,Marks,38,0)),"")</f>
        <v>32</v>
      </c>
      <c r="J208" s="665"/>
      <c r="K208" s="406">
        <f>IFERROR(IF(AND(N200=""),"",SUM(C208,G208)),"")</f>
        <v>24</v>
      </c>
      <c r="L208" s="406">
        <f>IFERROR(IF(AND(N200=""),"",SUM(E208,I208)),"")</f>
        <v>64</v>
      </c>
      <c r="M208" s="828">
        <f>IFERROR(IF(AND(N200=""),"",SUM(K208,L208)),"")</f>
        <v>88</v>
      </c>
      <c r="N208" s="829"/>
      <c r="O208" s="84" t="str">
        <f>IFERROR(IF(AND(N200=""),"",VLOOKUP(N200,Marks,46,0)),"")</f>
        <v>A</v>
      </c>
      <c r="P208" s="225" t="str">
        <f>IFERROR(IF(AND(N200=""),"",VLOOKUP(N200,Marks,44,0)),"")</f>
        <v>P</v>
      </c>
      <c r="Q208" s="875"/>
      <c r="R208" s="321" t="str">
        <f>IF('Master sheet'!$D$11="Hindi","अंग्रेजी","English")</f>
        <v>अंग्रेजी</v>
      </c>
      <c r="S208" s="663">
        <f>IFERROR(IF(AND(AD200=""),"",VLOOKUP(AD200,Marks,33,0)),"")</f>
        <v>14</v>
      </c>
      <c r="T208" s="665"/>
      <c r="U208" s="663">
        <f>IFERROR(IF(AND(AD200=""),"",VLOOKUP(AD200,Marks,34,0)),"")</f>
        <v>32</v>
      </c>
      <c r="V208" s="665"/>
      <c r="W208" s="663">
        <f>IFERROR(IF(AND(AD200=""),"",VLOOKUP(AD200,Marks,37,0)),"")</f>
        <v>10</v>
      </c>
      <c r="X208" s="665"/>
      <c r="Y208" s="663">
        <f>IFERROR(IF(AND(AD200=""),"",VLOOKUP(AD200,Marks,38,0)),"")</f>
        <v>30</v>
      </c>
      <c r="Z208" s="665"/>
      <c r="AA208" s="406">
        <f>IFERROR(IF(AND(AD200=""),"",SUM(S208,W208)),"")</f>
        <v>24</v>
      </c>
      <c r="AB208" s="406">
        <f>IFERROR(IF(AND(AD200=""),"",SUM(U208,Y208)),"")</f>
        <v>62</v>
      </c>
      <c r="AC208" s="828">
        <f>IFERROR(IF(AND(AD200=""),"",SUM(AA208,AB208)),"")</f>
        <v>86</v>
      </c>
      <c r="AD208" s="829"/>
      <c r="AE208" s="84" t="str">
        <f>IFERROR(IF(AND(AD200=""),"",VLOOKUP(AD200,Marks,46,0)),"")</f>
        <v>A</v>
      </c>
      <c r="AF208" s="225" t="str">
        <f>IFERROR(IF(AND(AD200=""),"",VLOOKUP(AD200,Marks,44,0)),"")</f>
        <v>P</v>
      </c>
    </row>
    <row r="209" spans="1:32" s="46" customFormat="1" ht="25.5" customHeight="1">
      <c r="A209" s="104">
        <f>IF(N200="","",A208+1)</f>
        <v>17</v>
      </c>
      <c r="B209" s="322" t="str">
        <f>IF('Master sheet'!$D$11="Hindi","कुल योग","Total")</f>
        <v>कुल योग</v>
      </c>
      <c r="C209" s="848">
        <f>IF(AND(N200=""),"",IF(AND(C205="",C206="",C208=""),"",SUM(C205,C206,C208)))</f>
        <v>69</v>
      </c>
      <c r="D209" s="849"/>
      <c r="E209" s="848">
        <f>IF(AND(N200=""),"",IF(AND(E205="",E206="",E208=""),"",SUM(E205,E206,E208)))</f>
        <v>164</v>
      </c>
      <c r="F209" s="849"/>
      <c r="G209" s="848">
        <f>IF(AND(N200=""),"",IF(AND(G205="",G206="",G208=""),"",SUM(G205,G206,G208)))</f>
        <v>55</v>
      </c>
      <c r="H209" s="849"/>
      <c r="I209" s="848">
        <f>IF(AND(N200=""),"",IF(AND(I205="",I206="",I208=""),"",SUM(I205,I206,I208)))</f>
        <v>117</v>
      </c>
      <c r="J209" s="849"/>
      <c r="K209" s="407">
        <f>IF(AND(N200=""),"",IF(AND(K205="",K206="",K208=""),"",SUM(K205,K206,K208)))</f>
        <v>124</v>
      </c>
      <c r="L209" s="407">
        <f>IF(AND(N200=""),"",IF(AND(L205="",L206="",L208=""),"",SUM(L205,L206,L208)))</f>
        <v>281</v>
      </c>
      <c r="M209" s="828">
        <f>IF(AND(N200=""),"",IF(AND(M205="",M206="",M208=""),"",SUM(M205,M206,M208)))</f>
        <v>405</v>
      </c>
      <c r="N209" s="829"/>
      <c r="O209" s="415" t="str">
        <f>IFERROR(IF(AND(N200=""),"",VLOOKUP(N200,Marks,119,0)),"")</f>
        <v>B</v>
      </c>
      <c r="P209" s="228"/>
      <c r="Q209" s="875"/>
      <c r="R209" s="322" t="str">
        <f>IF('Master sheet'!$D$11="Hindi","कुल योग","Total")</f>
        <v>कुल योग</v>
      </c>
      <c r="S209" s="848">
        <f>IF(AND(AD200=""),"",IF(AND(S205="",S206="",S208=""),"",SUM(S205,S206,S208)))</f>
        <v>71</v>
      </c>
      <c r="T209" s="849"/>
      <c r="U209" s="848">
        <f>IF(AND(AD200=""),"",IF(AND(U205="",U206="",U208=""),"",SUM(U205,U206,U208)))</f>
        <v>165</v>
      </c>
      <c r="V209" s="849"/>
      <c r="W209" s="848">
        <f>IF(AND(AD200=""),"",IF(AND(W205="",W206="",W208=""),"",SUM(W205,W206,W208)))</f>
        <v>57</v>
      </c>
      <c r="X209" s="849"/>
      <c r="Y209" s="848">
        <f>IF(AND(AD200=""),"",IF(AND(Y205="",Y206="",Y208=""),"",SUM(Y205,Y206,Y208)))</f>
        <v>113</v>
      </c>
      <c r="Z209" s="849"/>
      <c r="AA209" s="407">
        <f>IF(AND(AD200=""),"",IF(AND(AA205="",AA206="",AA208=""),"",SUM(AA205,AA206,AA208)))</f>
        <v>128</v>
      </c>
      <c r="AB209" s="407">
        <f>IF(AND(AD200=""),"",IF(AND(AB205="",AB206="",AB208=""),"",SUM(AB205,AB206,AB208)))</f>
        <v>278</v>
      </c>
      <c r="AC209" s="828">
        <f>IF(AND(AD200=""),"",IF(AND(AC205="",AC206="",AC208=""),"",SUM(AC205,AC206,AC208)))</f>
        <v>406</v>
      </c>
      <c r="AD209" s="829"/>
      <c r="AE209" s="415" t="str">
        <f>IFERROR(IF(AND(AD200=""),"",VLOOKUP(AD200,Marks,119,0)),"")</f>
        <v>B</v>
      </c>
      <c r="AF209" s="228"/>
    </row>
    <row r="210" spans="1:32" s="46" customFormat="1" ht="25.5" customHeight="1">
      <c r="A210" s="104">
        <f>IF(N200="","",A209+1)</f>
        <v>18</v>
      </c>
      <c r="B210" s="417"/>
      <c r="C210" s="830">
        <v>50</v>
      </c>
      <c r="D210" s="836"/>
      <c r="E210" s="836"/>
      <c r="F210" s="831"/>
      <c r="G210" s="830">
        <v>50</v>
      </c>
      <c r="H210" s="836"/>
      <c r="I210" s="836"/>
      <c r="J210" s="831"/>
      <c r="K210" s="830">
        <v>100</v>
      </c>
      <c r="L210" s="836"/>
      <c r="M210" s="836"/>
      <c r="N210" s="831"/>
      <c r="O210" s="837"/>
      <c r="P210" s="838"/>
      <c r="Q210" s="875"/>
      <c r="R210" s="417"/>
      <c r="S210" s="830">
        <v>50</v>
      </c>
      <c r="T210" s="836"/>
      <c r="U210" s="836"/>
      <c r="V210" s="831"/>
      <c r="W210" s="830">
        <v>50</v>
      </c>
      <c r="X210" s="836"/>
      <c r="Y210" s="836"/>
      <c r="Z210" s="831"/>
      <c r="AA210" s="830">
        <v>100</v>
      </c>
      <c r="AB210" s="836"/>
      <c r="AC210" s="836"/>
      <c r="AD210" s="831"/>
      <c r="AE210" s="837"/>
      <c r="AF210" s="838"/>
    </row>
    <row r="211" spans="1:32" s="46" customFormat="1" ht="21" customHeight="1">
      <c r="A211" s="104">
        <f>IF(N200="","",A210+1)</f>
        <v>19</v>
      </c>
      <c r="B211" s="326" t="str">
        <f>IF('Master sheet'!$D$11="Hindi","पर्यावरण अध्ययन","EVS")</f>
        <v>पर्यावरण अध्ययन</v>
      </c>
      <c r="C211" s="663">
        <f>IFERROR(IF(AND(N200=""),"",VLOOKUP(N200,Marks,69,0)),"")</f>
        <v>42</v>
      </c>
      <c r="D211" s="664"/>
      <c r="E211" s="664"/>
      <c r="F211" s="665"/>
      <c r="G211" s="663">
        <f>IFERROR(IF(AND(N200=""),"",VLOOKUP(N200,Marks,73,0)),"")</f>
        <v>49</v>
      </c>
      <c r="H211" s="664"/>
      <c r="I211" s="664"/>
      <c r="J211" s="665"/>
      <c r="K211" s="848">
        <f>IFERROR(IF(AND(N200=""),"",SUM(C211,G211)),"")</f>
        <v>91</v>
      </c>
      <c r="L211" s="861"/>
      <c r="M211" s="861"/>
      <c r="N211" s="849"/>
      <c r="O211" s="84" t="str">
        <f>IFERROR(IF(AND(N200=""),"",VLOOKUP(N200,Marks,82,0)),"")</f>
        <v>A</v>
      </c>
      <c r="P211" s="225" t="str">
        <f>IFERROR(IF(AND(N200=""),"",VLOOKUP(N200,Marks,80,0)),"")</f>
        <v>P</v>
      </c>
      <c r="Q211" s="875"/>
      <c r="R211" s="326" t="str">
        <f>IF('Master sheet'!$D$11="Hindi","पर्यावरण अध्ययन","EVS")</f>
        <v>पर्यावरण अध्ययन</v>
      </c>
      <c r="S211" s="663">
        <f>IFERROR(IF(AND(AD200=""),"",VLOOKUP(AD200,Marks,69,0)),"")</f>
        <v>45</v>
      </c>
      <c r="T211" s="664"/>
      <c r="U211" s="664"/>
      <c r="V211" s="665"/>
      <c r="W211" s="663">
        <f>IFERROR(IF(AND(AD200=""),"",VLOOKUP(AD200,Marks,73,0)),"")</f>
        <v>47</v>
      </c>
      <c r="X211" s="664"/>
      <c r="Y211" s="664"/>
      <c r="Z211" s="665"/>
      <c r="AA211" s="848">
        <f>IFERROR(IF(AND(AD200=""),"",SUM(S211,W211)),"")</f>
        <v>92</v>
      </c>
      <c r="AB211" s="861"/>
      <c r="AC211" s="861"/>
      <c r="AD211" s="849"/>
      <c r="AE211" s="84" t="str">
        <f>IFERROR(IF(AND(AD200=""),"",VLOOKUP(AD200,Marks,82,0)),"")</f>
        <v>A</v>
      </c>
      <c r="AF211" s="225" t="str">
        <f>IFERROR(IF(AND(AD200=""),"",VLOOKUP(AD200,Marks,80,0)),"")</f>
        <v>P</v>
      </c>
    </row>
    <row r="212" spans="1:32" s="46" customFormat="1" ht="9" customHeight="1">
      <c r="A212" s="104">
        <f>IF(N200="","",A211+1)</f>
        <v>20</v>
      </c>
      <c r="B212" s="810"/>
      <c r="C212" s="810"/>
      <c r="D212" s="810"/>
      <c r="E212" s="810"/>
      <c r="F212" s="810"/>
      <c r="G212" s="810"/>
      <c r="H212" s="810"/>
      <c r="I212" s="810"/>
      <c r="J212" s="810"/>
      <c r="K212" s="810"/>
      <c r="L212" s="810"/>
      <c r="M212" s="810"/>
      <c r="N212" s="810"/>
      <c r="O212" s="810"/>
      <c r="P212" s="810"/>
      <c r="Q212" s="875"/>
      <c r="R212" s="810"/>
      <c r="S212" s="810"/>
      <c r="T212" s="810"/>
      <c r="U212" s="810"/>
      <c r="V212" s="810"/>
      <c r="W212" s="810"/>
      <c r="X212" s="810"/>
      <c r="Y212" s="810"/>
      <c r="Z212" s="810"/>
      <c r="AA212" s="810"/>
      <c r="AB212" s="810"/>
      <c r="AC212" s="810"/>
      <c r="AD212" s="810"/>
      <c r="AE212" s="810"/>
      <c r="AF212" s="810"/>
    </row>
    <row r="213" spans="1:32" s="46" customFormat="1" ht="18.95" customHeight="1">
      <c r="A213" s="104">
        <f>IF(N200="","",A212+1)</f>
        <v>21</v>
      </c>
      <c r="B213" s="862" t="str">
        <f>IF('Master sheet'!$D$11="Hindi","अतिरिक्त विषय ","Extra Subject")</f>
        <v xml:space="preserve">अतिरिक्त विषय </v>
      </c>
      <c r="C213" s="862"/>
      <c r="D213" s="862"/>
      <c r="E213" s="862"/>
      <c r="F213" s="862"/>
      <c r="G213" s="862"/>
      <c r="H213" s="862"/>
      <c r="I213" s="862"/>
      <c r="J213" s="862"/>
      <c r="K213" s="862"/>
      <c r="L213" s="862"/>
      <c r="M213" s="862"/>
      <c r="N213" s="862"/>
      <c r="O213" s="862"/>
      <c r="P213" s="862"/>
      <c r="Q213" s="875"/>
      <c r="R213" s="863" t="str">
        <f>IF('Master sheet'!$D$11="Hindi","अतिरिक्त विषय ","Extra Subject")</f>
        <v xml:space="preserve">अतिरिक्त विषय </v>
      </c>
      <c r="S213" s="863"/>
      <c r="T213" s="863"/>
      <c r="U213" s="863"/>
      <c r="V213" s="863"/>
      <c r="W213" s="863"/>
      <c r="X213" s="863"/>
      <c r="Y213" s="863"/>
      <c r="Z213" s="863"/>
      <c r="AA213" s="863"/>
      <c r="AB213" s="863"/>
      <c r="AC213" s="863"/>
      <c r="AD213" s="863"/>
      <c r="AE213" s="863"/>
      <c r="AF213" s="863"/>
    </row>
    <row r="214" spans="1:32" s="46" customFormat="1" ht="18.95" customHeight="1">
      <c r="A214" s="104">
        <f>IF(N200="","",A213+1)</f>
        <v>22</v>
      </c>
      <c r="B214" s="378" t="str">
        <f>IF('Master sheet'!$D$11="Hindi","विषय","Subject")</f>
        <v>विषय</v>
      </c>
      <c r="C214" s="843" t="str">
        <f>IF('Master sheet'!$D$11="Hindi","पूर्णांक","M.M.")</f>
        <v>पूर्णांक</v>
      </c>
      <c r="D214" s="844"/>
      <c r="E214" s="843" t="str">
        <f>IF('Master sheet'!$D$11="Hindi","प्राप्तांक","Ob.M.")</f>
        <v>प्राप्तांक</v>
      </c>
      <c r="F214" s="844"/>
      <c r="G214" s="843" t="str">
        <f>IF('Master sheet'!$D$11="Hindi","ग्रेड","Grade")</f>
        <v>ग्रेड</v>
      </c>
      <c r="H214" s="844"/>
      <c r="I214" s="843" t="str">
        <f>IF('Master sheet'!$D$11="Hindi","विषय","Subject")</f>
        <v>विषय</v>
      </c>
      <c r="J214" s="844"/>
      <c r="K214" s="843" t="str">
        <f>IF('Master sheet'!$D$11="Hindi","पूर्णांक","M.M.")</f>
        <v>पूर्णांक</v>
      </c>
      <c r="L214" s="844"/>
      <c r="M214" s="843" t="str">
        <f>IF('Master sheet'!$D$11="Hindi","प्राप्तांक","Ob.M.")</f>
        <v>प्राप्तांक</v>
      </c>
      <c r="N214" s="844"/>
      <c r="O214" s="843" t="str">
        <f>IF('Master sheet'!$D$11="Hindi","ग्रेड","Grade")</f>
        <v>ग्रेड</v>
      </c>
      <c r="P214" s="844"/>
      <c r="Q214" s="875"/>
      <c r="R214" s="378" t="str">
        <f>IF('Master sheet'!$D$11="Hindi","विषय","Subject")</f>
        <v>विषय</v>
      </c>
      <c r="S214" s="843" t="str">
        <f>IF('Master sheet'!$D$11="Hindi","पूर्णांक","M.M.")</f>
        <v>पूर्णांक</v>
      </c>
      <c r="T214" s="844"/>
      <c r="U214" s="843" t="str">
        <f>IF('Master sheet'!$D$11="Hindi","प्राप्तांक","Ob.M.")</f>
        <v>प्राप्तांक</v>
      </c>
      <c r="V214" s="844"/>
      <c r="W214" s="843" t="str">
        <f>IF('Master sheet'!$D$11="Hindi","ग्रेड","Grade")</f>
        <v>ग्रेड</v>
      </c>
      <c r="X214" s="844"/>
      <c r="Y214" s="843" t="str">
        <f>IF('Master sheet'!$D$11="Hindi","विषय","Subject")</f>
        <v>विषय</v>
      </c>
      <c r="Z214" s="844"/>
      <c r="AA214" s="843" t="str">
        <f>IF('Master sheet'!$D$11="Hindi","पूर्णांक","M.M.")</f>
        <v>पूर्णांक</v>
      </c>
      <c r="AB214" s="844"/>
      <c r="AC214" s="843" t="str">
        <f>IF('Master sheet'!$D$11="Hindi","प्राप्तांक","Ob.M.")</f>
        <v>प्राप्तांक</v>
      </c>
      <c r="AD214" s="844"/>
      <c r="AE214" s="843" t="str">
        <f>IF('Master sheet'!$D$11="Hindi","ग्रेड","Grade")</f>
        <v>ग्रेड</v>
      </c>
      <c r="AF214" s="844"/>
    </row>
    <row r="215" spans="1:32" s="46" customFormat="1" ht="22.5" customHeight="1">
      <c r="A215" s="104">
        <f>IF(N200="","",A214+1)</f>
        <v>23</v>
      </c>
      <c r="B215" s="322" t="str">
        <f>IF(AND(N200=""),"",'Result Sheet'!$DA$4)</f>
        <v/>
      </c>
      <c r="C215" s="845">
        <f>IF(AND(N200=""),"",'Result Sheet'!$DC$7)</f>
        <v>100</v>
      </c>
      <c r="D215" s="845"/>
      <c r="E215" s="846" t="str">
        <f>IFERROR(IF(AND(N200=""),"",VLOOKUP(N200,Marks,106,0)),"")</f>
        <v/>
      </c>
      <c r="F215" s="846"/>
      <c r="G215" s="847" t="str">
        <f>IFERROR(IF(AND(N200=""),"",VLOOKUP(N200,Marks,107,0)),"")</f>
        <v/>
      </c>
      <c r="H215" s="847"/>
      <c r="I215" s="845" t="str">
        <f>IF(AND(N200=""),"",'Result Sheet'!$DE$4)</f>
        <v/>
      </c>
      <c r="J215" s="845"/>
      <c r="K215" s="845">
        <f>IF(AND(N200=""),"",'Result Sheet'!$DG$7)</f>
        <v>100</v>
      </c>
      <c r="L215" s="845"/>
      <c r="M215" s="846" t="str">
        <f>IFERROR(IF(AND(N200=""),"",VLOOKUP(N200,Marks,110,0)),"")</f>
        <v/>
      </c>
      <c r="N215" s="846"/>
      <c r="O215" s="847" t="str">
        <f>IFERROR(IF(AND(N200=""),"",VLOOKUP(N200,Marks,111,0)),"")</f>
        <v/>
      </c>
      <c r="P215" s="847"/>
      <c r="Q215" s="875"/>
      <c r="R215" s="322" t="str">
        <f>IF(AND(AD200=""),"",'Result Sheet'!$DA$4)</f>
        <v/>
      </c>
      <c r="S215" s="845">
        <f>IF(AND(AD200=""),"",'Result Sheet'!$DC$7)</f>
        <v>100</v>
      </c>
      <c r="T215" s="845"/>
      <c r="U215" s="846" t="str">
        <f>IFERROR(IF(AND(AD200=""),"",VLOOKUP(AD200,Marks,106,0)),"")</f>
        <v/>
      </c>
      <c r="V215" s="846"/>
      <c r="W215" s="847" t="str">
        <f>IFERROR(IF(AND(AD200=""),"",VLOOKUP(AD200,Marks,107,0)),"")</f>
        <v/>
      </c>
      <c r="X215" s="847"/>
      <c r="Y215" s="845" t="str">
        <f>IF(AND(AD200=""),"",'Result Sheet'!$DE$4)</f>
        <v/>
      </c>
      <c r="Z215" s="845"/>
      <c r="AA215" s="845">
        <f>IF(AND(AD200=""),"",'Result Sheet'!$DG$7)</f>
        <v>100</v>
      </c>
      <c r="AB215" s="845"/>
      <c r="AC215" s="846" t="str">
        <f>IFERROR(IF(AND(AD200=""),"",VLOOKUP(AD200,Marks,110,0)),"")</f>
        <v/>
      </c>
      <c r="AD215" s="846"/>
      <c r="AE215" s="847" t="str">
        <f>IFERROR(IF(AND(AD200=""),"",VLOOKUP(AD200,Marks,111,0)),"")</f>
        <v/>
      </c>
      <c r="AF215" s="847"/>
    </row>
    <row r="216" spans="1:32" s="46" customFormat="1" ht="22.5" customHeight="1">
      <c r="A216" s="104">
        <f>IF(N200="","",A215+1)</f>
        <v>24</v>
      </c>
      <c r="B216" s="811" t="str">
        <f>IF('Master sheet'!$D$11="Hindi","विषय","Subject")</f>
        <v>विषय</v>
      </c>
      <c r="C216" s="811"/>
      <c r="D216" s="832" t="str">
        <f>IF('Master sheet'!$D$11="Hindi","प्राप्तांक","Marks ")</f>
        <v>प्राप्तांक</v>
      </c>
      <c r="E216" s="833"/>
      <c r="F216" s="324" t="str">
        <f>IF('Master sheet'!$D$11="Hindi","ग्रेड","Grade")</f>
        <v>ग्रेड</v>
      </c>
      <c r="G216" s="811" t="str">
        <f>IF('Master sheet'!$D$11="Hindi","विषय","Subject")</f>
        <v>विषय</v>
      </c>
      <c r="H216" s="811"/>
      <c r="I216" s="832" t="str">
        <f>IF('Master sheet'!$D$11="Hindi","प्राप्तांक","Marks")</f>
        <v>प्राप्तांक</v>
      </c>
      <c r="J216" s="833"/>
      <c r="K216" s="324" t="str">
        <f>IF('Master sheet'!$D$11="Hindi","ग्रेड","Grade")</f>
        <v>ग्रेड</v>
      </c>
      <c r="L216" s="811" t="str">
        <f>IF('Master sheet'!$D$11="Hindi","विषय","Subject")</f>
        <v>विषय</v>
      </c>
      <c r="M216" s="811"/>
      <c r="N216" s="832" t="str">
        <f>IF('Master sheet'!$D$11="Hindi","प्राप्तांक","Marks")</f>
        <v>प्राप्तांक</v>
      </c>
      <c r="O216" s="833"/>
      <c r="P216" s="365" t="str">
        <f>IF('Master sheet'!$D$11="Hindi","ग्रेड","Grade")</f>
        <v>ग्रेड</v>
      </c>
      <c r="Q216" s="875"/>
      <c r="R216" s="811" t="str">
        <f>IF('Master sheet'!$D$11="Hindi","विषय","Subject")</f>
        <v>विषय</v>
      </c>
      <c r="S216" s="811"/>
      <c r="T216" s="832" t="str">
        <f>IF('Master sheet'!$D$11="Hindi","प्राप्तांक","Marks")</f>
        <v>प्राप्तांक</v>
      </c>
      <c r="U216" s="833"/>
      <c r="V216" s="324" t="str">
        <f>IF('Master sheet'!$D$11="Hindi","ग्रेड","Grade")</f>
        <v>ग्रेड</v>
      </c>
      <c r="W216" s="811" t="str">
        <f>IF('Master sheet'!$D$11="Hindi","विषय","Subject")</f>
        <v>विषय</v>
      </c>
      <c r="X216" s="811"/>
      <c r="Y216" s="832" t="str">
        <f>IF('Master sheet'!$D$11="Hindi","प्राप्तांक","Marks")</f>
        <v>प्राप्तांक</v>
      </c>
      <c r="Z216" s="833"/>
      <c r="AA216" s="324" t="str">
        <f>IF('Master sheet'!$D$11="Hindi","ग्रेड","Grade")</f>
        <v>ग्रेड</v>
      </c>
      <c r="AB216" s="811" t="str">
        <f>IF('Master sheet'!$D$11="Hindi","विषय","Subject")</f>
        <v>विषय</v>
      </c>
      <c r="AC216" s="811"/>
      <c r="AD216" s="832" t="str">
        <f>IF('Master sheet'!$D$11="Hindi","प्राप्तांक","Marks")</f>
        <v>प्राप्तांक</v>
      </c>
      <c r="AE216" s="833"/>
      <c r="AF216" s="365" t="str">
        <f>IF('Master sheet'!$D$11="Hindi","ग्रेड","Grade")</f>
        <v>ग्रेड</v>
      </c>
    </row>
    <row r="217" spans="1:32" s="46" customFormat="1" ht="21.75" customHeight="1">
      <c r="A217" s="104">
        <f>IF(N200="","",A216+1)</f>
        <v>25</v>
      </c>
      <c r="B217" s="839" t="str">
        <f>IF('Master sheet'!$D$11="Hindi","कार्यानुभव","WORK EXP.")</f>
        <v>कार्यानुभव</v>
      </c>
      <c r="C217" s="840"/>
      <c r="D217" s="840"/>
      <c r="E217" s="75">
        <f>IFERROR(IF(AND(N200=""),"",VLOOKUP(N200,Marks,85,0)),"")</f>
        <v>21</v>
      </c>
      <c r="F217" s="84" t="str">
        <f>IFERROR(IF(AND(N200=""),"",VLOOKUP(N200,Marks,89,0)),"")</f>
        <v>A</v>
      </c>
      <c r="G217" s="839" t="str">
        <f>IF('Master sheet'!$D$11="Hindi","कला शिक्षा","ART EDU.")</f>
        <v>कला शिक्षा</v>
      </c>
      <c r="H217" s="840"/>
      <c r="I217" s="840"/>
      <c r="J217" s="75">
        <f>IFERROR(IF(AND(N200=""),"",VLOOKUP(N200,Marks,92,0)),"")</f>
        <v>35</v>
      </c>
      <c r="K217" s="84" t="str">
        <f>IFERROR(IF(AND(N200=""),"",VLOOKUP(N200,Marks,96,0)),"")</f>
        <v>B</v>
      </c>
      <c r="L217" s="841" t="str">
        <f>IF('Master sheet'!$D$11="Hindi","स्वा. एवं शा. शिक्षा","HE.&amp;PH. EDU.")</f>
        <v>स्वा. एवं शा. शिक्षा</v>
      </c>
      <c r="M217" s="842"/>
      <c r="N217" s="842"/>
      <c r="O217" s="75">
        <f>IFERROR(IF(AND(N200=""),"",VLOOKUP(N200,Marks,99,0)),"")</f>
        <v>66</v>
      </c>
      <c r="P217" s="84" t="str">
        <f>IFERROR(IF(AND(N200=""),"",VLOOKUP(N200,Marks,103,0)),"")</f>
        <v>B</v>
      </c>
      <c r="Q217" s="875"/>
      <c r="R217" s="833" t="str">
        <f>IF('Master sheet'!$D$11="Hindi","कार्यानुभव","WORK EXP.")</f>
        <v>कार्यानुभव</v>
      </c>
      <c r="S217" s="833"/>
      <c r="T217" s="833"/>
      <c r="U217" s="75">
        <f>IFERROR(IF(AND(AD200=""),"",VLOOKUP(AD200,Marks,85,0)),"")</f>
        <v>23</v>
      </c>
      <c r="V217" s="84" t="str">
        <f>IFERROR(IF(AND(AD200=""),"",VLOOKUP(AD200,Marks,89,0)),"")</f>
        <v>A+</v>
      </c>
      <c r="W217" s="833" t="str">
        <f>IF('Master sheet'!$D$11="Hindi","कला शिक्षा","ART EDU.")</f>
        <v>कला शिक्षा</v>
      </c>
      <c r="X217" s="833"/>
      <c r="Y217" s="833"/>
      <c r="Z217" s="75">
        <f>IFERROR(IF(AND(AD200=""),"",VLOOKUP(AD200,Marks,92,0)),"")</f>
        <v>36</v>
      </c>
      <c r="AA217" s="84" t="str">
        <f>IFERROR(IF(AND(AD200=""),"",VLOOKUP(AD200,Marks,96,0)),"")</f>
        <v>B</v>
      </c>
      <c r="AB217" s="873" t="str">
        <f>IF('Master sheet'!$D$11="Hindi","स्वा. एवं शा. शिक्षा","HE.&amp;PH. EDU.")</f>
        <v>स्वा. एवं शा. शिक्षा</v>
      </c>
      <c r="AC217" s="873"/>
      <c r="AD217" s="873"/>
      <c r="AE217" s="75">
        <f>IFERROR(IF(AND(AD200=""),"",VLOOKUP(AD200,Marks,99,0)),"")</f>
        <v>63</v>
      </c>
      <c r="AF217" s="84" t="str">
        <f>IFERROR(IF(AND(AD200=""),"",VLOOKUP(AD200,Marks,103,0)),"")</f>
        <v>B</v>
      </c>
    </row>
    <row r="218" spans="1:32" s="46" customFormat="1" ht="21" customHeight="1">
      <c r="A218" s="104">
        <f>IF(N200="","",A217+1)</f>
        <v>26</v>
      </c>
      <c r="B218" s="800" t="str">
        <f>IF('Master sheet'!$D$11="Hindi","कुल कार्य दिवस :-","Total Meeting :-")</f>
        <v>कुल कार्य दिवस :-</v>
      </c>
      <c r="C218" s="800"/>
      <c r="D218" s="800"/>
      <c r="E218" s="801">
        <f>IFERROR(IF(AND(N200=""),"",VLOOKUP(N200,Marks,117,0)),"")</f>
        <v>220</v>
      </c>
      <c r="F218" s="801"/>
      <c r="G218" s="801"/>
      <c r="H218" s="801"/>
      <c r="I218" s="800" t="str">
        <f>IF('Master sheet'!$D$11="Hindi","कुल उपस्थिति :-","Total Attendance :-")</f>
        <v>कुल उपस्थिति :-</v>
      </c>
      <c r="J218" s="800"/>
      <c r="K218" s="800"/>
      <c r="L218" s="800"/>
      <c r="M218" s="802">
        <f>IFERROR(IF(AND(N200=""),"",VLOOKUP(N200,Marks,118,0)),"")</f>
        <v>156</v>
      </c>
      <c r="N218" s="802"/>
      <c r="O218" s="802"/>
      <c r="P218" s="802"/>
      <c r="Q218" s="875"/>
      <c r="R218" s="800" t="str">
        <f>IF('Master sheet'!$D$11="Hindi","कुल कार्य दिवस :-","Total Meeting :-")</f>
        <v>कुल कार्य दिवस :-</v>
      </c>
      <c r="S218" s="800"/>
      <c r="T218" s="800"/>
      <c r="U218" s="801">
        <f>IFERROR(IF(AND(AD200=""),"",VLOOKUP(AD200,Marks,117,0)),"")</f>
        <v>220</v>
      </c>
      <c r="V218" s="801"/>
      <c r="W218" s="801"/>
      <c r="X218" s="801"/>
      <c r="Y218" s="800" t="str">
        <f>IF('Master sheet'!$D$11="Hindi","कुल उपस्थिति :-","Total Attendance :-")</f>
        <v>कुल उपस्थिति :-</v>
      </c>
      <c r="Z218" s="800"/>
      <c r="AA218" s="800"/>
      <c r="AB218" s="800"/>
      <c r="AC218" s="802">
        <f>IFERROR(IF(AND(AD200=""),"",VLOOKUP(AD200,Marks,118,0)),"")</f>
        <v>130</v>
      </c>
      <c r="AD218" s="802"/>
      <c r="AE218" s="802"/>
      <c r="AF218" s="802"/>
    </row>
    <row r="219" spans="1:32" s="46" customFormat="1" ht="21" customHeight="1">
      <c r="A219" s="104">
        <f>IF(N200="","",A218+1)</f>
        <v>27</v>
      </c>
      <c r="B219" s="800" t="str">
        <f>IF('Master sheet'!$D$11="Hindi","परिणाम :-","Result :-")</f>
        <v>परिणाम :-</v>
      </c>
      <c r="C219" s="800"/>
      <c r="D219" s="800"/>
      <c r="E219" s="803" t="str">
        <f>IFERROR(IF(AND(N200=""),"",VLOOKUP(N200,Marks,116,0)),"")</f>
        <v>कक्षोंन्नति</v>
      </c>
      <c r="F219" s="803"/>
      <c r="G219" s="803"/>
      <c r="H219" s="803"/>
      <c r="I219" s="800" t="str">
        <f>IF('Master sheet'!$D$11="Hindi","परिणाम प्रतिशत में :-","Result in Percentage :-")</f>
        <v>परिणाम प्रतिशत में :-</v>
      </c>
      <c r="J219" s="800"/>
      <c r="K219" s="800"/>
      <c r="L219" s="800"/>
      <c r="M219" s="804">
        <f>IFERROR(IF(AND(N200=""),"",VLOOKUP(N200,Marks,113,0)),"")</f>
        <v>81</v>
      </c>
      <c r="N219" s="804"/>
      <c r="O219" s="804"/>
      <c r="P219" s="804"/>
      <c r="Q219" s="875"/>
      <c r="R219" s="800" t="str">
        <f>IF('Master sheet'!$D$11="Hindi","परिणाम :-","Result :-")</f>
        <v>परिणाम :-</v>
      </c>
      <c r="S219" s="800"/>
      <c r="T219" s="800"/>
      <c r="U219" s="803" t="str">
        <f>IFERROR(IF(AND(AD200=""),"",VLOOKUP(AD200,Marks,116,0)),"")</f>
        <v>कक्षोंन्नति</v>
      </c>
      <c r="V219" s="803"/>
      <c r="W219" s="803"/>
      <c r="X219" s="803"/>
      <c r="Y219" s="800" t="str">
        <f>IF('Master sheet'!$D$11="Hindi","परिणाम प्रतिशत में :-","Result in Percentage :-")</f>
        <v>परिणाम प्रतिशत में :-</v>
      </c>
      <c r="Z219" s="800"/>
      <c r="AA219" s="800"/>
      <c r="AB219" s="800"/>
      <c r="AC219" s="804">
        <f>IFERROR(IF(AND(AD200=""),"",VLOOKUP(AD200,Marks,113,0)),"")</f>
        <v>81.2</v>
      </c>
      <c r="AD219" s="804"/>
      <c r="AE219" s="804"/>
      <c r="AF219" s="804"/>
    </row>
    <row r="220" spans="1:32" s="46" customFormat="1" ht="21" customHeight="1">
      <c r="A220" s="104">
        <f>IF(N200="","",A219+1)</f>
        <v>28</v>
      </c>
      <c r="B220" s="800" t="str">
        <f>IF('Master sheet'!$D$11="Hindi","श्रेणी / ग्रेड :-","Division / Grade :-")</f>
        <v>श्रेणी / ग्रेड :-</v>
      </c>
      <c r="C220" s="800"/>
      <c r="D220" s="800"/>
      <c r="E220" s="226" t="str">
        <f>IFERROR(IF(AND(N200=""),"",VLOOKUP(N200,Marks,114,0)),"")</f>
        <v>I</v>
      </c>
      <c r="F220" s="227" t="s">
        <v>132</v>
      </c>
      <c r="G220" s="805" t="str">
        <f>IFERROR(IF(AND(N200=""),"",VLOOKUP(N200,Marks,119,0)),"")</f>
        <v>B</v>
      </c>
      <c r="H220" s="805"/>
      <c r="I220" s="800" t="str">
        <f>IF('Master sheet'!$D$11="Hindi","कक्षा में स्थान :-","Position in the Class :-")</f>
        <v>कक्षा में स्थान :-</v>
      </c>
      <c r="J220" s="800"/>
      <c r="K220" s="800"/>
      <c r="L220" s="800"/>
      <c r="M220" s="806">
        <f>IFERROR(IF(AND(N200=""),"",VLOOKUP(N200,Marks,115,0)),"")</f>
        <v>10.999999999999996</v>
      </c>
      <c r="N220" s="806"/>
      <c r="O220" s="806"/>
      <c r="P220" s="806"/>
      <c r="Q220" s="875"/>
      <c r="R220" s="800" t="str">
        <f>IF('Master sheet'!$D$11="Hindi","श्रेणी / ग्रेड :-","Division / Grade :-")</f>
        <v>श्रेणी / ग्रेड :-</v>
      </c>
      <c r="S220" s="800"/>
      <c r="T220" s="800"/>
      <c r="U220" s="226" t="str">
        <f>IFERROR(IF(AND(AD200=""),"",VLOOKUP(AD200,Marks,114,0)),"")</f>
        <v>I</v>
      </c>
      <c r="V220" s="227" t="s">
        <v>132</v>
      </c>
      <c r="W220" s="805" t="str">
        <f>IFERROR(IF(AND(AD200=""),"",VLOOKUP(AD200,Marks,119,0)),"")</f>
        <v>B</v>
      </c>
      <c r="X220" s="805"/>
      <c r="Y220" s="800" t="str">
        <f>IF('Master sheet'!$D$11="Hindi","कक्षा में स्थान :-","Position in the Class :-")</f>
        <v>कक्षा में स्थान :-</v>
      </c>
      <c r="Z220" s="800"/>
      <c r="AA220" s="800"/>
      <c r="AB220" s="800"/>
      <c r="AC220" s="806">
        <f>IFERROR(IF(AND(AD200=""),"",VLOOKUP(AD200,Marks,115,0)),"")</f>
        <v>9.9999999999999964</v>
      </c>
      <c r="AD220" s="806"/>
      <c r="AE220" s="806"/>
      <c r="AF220" s="806"/>
    </row>
    <row r="221" spans="1:32" s="46" customFormat="1" ht="21" customHeight="1">
      <c r="A221" s="104">
        <f>IF(N200="","",A220+1)</f>
        <v>29</v>
      </c>
      <c r="B221" s="786" t="str">
        <f>IF('Master sheet'!$D$11="Hindi","परीक्षा परिणाम घोषणा दिनांक :-","Result Declaration Date :-")</f>
        <v>परीक्षा परिणाम घोषणा दिनांक :-</v>
      </c>
      <c r="C221" s="786"/>
      <c r="D221" s="786"/>
      <c r="E221" s="787">
        <f>IFERROR(IF(AND(N200=""),"",'Master sheet'!$D$10),"")</f>
        <v>45048</v>
      </c>
      <c r="F221" s="787"/>
      <c r="G221" s="787"/>
      <c r="H221" s="369"/>
      <c r="I221" s="76"/>
      <c r="J221" s="76"/>
      <c r="K221" s="47"/>
      <c r="L221" s="76"/>
      <c r="M221" s="76"/>
      <c r="N221" s="76"/>
      <c r="O221" s="76"/>
      <c r="P221" s="76"/>
      <c r="Q221" s="875"/>
      <c r="R221" s="786" t="str">
        <f>IF('Master sheet'!$D$11="Hindi","परीक्षा परिणाम घोषणा दिनांक :-","Result Declaration Date :-")</f>
        <v>परीक्षा परिणाम घोषणा दिनांक :-</v>
      </c>
      <c r="S221" s="786"/>
      <c r="T221" s="786"/>
      <c r="U221" s="787">
        <f>IFERROR(IF(AND(AD200=""),"",'Master sheet'!$D$10),"")</f>
        <v>45048</v>
      </c>
      <c r="V221" s="787"/>
      <c r="W221" s="787"/>
      <c r="X221" s="369"/>
      <c r="Y221" s="76"/>
      <c r="Z221" s="76"/>
      <c r="AA221" s="47"/>
      <c r="AB221" s="76"/>
      <c r="AC221" s="76"/>
      <c r="AD221" s="76"/>
      <c r="AE221" s="76"/>
      <c r="AF221" s="76"/>
    </row>
    <row r="222" spans="1:32" s="46" customFormat="1" ht="39" customHeight="1">
      <c r="A222" s="104">
        <f>IF(N200="","",A221+1)</f>
        <v>30</v>
      </c>
      <c r="B222" s="788" t="str">
        <f>IF(AND(N200=""),"",IF(AND(C197=1),CONCATENATE("( ",UPPER('Master sheet'!$H$10)," )"),IF(AND(C197=2),CONCATENATE("( ",UPPER('Master sheet'!$H$18)," )"),"")))</f>
        <v>( PRADIP SINGH RAJAWAT )</v>
      </c>
      <c r="C222" s="788"/>
      <c r="D222" s="788"/>
      <c r="E222" s="788"/>
      <c r="F222" s="789" t="str">
        <f>IF(AND(N200=""),"",CONCATENATE("(",'Master sheet'!$D$14," )"))</f>
        <v>(Suresh Kumar )</v>
      </c>
      <c r="G222" s="789"/>
      <c r="H222" s="789"/>
      <c r="I222" s="789"/>
      <c r="J222" s="789"/>
      <c r="K222" s="789" t="str">
        <f>IF(AND(N200=""),"",CONCATENATE("(",'Master sheet'!$D$12," )"))</f>
        <v>(USHA PALIYA )</v>
      </c>
      <c r="L222" s="789"/>
      <c r="M222" s="789"/>
      <c r="N222" s="789"/>
      <c r="O222" s="789"/>
      <c r="P222" s="789"/>
      <c r="Q222" s="875"/>
      <c r="R222" s="788" t="str">
        <f>IF(AND(AD200=""),"",IF(AND(S197=1),CONCATENATE("( ",UPPER('Master sheet'!$H$10)," )"),IF(AND(S197=2),CONCATENATE("( ",UPPER('Master sheet'!$H$18)," )"),"")))</f>
        <v>( PRADIP SINGH RAJAWAT )</v>
      </c>
      <c r="S222" s="788"/>
      <c r="T222" s="788"/>
      <c r="U222" s="788"/>
      <c r="V222" s="789" t="str">
        <f>IF(AND(AD200=""),"",CONCATENATE("(",'Master sheet'!$D$14," )"))</f>
        <v>(Suresh Kumar )</v>
      </c>
      <c r="W222" s="789"/>
      <c r="X222" s="789"/>
      <c r="Y222" s="789"/>
      <c r="Z222" s="789"/>
      <c r="AA222" s="789" t="str">
        <f>IF(AND(AD200=""),"",CONCATENATE("(",'Master sheet'!$D$12," )"))</f>
        <v>(USHA PALIYA )</v>
      </c>
      <c r="AB222" s="789"/>
      <c r="AC222" s="789"/>
      <c r="AD222" s="789"/>
      <c r="AE222" s="789"/>
      <c r="AF222" s="789"/>
    </row>
    <row r="223" spans="1:32" s="46" customFormat="1" ht="21" customHeight="1">
      <c r="A223" s="104">
        <f>IF(N200="","",A222+1)</f>
        <v>31</v>
      </c>
      <c r="B223" s="790" t="str">
        <f>IF('Master sheet'!$D$11="Hindi","हस्ताक्षर कक्षाध्यापक","Signature of the class teacher")</f>
        <v>हस्ताक्षर कक्षाध्यापक</v>
      </c>
      <c r="C223" s="790"/>
      <c r="D223" s="790"/>
      <c r="E223" s="790"/>
      <c r="F223" s="790" t="str">
        <f>IF('Master sheet'!$D$11="Hindi","हस्ताक्षर परीक्षा प्रभारी","Signature of the exam. Incharge")</f>
        <v>हस्ताक्षर परीक्षा प्रभारी</v>
      </c>
      <c r="G223" s="790"/>
      <c r="H223" s="790"/>
      <c r="I223" s="790"/>
      <c r="J223" s="790"/>
      <c r="K223" s="790" t="str">
        <f>IF('Master sheet'!$D$11="Hindi","हस्ताक्षर संस्था प्रधान","Head of Institute's Signature")</f>
        <v>हस्ताक्षर संस्था प्रधान</v>
      </c>
      <c r="L223" s="790"/>
      <c r="M223" s="790"/>
      <c r="N223" s="790"/>
      <c r="O223" s="790"/>
      <c r="P223" s="790"/>
      <c r="Q223" s="875"/>
      <c r="R223" s="790" t="str">
        <f>IF('Master sheet'!$D$11="Hindi","हस्ताक्षर कक्षाध्यापक","Signature of the class teacher")</f>
        <v>हस्ताक्षर कक्षाध्यापक</v>
      </c>
      <c r="S223" s="790"/>
      <c r="T223" s="790"/>
      <c r="U223" s="790"/>
      <c r="V223" s="790" t="str">
        <f>IF('Master sheet'!$D$11="Hindi","हस्ताक्षर परीक्षा प्रभारी","Signature of the exam. Incharge")</f>
        <v>हस्ताक्षर परीक्षा प्रभारी</v>
      </c>
      <c r="W223" s="790"/>
      <c r="X223" s="790"/>
      <c r="Y223" s="790"/>
      <c r="Z223" s="790"/>
      <c r="AA223" s="790" t="str">
        <f>IF('Master sheet'!$D$11="Hindi","हस्ताक्षर संस्था प्रधान","Head of Institute's Signature")</f>
        <v>हस्ताक्षर संस्था प्रधान</v>
      </c>
      <c r="AB223" s="790"/>
      <c r="AC223" s="790"/>
      <c r="AD223" s="790"/>
      <c r="AE223" s="790"/>
      <c r="AF223" s="790"/>
    </row>
    <row r="225" spans="1:32" s="46" customFormat="1" ht="21.95" customHeight="1">
      <c r="A225" s="103">
        <f>IF(N232="","",1)</f>
        <v>1</v>
      </c>
      <c r="B225" s="850" t="str">
        <f>IF('Master sheet'!$D$11="Hindi","वार्षिक रिपोर्ट कार्ड ","Report Card")</f>
        <v xml:space="preserve">वार्षिक रिपोर्ट कार्ड </v>
      </c>
      <c r="C225" s="850"/>
      <c r="D225" s="850"/>
      <c r="E225" s="850"/>
      <c r="F225" s="850"/>
      <c r="G225" s="850"/>
      <c r="H225" s="850"/>
      <c r="I225" s="850"/>
      <c r="J225" s="850"/>
      <c r="K225" s="850"/>
      <c r="L225" s="850"/>
      <c r="M225" s="850"/>
      <c r="N225" s="850"/>
      <c r="O225" s="850"/>
      <c r="P225" s="850"/>
      <c r="Q225" s="875" t="s">
        <v>100</v>
      </c>
      <c r="R225" s="850" t="str">
        <f>IF('Master sheet'!$D$11="Hindi","वार्षिक रिपोर्ट कार्ड ","Report Card")</f>
        <v xml:space="preserve">वार्षिक रिपोर्ट कार्ड </v>
      </c>
      <c r="S225" s="850"/>
      <c r="T225" s="850"/>
      <c r="U225" s="850"/>
      <c r="V225" s="850"/>
      <c r="W225" s="850"/>
      <c r="X225" s="850"/>
      <c r="Y225" s="850"/>
      <c r="Z225" s="850"/>
      <c r="AA225" s="850"/>
      <c r="AB225" s="850"/>
      <c r="AC225" s="850"/>
      <c r="AD225" s="850"/>
      <c r="AE225" s="850"/>
      <c r="AF225" s="850"/>
    </row>
    <row r="226" spans="1:32" s="46" customFormat="1" ht="21.95" customHeight="1">
      <c r="A226" s="104">
        <f>IF(N232="","",A225+1)</f>
        <v>2</v>
      </c>
      <c r="B226" s="851" t="str">
        <f>IF('Master sheet'!$D$11="Hindi","शिक्षा विभाग, राजस्थान सरकार","Education Department, Rajasthan Government")</f>
        <v>शिक्षा विभाग, राजस्थान सरकार</v>
      </c>
      <c r="C226" s="851"/>
      <c r="D226" s="851"/>
      <c r="E226" s="851"/>
      <c r="F226" s="851"/>
      <c r="G226" s="851"/>
      <c r="H226" s="851"/>
      <c r="I226" s="851"/>
      <c r="J226" s="851"/>
      <c r="K226" s="851"/>
      <c r="L226" s="851"/>
      <c r="M226" s="851"/>
      <c r="N226" s="851"/>
      <c r="O226" s="851"/>
      <c r="P226" s="851"/>
      <c r="Q226" s="875"/>
      <c r="R226" s="851" t="str">
        <f>IF('Master sheet'!$D$11="Hindi","शिक्षा विभाग, राजस्थान सरकार","Education Department, Rajasthan Government")</f>
        <v>शिक्षा विभाग, राजस्थान सरकार</v>
      </c>
      <c r="S226" s="851"/>
      <c r="T226" s="851"/>
      <c r="U226" s="851"/>
      <c r="V226" s="851"/>
      <c r="W226" s="851"/>
      <c r="X226" s="851"/>
      <c r="Y226" s="851"/>
      <c r="Z226" s="851"/>
      <c r="AA226" s="851"/>
      <c r="AB226" s="851"/>
      <c r="AC226" s="851"/>
      <c r="AD226" s="851"/>
      <c r="AE226" s="851"/>
      <c r="AF226" s="851"/>
    </row>
    <row r="227" spans="1:32" s="46" customFormat="1" ht="21.95" customHeight="1">
      <c r="A227" s="104">
        <f>IF(N232="","",A226+1)</f>
        <v>3</v>
      </c>
      <c r="B227" s="876" t="str">
        <f>IF('Master sheet'!$D$11="Hindi","विद्यालय का नाम :-","School Name :- ")</f>
        <v>विद्यालय का नाम :-</v>
      </c>
      <c r="C227" s="876"/>
      <c r="D227" s="876"/>
      <c r="E227" s="877" t="str">
        <f>IF(AND(N232=""),"",IF('Master sheet'!$D$11="Hindi",'Master sheet'!$D$8,'Master sheet'!$D$7))</f>
        <v xml:space="preserve">महात्मा गाँधी राजकीय विद्यालय (अंग्रेजी माध्यम) बर, पाली </v>
      </c>
      <c r="F227" s="877"/>
      <c r="G227" s="877"/>
      <c r="H227" s="877"/>
      <c r="I227" s="877"/>
      <c r="J227" s="877"/>
      <c r="K227" s="877"/>
      <c r="L227" s="877"/>
      <c r="M227" s="877"/>
      <c r="N227" s="877"/>
      <c r="O227" s="877"/>
      <c r="P227" s="877"/>
      <c r="Q227" s="875"/>
      <c r="R227" s="876" t="str">
        <f>IF('Master sheet'!$D$11="Hindi","विद्यालय का नाम :-","School Name :- ")</f>
        <v>विद्यालय का नाम :-</v>
      </c>
      <c r="S227" s="876"/>
      <c r="T227" s="876"/>
      <c r="U227" s="877" t="str">
        <f>IF(AND(AD232=""),"",IF('Master sheet'!$D$11="Hindi",'Master sheet'!$D$8,'Master sheet'!$D$7))</f>
        <v xml:space="preserve">महात्मा गाँधी राजकीय विद्यालय (अंग्रेजी माध्यम) बर, पाली </v>
      </c>
      <c r="V227" s="877"/>
      <c r="W227" s="877"/>
      <c r="X227" s="877"/>
      <c r="Y227" s="877"/>
      <c r="Z227" s="877"/>
      <c r="AA227" s="877"/>
      <c r="AB227" s="877"/>
      <c r="AC227" s="877"/>
      <c r="AD227" s="877"/>
      <c r="AE227" s="877"/>
      <c r="AF227" s="877"/>
    </row>
    <row r="228" spans="1:32" s="46" customFormat="1" ht="15.75" customHeight="1">
      <c r="A228" s="104">
        <f>IF(N232="","",A227+1)</f>
        <v>4</v>
      </c>
      <c r="B228" s="372"/>
      <c r="C228" s="372"/>
      <c r="D228" s="372"/>
      <c r="E228" s="878" t="str">
        <f>IF(AND(N232=""),"",IF('Master sheet'!$D$11="Hindi",CONCATENATE("(विद्यालय मान्यता क्रमांक व वर्ष : ","  ",'Master sheet'!$D$6),CONCATENATE("(School Recognition Number &amp; Years : ","  ",'Master sheet'!$D$6)))</f>
        <v>(विद्यालय मान्यता क्रमांक व वर्ष :   शिक्षा/पाली/1995/2001</v>
      </c>
      <c r="F228" s="878"/>
      <c r="G228" s="878"/>
      <c r="H228" s="878"/>
      <c r="I228" s="878"/>
      <c r="J228" s="878"/>
      <c r="K228" s="878"/>
      <c r="L228" s="878"/>
      <c r="M228" s="878"/>
      <c r="N228" s="878"/>
      <c r="O228" s="878"/>
      <c r="P228" s="878"/>
      <c r="Q228" s="875"/>
      <c r="R228" s="372"/>
      <c r="S228" s="372"/>
      <c r="T228" s="372"/>
      <c r="U228" s="878" t="str">
        <f>IF(AND(AD232=""),"",IF('Master sheet'!$D$11="Hindi",CONCATENATE("(विद्यालय मान्यता क्रमांक व वर्ष : ","  ",'Master sheet'!$D$6),CONCATENATE("(School Recognition Number &amp; Years : ","  ",'Master sheet'!$D$6)))</f>
        <v>(विद्यालय मान्यता क्रमांक व वर्ष :   शिक्षा/पाली/1995/2001</v>
      </c>
      <c r="V228" s="878"/>
      <c r="W228" s="878"/>
      <c r="X228" s="878"/>
      <c r="Y228" s="878"/>
      <c r="Z228" s="878"/>
      <c r="AA228" s="878"/>
      <c r="AB228" s="878"/>
      <c r="AC228" s="878"/>
      <c r="AD228" s="878"/>
      <c r="AE228" s="878"/>
      <c r="AF228" s="878"/>
    </row>
    <row r="229" spans="1:32" s="46" customFormat="1" ht="21.95" customHeight="1">
      <c r="A229" s="104">
        <f>IF(N232="","",A228+1)</f>
        <v>5</v>
      </c>
      <c r="B229" s="368" t="str">
        <f>IF('Master sheet'!$D$11="Hindi","कक्षा  :-","CLASS :- ")</f>
        <v>कक्षा  :-</v>
      </c>
      <c r="C229" s="855">
        <f>IFERROR(IF(AND(N232=""),"",VLOOKUP(N232,Marks,2,0)),"")</f>
        <v>1</v>
      </c>
      <c r="D229" s="855"/>
      <c r="E229" s="856" t="str">
        <f>IF('Master sheet'!$D$11="Hindi","सेक्शन :-","Section :- ")</f>
        <v>सेक्शन :-</v>
      </c>
      <c r="F229" s="856"/>
      <c r="G229" s="856"/>
      <c r="H229" s="855" t="str">
        <f>IFERROR(IF(AND(N232=""),"",VLOOKUP(N232,Marks,3,0)),"")</f>
        <v>A</v>
      </c>
      <c r="I229" s="855"/>
      <c r="J229" s="857" t="str">
        <f>IF('Master sheet'!$D$11="Hindi","सत्र :- ","Session :- ")</f>
        <v xml:space="preserve">सत्र :- </v>
      </c>
      <c r="K229" s="857"/>
      <c r="L229" s="857"/>
      <c r="M229" s="857"/>
      <c r="N229" s="858" t="str">
        <f>IF(AND(N232=""),"",'Marks Entry 1st'!$I$2)</f>
        <v xml:space="preserve"> 2022-2023</v>
      </c>
      <c r="O229" s="858"/>
      <c r="P229" s="858"/>
      <c r="Q229" s="875"/>
      <c r="R229" s="368" t="str">
        <f>IF('Master sheet'!$D$11="Hindi","कक्षा  :-","CLASS :- ")</f>
        <v>कक्षा  :-</v>
      </c>
      <c r="S229" s="855" t="str">
        <f>IFERROR(IF(AND(AD232=""),"",VLOOKUP(AD232,Marks,2,0)),"")</f>
        <v/>
      </c>
      <c r="T229" s="855"/>
      <c r="U229" s="856" t="str">
        <f>IF('Master sheet'!$D$11="Hindi","सेक्शन :-","Section :- ")</f>
        <v>सेक्शन :-</v>
      </c>
      <c r="V229" s="856"/>
      <c r="W229" s="856"/>
      <c r="X229" s="855" t="str">
        <f>IFERROR(IF(AND(AD232=""),"",VLOOKUP(AD232,Marks,3,0)),"")</f>
        <v/>
      </c>
      <c r="Y229" s="855"/>
      <c r="Z229" s="857" t="str">
        <f>IF('Master sheet'!$D$11="Hindi","सत्र :- ","Session :- ")</f>
        <v xml:space="preserve">सत्र :- </v>
      </c>
      <c r="AA229" s="857"/>
      <c r="AB229" s="857"/>
      <c r="AC229" s="857"/>
      <c r="AD229" s="858" t="str">
        <f>IF(AND(AD232=""),"",'Marks Entry 1st'!$I$2)</f>
        <v xml:space="preserve"> 2022-2023</v>
      </c>
      <c r="AE229" s="858"/>
      <c r="AF229" s="858"/>
    </row>
    <row r="230" spans="1:32" s="46" customFormat="1" ht="21.95" customHeight="1">
      <c r="A230" s="104">
        <f>IF(N232="","",A229+1)</f>
        <v>6</v>
      </c>
      <c r="B230" s="812" t="str">
        <f>IF('Master sheet'!$D$11="Hindi","विद्यार्थी का नाम :-","Student's Name :-")</f>
        <v>विद्यार्थी का नाम :-</v>
      </c>
      <c r="C230" s="812"/>
      <c r="D230" s="812"/>
      <c r="E230" s="813" t="str">
        <f>IFERROR(IF(AND(N232=""),"",VLOOKUP(N232,Marks,6,0)),"")</f>
        <v>JOYA KHAN</v>
      </c>
      <c r="F230" s="813"/>
      <c r="G230" s="813"/>
      <c r="H230" s="813"/>
      <c r="I230" s="813"/>
      <c r="J230" s="814" t="str">
        <f>IF('Master sheet'!$D$11="Hindi","प्रवेशांक :","SR. NO. :")</f>
        <v>प्रवेशांक :</v>
      </c>
      <c r="K230" s="814"/>
      <c r="L230" s="814"/>
      <c r="M230" s="814"/>
      <c r="N230" s="859">
        <f>IFERROR(IF(AND(N232=""),"",VLOOKUP(N232,Marks,5,0)),"")</f>
        <v>946</v>
      </c>
      <c r="O230" s="859"/>
      <c r="P230" s="859"/>
      <c r="Q230" s="875"/>
      <c r="R230" s="812" t="str">
        <f>IF('Master sheet'!$D$11="Hindi","विद्यार्थी का नाम :-","Student's Name :-")</f>
        <v>विद्यार्थी का नाम :-</v>
      </c>
      <c r="S230" s="812"/>
      <c r="T230" s="812"/>
      <c r="U230" s="813" t="str">
        <f>IFERROR(IF(AND(AD232=""),"",VLOOKUP(AD232,Marks,6,0)),"")</f>
        <v/>
      </c>
      <c r="V230" s="813"/>
      <c r="W230" s="813"/>
      <c r="X230" s="813"/>
      <c r="Y230" s="813"/>
      <c r="Z230" s="814" t="str">
        <f>IF('Master sheet'!$D$11="Hindi","प्रवेशांक :","SR. NO. :")</f>
        <v>प्रवेशांक :</v>
      </c>
      <c r="AA230" s="814"/>
      <c r="AB230" s="814"/>
      <c r="AC230" s="814"/>
      <c r="AD230" s="859" t="str">
        <f>IFERROR(IF(AND(AD232=""),"",VLOOKUP(AD232,Marks,5,0)),"")</f>
        <v/>
      </c>
      <c r="AE230" s="859"/>
      <c r="AF230" s="859"/>
    </row>
    <row r="231" spans="1:32" s="46" customFormat="1" ht="21.95" customHeight="1">
      <c r="A231" s="104">
        <f>IF(N232="","",A230+1)</f>
        <v>7</v>
      </c>
      <c r="B231" s="812" t="str">
        <f>IF('Master sheet'!$D$11="Hindi","पिता का नाम :-","Father's Name :-")</f>
        <v>पिता का नाम :-</v>
      </c>
      <c r="C231" s="812"/>
      <c r="D231" s="812"/>
      <c r="E231" s="813" t="str">
        <f>IFERROR(IF(AND(N232=""),"",VLOOKUP(N232,Marks,7,0)),"")</f>
        <v>SAHIMAN LOHAR</v>
      </c>
      <c r="F231" s="813"/>
      <c r="G231" s="813"/>
      <c r="H231" s="813"/>
      <c r="I231" s="813"/>
      <c r="J231" s="814" t="str">
        <f>IF('Master sheet'!$D$11="Hindi","जन्म तिथि :","Date of Birth :")</f>
        <v>जन्म तिथि :</v>
      </c>
      <c r="K231" s="814"/>
      <c r="L231" s="814"/>
      <c r="M231" s="814"/>
      <c r="N231" s="815" t="str">
        <f>IFERROR(IF(AND(N232=""),"",VLOOKUP(N232,Marks,4,0)),"")</f>
        <v>18-02-2015</v>
      </c>
      <c r="O231" s="815"/>
      <c r="P231" s="815"/>
      <c r="Q231" s="875"/>
      <c r="R231" s="812" t="str">
        <f>IF('Master sheet'!$D$11="Hindi","पिता का नाम :-","Father's Name :-")</f>
        <v>पिता का नाम :-</v>
      </c>
      <c r="S231" s="812"/>
      <c r="T231" s="812"/>
      <c r="U231" s="813" t="str">
        <f>IFERROR(IF(AND(AD232=""),"",VLOOKUP(AD232,Marks,7,0)),"")</f>
        <v/>
      </c>
      <c r="V231" s="813"/>
      <c r="W231" s="813"/>
      <c r="X231" s="813"/>
      <c r="Y231" s="813"/>
      <c r="Z231" s="814" t="str">
        <f>IF('Master sheet'!$D$11="Hindi","जन्म तिथि :","Date of Birth :")</f>
        <v>जन्म तिथि :</v>
      </c>
      <c r="AA231" s="814"/>
      <c r="AB231" s="814"/>
      <c r="AC231" s="814"/>
      <c r="AD231" s="815" t="str">
        <f>IFERROR(IF(AND(AD232=""),"",VLOOKUP(AD232,Marks,4,0)),"")</f>
        <v/>
      </c>
      <c r="AE231" s="815"/>
      <c r="AF231" s="815"/>
    </row>
    <row r="232" spans="1:32" s="46" customFormat="1" ht="18" customHeight="1">
      <c r="A232" s="104">
        <f>IF(N232="","",A231+1)</f>
        <v>8</v>
      </c>
      <c r="B232" s="812" t="str">
        <f>IF('Master sheet'!$D$11="Hindi","माता का नाम :-","Mother's Name :-")</f>
        <v>माता का नाम :-</v>
      </c>
      <c r="C232" s="812"/>
      <c r="D232" s="812"/>
      <c r="E232" s="813" t="str">
        <f>IFERROR(IF(AND(N232=""),"",VLOOKUP(N232,Marks,8,0)),"")</f>
        <v>SABINA BANO</v>
      </c>
      <c r="F232" s="813"/>
      <c r="G232" s="813"/>
      <c r="H232" s="813"/>
      <c r="I232" s="813"/>
      <c r="J232" s="814" t="str">
        <f>IF('Master sheet'!$D$11="Hindi","रोल नंबर :-","Roll No. :")</f>
        <v>रोल नंबर :-</v>
      </c>
      <c r="K232" s="814"/>
      <c r="L232" s="814"/>
      <c r="M232" s="814"/>
      <c r="N232" s="816">
        <f>IF(AD200="","",IF(AND(AD200+1&gt;$AN$7),"",AD200+1))</f>
        <v>115</v>
      </c>
      <c r="O232" s="816"/>
      <c r="P232" s="816"/>
      <c r="Q232" s="875"/>
      <c r="R232" s="812" t="str">
        <f>IF('Master sheet'!$D$11="Hindi","माता का नाम :-","Mother's Name :-")</f>
        <v>माता का नाम :-</v>
      </c>
      <c r="S232" s="812"/>
      <c r="T232" s="812"/>
      <c r="U232" s="813" t="str">
        <f>IFERROR(IF(AND(AD232=""),"",VLOOKUP(AD232,Marks,8,0)),"")</f>
        <v/>
      </c>
      <c r="V232" s="813"/>
      <c r="W232" s="813"/>
      <c r="X232" s="813"/>
      <c r="Y232" s="813"/>
      <c r="Z232" s="814" t="str">
        <f>IF('Master sheet'!$D$11="Hindi","रोल नंबर :-","Roll No. :")</f>
        <v>रोल नंबर :-</v>
      </c>
      <c r="AA232" s="814"/>
      <c r="AB232" s="814"/>
      <c r="AC232" s="814"/>
      <c r="AD232" s="874">
        <f>IF(N232="","",IF(AND(N232+1&gt;$AN$7),"",N232+1))</f>
        <v>116</v>
      </c>
      <c r="AE232" s="874"/>
      <c r="AF232" s="874"/>
    </row>
    <row r="233" spans="1:32" s="46" customFormat="1" ht="10.5" customHeight="1">
      <c r="A233" s="104">
        <f>IF(N232="","",A232+1)</f>
        <v>9</v>
      </c>
      <c r="B233" s="371"/>
      <c r="C233" s="371"/>
      <c r="D233" s="371"/>
      <c r="E233" s="367"/>
      <c r="F233" s="367"/>
      <c r="G233" s="367"/>
      <c r="H233" s="367"/>
      <c r="I233" s="367"/>
      <c r="J233" s="366"/>
      <c r="K233" s="366"/>
      <c r="L233" s="366"/>
      <c r="M233" s="366"/>
      <c r="N233" s="370"/>
      <c r="O233" s="370"/>
      <c r="P233" s="370"/>
      <c r="Q233" s="875"/>
      <c r="R233" s="77"/>
      <c r="S233" s="77"/>
      <c r="T233" s="77"/>
      <c r="U233" s="78"/>
      <c r="V233" s="78"/>
      <c r="W233" s="78"/>
      <c r="X233" s="77"/>
      <c r="Y233" s="77"/>
      <c r="Z233" s="79"/>
      <c r="AA233" s="79"/>
      <c r="AB233" s="79"/>
      <c r="AC233" s="47"/>
      <c r="AD233" s="47"/>
      <c r="AE233" s="47"/>
      <c r="AF233" s="47"/>
    </row>
    <row r="234" spans="1:32" s="46" customFormat="1" ht="21" customHeight="1">
      <c r="A234" s="104">
        <f>IF(N232="","",A233+1)</f>
        <v>10</v>
      </c>
      <c r="B234" s="588" t="str">
        <f>IF('Master sheet'!$D$11="Hindi","विषय","Subject")</f>
        <v>विषय</v>
      </c>
      <c r="C234" s="604" t="str">
        <f>IF('Master sheet'!$D$11="Hindi","अर्द्धवार्षिक","Half Yearly")</f>
        <v>अर्द्धवार्षिक</v>
      </c>
      <c r="D234" s="605"/>
      <c r="E234" s="605"/>
      <c r="F234" s="605"/>
      <c r="G234" s="820" t="str">
        <f>IF('Master sheet'!$D$11="Hindi","वार्षिक","Yearly")</f>
        <v>वार्षिक</v>
      </c>
      <c r="H234" s="821"/>
      <c r="I234" s="821"/>
      <c r="J234" s="822"/>
      <c r="K234" s="604" t="str">
        <f>IF('Master sheet'!$D$11="Hindi","सर्व योग","Grand Total")</f>
        <v>सर्व योग</v>
      </c>
      <c r="L234" s="605"/>
      <c r="M234" s="605"/>
      <c r="N234" s="606"/>
      <c r="O234" s="817" t="str">
        <f>IF('Master sheet'!$D$11="Hindi","ग्रेड","Grade")</f>
        <v>ग्रेड</v>
      </c>
      <c r="P234" s="807" t="str">
        <f>IF('Master sheet'!$D$11="Hindi","परिणाम","Results")</f>
        <v>परिणाम</v>
      </c>
      <c r="Q234" s="875"/>
      <c r="R234" s="588" t="str">
        <f>IF('Master sheet'!$D$11="Hindi","विषय","Subject")</f>
        <v>विषय</v>
      </c>
      <c r="S234" s="604" t="str">
        <f>IF('Master sheet'!$D$11="Hindi","अर्द्धवार्षिक","Half Yearly")</f>
        <v>अर्द्धवार्षिक</v>
      </c>
      <c r="T234" s="605"/>
      <c r="U234" s="605"/>
      <c r="V234" s="605"/>
      <c r="W234" s="820" t="str">
        <f>IF('Master sheet'!$D$11="Hindi","वार्षिक","Yearly")</f>
        <v>वार्षिक</v>
      </c>
      <c r="X234" s="821"/>
      <c r="Y234" s="821"/>
      <c r="Z234" s="822"/>
      <c r="AA234" s="604" t="str">
        <f>IF('Master sheet'!$D$11="Hindi","सर्व योग","Grand Total")</f>
        <v>सर्व योग</v>
      </c>
      <c r="AB234" s="605"/>
      <c r="AC234" s="605"/>
      <c r="AD234" s="606"/>
      <c r="AE234" s="817" t="str">
        <f>IF('Master sheet'!$D$11="Hindi","ग्रेड","Grade")</f>
        <v>ग्रेड</v>
      </c>
      <c r="AF234" s="807" t="str">
        <f>IF('Master sheet'!$D$11="Hindi","परिणाम","Results")</f>
        <v>परिणाम</v>
      </c>
    </row>
    <row r="235" spans="1:32" s="46" customFormat="1" ht="90.75" customHeight="1">
      <c r="A235" s="104">
        <f>IF(N232="","",A234+1)</f>
        <v>11</v>
      </c>
      <c r="B235" s="588"/>
      <c r="C235" s="823" t="str">
        <f>IF('Master sheet'!$D$11="Hindi","लिखित","Written")</f>
        <v>लिखित</v>
      </c>
      <c r="D235" s="824"/>
      <c r="E235" s="823" t="str">
        <f>IF('Master sheet'!$D$11="Hindi","मौखिक","Oral")</f>
        <v>मौखिक</v>
      </c>
      <c r="F235" s="824"/>
      <c r="G235" s="823" t="str">
        <f>IF('Master sheet'!$D$11="Hindi","लिखित","Written")</f>
        <v>लिखित</v>
      </c>
      <c r="H235" s="824"/>
      <c r="I235" s="825" t="str">
        <f>IF('Master sheet'!$D$11="Hindi","मौखिक","Oral")</f>
        <v>मौखिक</v>
      </c>
      <c r="J235" s="825"/>
      <c r="K235" s="380" t="str">
        <f>IF('Master sheet'!$D$11="Hindi","लिखित","Written")</f>
        <v>लिखित</v>
      </c>
      <c r="L235" s="380" t="str">
        <f>IF('Master sheet'!$D$11="Hindi","मौखिक","Oral")</f>
        <v>मौखिक</v>
      </c>
      <c r="M235" s="826" t="str">
        <f>IF('Master sheet'!$D$11="Hindi","कुल विषय योग ","Subject Total")</f>
        <v xml:space="preserve">कुल विषय योग </v>
      </c>
      <c r="N235" s="827"/>
      <c r="O235" s="818"/>
      <c r="P235" s="808"/>
      <c r="Q235" s="875"/>
      <c r="R235" s="588"/>
      <c r="S235" s="823" t="str">
        <f>IF('Master sheet'!$D$11="Hindi","लिखित","Written")</f>
        <v>लिखित</v>
      </c>
      <c r="T235" s="824"/>
      <c r="U235" s="823" t="str">
        <f>IF('Master sheet'!$D$11="Hindi","मौखिक","Oral")</f>
        <v>मौखिक</v>
      </c>
      <c r="V235" s="824"/>
      <c r="W235" s="823" t="str">
        <f>IF('Master sheet'!$D$11="Hindi","लिखित","Written")</f>
        <v>लिखित</v>
      </c>
      <c r="X235" s="824"/>
      <c r="Y235" s="825" t="str">
        <f>IF('Master sheet'!$D$11="Hindi","मौखिक","Oral")</f>
        <v>मौखिक</v>
      </c>
      <c r="Z235" s="825"/>
      <c r="AA235" s="380" t="str">
        <f>IF('Master sheet'!$D$11="Hindi","लिखित","Written")</f>
        <v>लिखित</v>
      </c>
      <c r="AB235" s="380" t="str">
        <f>IF('Master sheet'!$D$11="Hindi","मौखिक","Oral")</f>
        <v>मौखिक</v>
      </c>
      <c r="AC235" s="826" t="str">
        <f>IF('Master sheet'!$D$11="Hindi","कुल विषय योग ","Subject Total")</f>
        <v xml:space="preserve">कुल विषय योग </v>
      </c>
      <c r="AD235" s="827"/>
      <c r="AE235" s="818"/>
      <c r="AF235" s="808"/>
    </row>
    <row r="236" spans="1:32" s="46" customFormat="1" ht="18.75" customHeight="1">
      <c r="A236" s="104">
        <f>IF(N232="","",A235+1)</f>
        <v>12</v>
      </c>
      <c r="B236" s="588"/>
      <c r="C236" s="830">
        <v>30</v>
      </c>
      <c r="D236" s="831"/>
      <c r="E236" s="830">
        <v>70</v>
      </c>
      <c r="F236" s="831"/>
      <c r="G236" s="830">
        <v>30</v>
      </c>
      <c r="H236" s="831"/>
      <c r="I236" s="830">
        <v>70</v>
      </c>
      <c r="J236" s="831"/>
      <c r="K236" s="414">
        <v>60</v>
      </c>
      <c r="L236" s="414">
        <v>140</v>
      </c>
      <c r="M236" s="830">
        <v>200</v>
      </c>
      <c r="N236" s="831"/>
      <c r="O236" s="819"/>
      <c r="P236" s="809"/>
      <c r="Q236" s="875"/>
      <c r="R236" s="588"/>
      <c r="S236" s="830">
        <v>30</v>
      </c>
      <c r="T236" s="831"/>
      <c r="U236" s="830">
        <v>70</v>
      </c>
      <c r="V236" s="831"/>
      <c r="W236" s="830">
        <v>30</v>
      </c>
      <c r="X236" s="831"/>
      <c r="Y236" s="830">
        <v>70</v>
      </c>
      <c r="Z236" s="831"/>
      <c r="AA236" s="414">
        <v>60</v>
      </c>
      <c r="AB236" s="414">
        <v>140</v>
      </c>
      <c r="AC236" s="830">
        <v>200</v>
      </c>
      <c r="AD236" s="831"/>
      <c r="AE236" s="819"/>
      <c r="AF236" s="809"/>
    </row>
    <row r="237" spans="1:32" s="46" customFormat="1" ht="21" customHeight="1">
      <c r="A237" s="104">
        <f>IF(N232="","",A236+1)</f>
        <v>13</v>
      </c>
      <c r="B237" s="321" t="str">
        <f>IF('Master sheet'!D$11="Hindi","हिंदी","Hindi")</f>
        <v>हिंदी</v>
      </c>
      <c r="C237" s="663">
        <f>IFERROR(IF(AND(N232=""),"",VLOOKUP(N232,Marks,15,0)),"")</f>
        <v>29</v>
      </c>
      <c r="D237" s="665"/>
      <c r="E237" s="663">
        <f>IFERROR(IF(AND(N232=""),"",VLOOKUP(N232,Marks,16,0)),"")</f>
        <v>68</v>
      </c>
      <c r="F237" s="665"/>
      <c r="G237" s="663">
        <f>IFERROR(IF(AND(N232=""),"",VLOOKUP(N232,Marks,19,0)),"")</f>
        <v>24</v>
      </c>
      <c r="H237" s="665"/>
      <c r="I237" s="663">
        <f>IFERROR(IF(AND(N232=""),"",VLOOKUP(N232,Marks,20,0)),"")</f>
        <v>21</v>
      </c>
      <c r="J237" s="665"/>
      <c r="K237" s="406">
        <f>IFERROR(IF(AND(N232=""),"",SUM(C237,G237)),"")</f>
        <v>53</v>
      </c>
      <c r="L237" s="406">
        <f>IFERROR(IF(AND(N232=""),"",SUM(E237,I237)),"")</f>
        <v>89</v>
      </c>
      <c r="M237" s="828">
        <f>IFERROR(IF(AND(N232=""),"",SUM(K237,L237)),"")</f>
        <v>142</v>
      </c>
      <c r="N237" s="829"/>
      <c r="O237" s="84" t="str">
        <f>IFERROR(IF(AND(N232=""),"",VLOOKUP(N232,Marks,28,0)),"")</f>
        <v>B</v>
      </c>
      <c r="P237" s="225" t="str">
        <f>IFERROR(IF(AND(N232=""),"",VLOOKUP(N232,Marks,26,0)),"")</f>
        <v>P</v>
      </c>
      <c r="Q237" s="875"/>
      <c r="R237" s="321" t="str">
        <f>IF('Master sheet'!T$11="Hindi","हिंदी","Hindi")</f>
        <v>Hindi</v>
      </c>
      <c r="S237" s="663" t="str">
        <f>IFERROR(IF(AND(AD232=""),"",VLOOKUP(AD232,Marks,15,0)),"")</f>
        <v/>
      </c>
      <c r="T237" s="665"/>
      <c r="U237" s="663" t="str">
        <f>IFERROR(IF(AND(AD232=""),"",VLOOKUP(AD232,Marks,16,0)),"")</f>
        <v/>
      </c>
      <c r="V237" s="665"/>
      <c r="W237" s="663" t="str">
        <f>IFERROR(IF(AND(AD232=""),"",VLOOKUP(AD232,Marks,19,0)),"")</f>
        <v/>
      </c>
      <c r="X237" s="665"/>
      <c r="Y237" s="663" t="str">
        <f>IFERROR(IF(AND(AD232=""),"",VLOOKUP(AD232,Marks,20,0)),"")</f>
        <v/>
      </c>
      <c r="Z237" s="665"/>
      <c r="AA237" s="406">
        <f>IFERROR(IF(AND(AD232=""),"",SUM(S237,W237)),"")</f>
        <v>0</v>
      </c>
      <c r="AB237" s="406">
        <f>IFERROR(IF(AND(AD232=""),"",SUM(U237,Y237)),"")</f>
        <v>0</v>
      </c>
      <c r="AC237" s="828">
        <f>IFERROR(IF(AND(AD232=""),"",SUM(AA237,AB237)),"")</f>
        <v>0</v>
      </c>
      <c r="AD237" s="829"/>
      <c r="AE237" s="84" t="str">
        <f>IFERROR(IF(AND(AD232=""),"",VLOOKUP(AD232,Marks,28,0)),"")</f>
        <v/>
      </c>
      <c r="AF237" s="225" t="str">
        <f>IFERROR(IF(AND(AD232=""),"",VLOOKUP(AD232,Marks,26,0)),"")</f>
        <v/>
      </c>
    </row>
    <row r="238" spans="1:32" s="46" customFormat="1" ht="21" customHeight="1">
      <c r="A238" s="104">
        <f>IF(N232="","",A237+1)</f>
        <v>14</v>
      </c>
      <c r="B238" s="321" t="str">
        <f>IF('Master sheet'!$D$11="Hindi","गणित","Maths")</f>
        <v>गणित</v>
      </c>
      <c r="C238" s="663">
        <f>IFERROR(IF(AND(N232=""),"",VLOOKUP(N232,Marks,51,0)),"")</f>
        <v>22</v>
      </c>
      <c r="D238" s="665"/>
      <c r="E238" s="663">
        <f>IFERROR(IF(AND(N232=""),"",VLOOKUP(N232,Marks,52,0)),"")</f>
        <v>64</v>
      </c>
      <c r="F238" s="665"/>
      <c r="G238" s="663">
        <f>IFERROR(IF(AND(N232=""),"",VLOOKUP(N232,Marks,55,0)),"")</f>
        <v>25</v>
      </c>
      <c r="H238" s="665"/>
      <c r="I238" s="663">
        <f>IFERROR(IF(AND(N232=""),"",VLOOKUP(N232,Marks,56,0)),"")</f>
        <v>65</v>
      </c>
      <c r="J238" s="665"/>
      <c r="K238" s="406">
        <f>IFERROR(IF(AND(N232=""),"",SUM(C238,G238)),"")</f>
        <v>47</v>
      </c>
      <c r="L238" s="406">
        <f>IFERROR(IF(AND(N232=""),"",SUM(E238,I238)),"")</f>
        <v>129</v>
      </c>
      <c r="M238" s="828">
        <f>IFERROR(IF(AND(N232=""),"",SUM(K238,L238)),"")</f>
        <v>176</v>
      </c>
      <c r="N238" s="829"/>
      <c r="O238" s="84" t="str">
        <f>IFERROR(IF(AND(N232=""),"",VLOOKUP(N232,Marks,64,0)),"")</f>
        <v>A</v>
      </c>
      <c r="P238" s="225" t="str">
        <f>IFERROR(IF(AND(N232=""),"",VLOOKUP(N232,Marks,62,0)),"")</f>
        <v>P</v>
      </c>
      <c r="Q238" s="875"/>
      <c r="R238" s="321" t="str">
        <f>IF('Master sheet'!$D$11="Hindi","गणित","Maths")</f>
        <v>गणित</v>
      </c>
      <c r="S238" s="663" t="str">
        <f>IFERROR(IF(AND(AD232=""),"",VLOOKUP(AD232,Marks,51,0)),"")</f>
        <v/>
      </c>
      <c r="T238" s="665"/>
      <c r="U238" s="663" t="str">
        <f>IFERROR(IF(AND(AD232=""),"",VLOOKUP(AD232,Marks,52,0)),"")</f>
        <v/>
      </c>
      <c r="V238" s="665"/>
      <c r="W238" s="663" t="str">
        <f>IFERROR(IF(AND(AD232=""),"",VLOOKUP(AD232,Marks,55,0)),"")</f>
        <v/>
      </c>
      <c r="X238" s="665"/>
      <c r="Y238" s="663" t="str">
        <f>IFERROR(IF(AND(AD232=""),"",VLOOKUP(AD232,Marks,56,0)),"")</f>
        <v/>
      </c>
      <c r="Z238" s="665"/>
      <c r="AA238" s="406">
        <f>IFERROR(IF(AND(AD232=""),"",SUM(S238,W238)),"")</f>
        <v>0</v>
      </c>
      <c r="AB238" s="406">
        <f>IFERROR(IF(AND(AD232=""),"",SUM(U238,Y238)),"")</f>
        <v>0</v>
      </c>
      <c r="AC238" s="828">
        <f>IFERROR(IF(AND(AD232=""),"",SUM(AA238,AB238)),"")</f>
        <v>0</v>
      </c>
      <c r="AD238" s="829"/>
      <c r="AE238" s="84" t="str">
        <f>IFERROR(IF(AND(AD232=""),"",VLOOKUP(AD232,Marks,64,0)),"")</f>
        <v/>
      </c>
      <c r="AF238" s="225" t="str">
        <f>IFERROR(IF(AND(AD232=""),"",VLOOKUP(AD232,Marks,62,0)),"")</f>
        <v/>
      </c>
    </row>
    <row r="239" spans="1:32" s="46" customFormat="1" ht="21" customHeight="1">
      <c r="A239" s="104">
        <f>IF(N232="","",A238+1)</f>
        <v>15</v>
      </c>
      <c r="B239" s="416"/>
      <c r="C239" s="830">
        <v>15</v>
      </c>
      <c r="D239" s="831"/>
      <c r="E239" s="830">
        <v>35</v>
      </c>
      <c r="F239" s="831"/>
      <c r="G239" s="830">
        <v>15</v>
      </c>
      <c r="H239" s="831"/>
      <c r="I239" s="830">
        <v>35</v>
      </c>
      <c r="J239" s="831"/>
      <c r="K239" s="414">
        <v>30</v>
      </c>
      <c r="L239" s="414">
        <v>70</v>
      </c>
      <c r="M239" s="830">
        <v>100</v>
      </c>
      <c r="N239" s="831"/>
      <c r="O239" s="834"/>
      <c r="P239" s="835"/>
      <c r="Q239" s="875"/>
      <c r="R239" s="416"/>
      <c r="S239" s="830">
        <v>15</v>
      </c>
      <c r="T239" s="831"/>
      <c r="U239" s="830">
        <v>35</v>
      </c>
      <c r="V239" s="831"/>
      <c r="W239" s="830">
        <v>15</v>
      </c>
      <c r="X239" s="831"/>
      <c r="Y239" s="830">
        <v>35</v>
      </c>
      <c r="Z239" s="831"/>
      <c r="AA239" s="414">
        <v>30</v>
      </c>
      <c r="AB239" s="414">
        <v>70</v>
      </c>
      <c r="AC239" s="830">
        <v>100</v>
      </c>
      <c r="AD239" s="831"/>
      <c r="AE239" s="834"/>
      <c r="AF239" s="835"/>
    </row>
    <row r="240" spans="1:32" s="46" customFormat="1" ht="21" customHeight="1">
      <c r="A240" s="104">
        <f>IF(N232="","",A239+1)</f>
        <v>16</v>
      </c>
      <c r="B240" s="321" t="str">
        <f>IF('Master sheet'!$D$11="Hindi","अंग्रेजी","English")</f>
        <v>अंग्रेजी</v>
      </c>
      <c r="C240" s="663">
        <f>IFERROR(IF(AND(N232=""),"",VLOOKUP(N232,Marks,33,0)),"")</f>
        <v>14</v>
      </c>
      <c r="D240" s="665"/>
      <c r="E240" s="663">
        <f>IFERROR(IF(AND(N232=""),"",VLOOKUP(N232,Marks,34,0)),"")</f>
        <v>32</v>
      </c>
      <c r="F240" s="665"/>
      <c r="G240" s="663">
        <f>IFERROR(IF(AND(N232=""),"",VLOOKUP(N232,Marks,37,0)),"")</f>
        <v>10</v>
      </c>
      <c r="H240" s="665"/>
      <c r="I240" s="663">
        <f>IFERROR(IF(AND(N232=""),"",VLOOKUP(N232,Marks,38,0)),"")</f>
        <v>32</v>
      </c>
      <c r="J240" s="665"/>
      <c r="K240" s="406">
        <f>IFERROR(IF(AND(N232=""),"",SUM(C240,G240)),"")</f>
        <v>24</v>
      </c>
      <c r="L240" s="406">
        <f>IFERROR(IF(AND(N232=""),"",SUM(E240,I240)),"")</f>
        <v>64</v>
      </c>
      <c r="M240" s="828">
        <f>IFERROR(IF(AND(N232=""),"",SUM(K240,L240)),"")</f>
        <v>88</v>
      </c>
      <c r="N240" s="829"/>
      <c r="O240" s="84" t="str">
        <f>IFERROR(IF(AND(N232=""),"",VLOOKUP(N232,Marks,46,0)),"")</f>
        <v>A</v>
      </c>
      <c r="P240" s="225" t="str">
        <f>IFERROR(IF(AND(N232=""),"",VLOOKUP(N232,Marks,44,0)),"")</f>
        <v>P</v>
      </c>
      <c r="Q240" s="875"/>
      <c r="R240" s="321" t="str">
        <f>IF('Master sheet'!$D$11="Hindi","अंग्रेजी","English")</f>
        <v>अंग्रेजी</v>
      </c>
      <c r="S240" s="663" t="str">
        <f>IFERROR(IF(AND(AD232=""),"",VLOOKUP(AD232,Marks,33,0)),"")</f>
        <v/>
      </c>
      <c r="T240" s="665"/>
      <c r="U240" s="663" t="str">
        <f>IFERROR(IF(AND(AD232=""),"",VLOOKUP(AD232,Marks,34,0)),"")</f>
        <v/>
      </c>
      <c r="V240" s="665"/>
      <c r="W240" s="663" t="str">
        <f>IFERROR(IF(AND(AD232=""),"",VLOOKUP(AD232,Marks,37,0)),"")</f>
        <v/>
      </c>
      <c r="X240" s="665"/>
      <c r="Y240" s="663" t="str">
        <f>IFERROR(IF(AND(AD232=""),"",VLOOKUP(AD232,Marks,38,0)),"")</f>
        <v/>
      </c>
      <c r="Z240" s="665"/>
      <c r="AA240" s="406">
        <f>IFERROR(IF(AND(AD232=""),"",SUM(S240,W240)),"")</f>
        <v>0</v>
      </c>
      <c r="AB240" s="406">
        <f>IFERROR(IF(AND(AD232=""),"",SUM(U240,Y240)),"")</f>
        <v>0</v>
      </c>
      <c r="AC240" s="828">
        <f>IFERROR(IF(AND(AD232=""),"",SUM(AA240,AB240)),"")</f>
        <v>0</v>
      </c>
      <c r="AD240" s="829"/>
      <c r="AE240" s="84" t="str">
        <f>IFERROR(IF(AND(AD232=""),"",VLOOKUP(AD232,Marks,46,0)),"")</f>
        <v/>
      </c>
      <c r="AF240" s="225" t="str">
        <f>IFERROR(IF(AND(AD232=""),"",VLOOKUP(AD232,Marks,44,0)),"")</f>
        <v/>
      </c>
    </row>
    <row r="241" spans="1:32" s="46" customFormat="1" ht="25.5" customHeight="1">
      <c r="A241" s="104">
        <f>IF(N232="","",A240+1)</f>
        <v>17</v>
      </c>
      <c r="B241" s="322" t="str">
        <f>IF('Master sheet'!$D$11="Hindi","कुल योग","Total")</f>
        <v>कुल योग</v>
      </c>
      <c r="C241" s="848">
        <f>IF(AND(N232=""),"",IF(AND(C237="",C238="",C240=""),"",SUM(C237,C238,C240)))</f>
        <v>65</v>
      </c>
      <c r="D241" s="849"/>
      <c r="E241" s="848">
        <f>IF(AND(N232=""),"",IF(AND(E237="",E238="",E240=""),"",SUM(E237,E238,E240)))</f>
        <v>164</v>
      </c>
      <c r="F241" s="849"/>
      <c r="G241" s="848">
        <f>IF(AND(N232=""),"",IF(AND(G237="",G238="",G240=""),"",SUM(G237,G238,G240)))</f>
        <v>59</v>
      </c>
      <c r="H241" s="849"/>
      <c r="I241" s="848">
        <f>IF(AND(N232=""),"",IF(AND(I237="",I238="",I240=""),"",SUM(I237,I238,I240)))</f>
        <v>118</v>
      </c>
      <c r="J241" s="849"/>
      <c r="K241" s="407">
        <f>IF(AND(N232=""),"",IF(AND(K237="",K238="",K240=""),"",SUM(K237,K238,K240)))</f>
        <v>124</v>
      </c>
      <c r="L241" s="407">
        <f>IF(AND(N232=""),"",IF(AND(L237="",L238="",L240=""),"",SUM(L237,L238,L240)))</f>
        <v>282</v>
      </c>
      <c r="M241" s="828">
        <f>IF(AND(N232=""),"",IF(AND(M237="",M238="",M240=""),"",SUM(M237,M238,M240)))</f>
        <v>406</v>
      </c>
      <c r="N241" s="829"/>
      <c r="O241" s="415" t="str">
        <f>IFERROR(IF(AND(N232=""),"",VLOOKUP(N232,Marks,119,0)),"")</f>
        <v>B</v>
      </c>
      <c r="P241" s="228"/>
      <c r="Q241" s="875"/>
      <c r="R241" s="322" t="str">
        <f>IF('Master sheet'!$D$11="Hindi","कुल योग","Total")</f>
        <v>कुल योग</v>
      </c>
      <c r="S241" s="848" t="str">
        <f>IF(AND(AD232=""),"",IF(AND(S237="",S238="",S240=""),"",SUM(S237,S238,S240)))</f>
        <v/>
      </c>
      <c r="T241" s="849"/>
      <c r="U241" s="848" t="str">
        <f>IF(AND(AD232=""),"",IF(AND(U237="",U238="",U240=""),"",SUM(U237,U238,U240)))</f>
        <v/>
      </c>
      <c r="V241" s="849"/>
      <c r="W241" s="848" t="str">
        <f>IF(AND(AD232=""),"",IF(AND(W237="",W238="",W240=""),"",SUM(W237,W238,W240)))</f>
        <v/>
      </c>
      <c r="X241" s="849"/>
      <c r="Y241" s="848" t="str">
        <f>IF(AND(AD232=""),"",IF(AND(Y237="",Y238="",Y240=""),"",SUM(Y237,Y238,Y240)))</f>
        <v/>
      </c>
      <c r="Z241" s="849"/>
      <c r="AA241" s="407">
        <f>IF(AND(AD232=""),"",IF(AND(AA237="",AA238="",AA240=""),"",SUM(AA237,AA238,AA240)))</f>
        <v>0</v>
      </c>
      <c r="AB241" s="407">
        <f>IF(AND(AD232=""),"",IF(AND(AB237="",AB238="",AB240=""),"",SUM(AB237,AB238,AB240)))</f>
        <v>0</v>
      </c>
      <c r="AC241" s="828">
        <f>IF(AND(AD232=""),"",IF(AND(AC237="",AC238="",AC240=""),"",SUM(AC237,AC238,AC240)))</f>
        <v>0</v>
      </c>
      <c r="AD241" s="829"/>
      <c r="AE241" s="415" t="str">
        <f>IFERROR(IF(AND(AD232=""),"",VLOOKUP(AD232,Marks,119,0)),"")</f>
        <v/>
      </c>
      <c r="AF241" s="228"/>
    </row>
    <row r="242" spans="1:32" s="46" customFormat="1" ht="25.5" customHeight="1">
      <c r="A242" s="104">
        <f>IF(N232="","",A241+1)</f>
        <v>18</v>
      </c>
      <c r="B242" s="417"/>
      <c r="C242" s="830">
        <v>50</v>
      </c>
      <c r="D242" s="836"/>
      <c r="E242" s="836"/>
      <c r="F242" s="831"/>
      <c r="G242" s="830">
        <v>50</v>
      </c>
      <c r="H242" s="836"/>
      <c r="I242" s="836"/>
      <c r="J242" s="831"/>
      <c r="K242" s="830">
        <v>100</v>
      </c>
      <c r="L242" s="836"/>
      <c r="M242" s="836"/>
      <c r="N242" s="831"/>
      <c r="O242" s="837"/>
      <c r="P242" s="838"/>
      <c r="Q242" s="875"/>
      <c r="R242" s="417"/>
      <c r="S242" s="830">
        <v>50</v>
      </c>
      <c r="T242" s="836"/>
      <c r="U242" s="836"/>
      <c r="V242" s="831"/>
      <c r="W242" s="830">
        <v>50</v>
      </c>
      <c r="X242" s="836"/>
      <c r="Y242" s="836"/>
      <c r="Z242" s="831"/>
      <c r="AA242" s="830">
        <v>100</v>
      </c>
      <c r="AB242" s="836"/>
      <c r="AC242" s="836"/>
      <c r="AD242" s="831"/>
      <c r="AE242" s="837"/>
      <c r="AF242" s="838"/>
    </row>
    <row r="243" spans="1:32" s="46" customFormat="1" ht="21" customHeight="1">
      <c r="A243" s="104">
        <f>IF(N232="","",A242+1)</f>
        <v>19</v>
      </c>
      <c r="B243" s="326" t="str">
        <f>IF('Master sheet'!$D$11="Hindi","पर्यावरण अध्ययन","EVS")</f>
        <v>पर्यावरण अध्ययन</v>
      </c>
      <c r="C243" s="663">
        <f>IFERROR(IF(AND(N232=""),"",VLOOKUP(N232,Marks,69,0)),"")</f>
        <v>41</v>
      </c>
      <c r="D243" s="664"/>
      <c r="E243" s="664"/>
      <c r="F243" s="665"/>
      <c r="G243" s="663">
        <f>IFERROR(IF(AND(N232=""),"",VLOOKUP(N232,Marks,73,0)),"")</f>
        <v>48</v>
      </c>
      <c r="H243" s="664"/>
      <c r="I243" s="664"/>
      <c r="J243" s="665"/>
      <c r="K243" s="848">
        <f>IFERROR(IF(AND(N232=""),"",SUM(C243,G243)),"")</f>
        <v>89</v>
      </c>
      <c r="L243" s="861"/>
      <c r="M243" s="861"/>
      <c r="N243" s="849"/>
      <c r="O243" s="84" t="str">
        <f>IFERROR(IF(AND(N232=""),"",VLOOKUP(N232,Marks,82,0)),"")</f>
        <v>A</v>
      </c>
      <c r="P243" s="225" t="str">
        <f>IFERROR(IF(AND(N232=""),"",VLOOKUP(N232,Marks,80,0)),"")</f>
        <v>P</v>
      </c>
      <c r="Q243" s="875"/>
      <c r="R243" s="326" t="str">
        <f>IF('Master sheet'!$D$11="Hindi","पर्यावरण अध्ययन","EVS")</f>
        <v>पर्यावरण अध्ययन</v>
      </c>
      <c r="S243" s="663" t="str">
        <f>IFERROR(IF(AND(AD232=""),"",VLOOKUP(AD232,Marks,69,0)),"")</f>
        <v/>
      </c>
      <c r="T243" s="664"/>
      <c r="U243" s="664"/>
      <c r="V243" s="665"/>
      <c r="W243" s="663" t="str">
        <f>IFERROR(IF(AND(AD232=""),"",VLOOKUP(AD232,Marks,73,0)),"")</f>
        <v/>
      </c>
      <c r="X243" s="664"/>
      <c r="Y243" s="664"/>
      <c r="Z243" s="665"/>
      <c r="AA243" s="848">
        <f>IFERROR(IF(AND(AD232=""),"",SUM(S243,W243)),"")</f>
        <v>0</v>
      </c>
      <c r="AB243" s="861"/>
      <c r="AC243" s="861"/>
      <c r="AD243" s="849"/>
      <c r="AE243" s="84" t="str">
        <f>IFERROR(IF(AND(AD232=""),"",VLOOKUP(AD232,Marks,82,0)),"")</f>
        <v/>
      </c>
      <c r="AF243" s="225" t="str">
        <f>IFERROR(IF(AND(AD232=""),"",VLOOKUP(AD232,Marks,80,0)),"")</f>
        <v/>
      </c>
    </row>
    <row r="244" spans="1:32" s="46" customFormat="1" ht="9" customHeight="1">
      <c r="A244" s="104">
        <f>IF(N232="","",A243+1)</f>
        <v>20</v>
      </c>
      <c r="B244" s="810"/>
      <c r="C244" s="810"/>
      <c r="D244" s="810"/>
      <c r="E244" s="810"/>
      <c r="F244" s="810"/>
      <c r="G244" s="810"/>
      <c r="H244" s="810"/>
      <c r="I244" s="810"/>
      <c r="J244" s="810"/>
      <c r="K244" s="810"/>
      <c r="L244" s="810"/>
      <c r="M244" s="810"/>
      <c r="N244" s="810"/>
      <c r="O244" s="810"/>
      <c r="P244" s="810"/>
      <c r="Q244" s="875"/>
      <c r="R244" s="810"/>
      <c r="S244" s="810"/>
      <c r="T244" s="810"/>
      <c r="U244" s="810"/>
      <c r="V244" s="810"/>
      <c r="W244" s="810"/>
      <c r="X244" s="810"/>
      <c r="Y244" s="810"/>
      <c r="Z244" s="810"/>
      <c r="AA244" s="810"/>
      <c r="AB244" s="810"/>
      <c r="AC244" s="810"/>
      <c r="AD244" s="810"/>
      <c r="AE244" s="810"/>
      <c r="AF244" s="810"/>
    </row>
    <row r="245" spans="1:32" s="46" customFormat="1" ht="18.95" customHeight="1">
      <c r="A245" s="104">
        <f>IF(N232="","",A244+1)</f>
        <v>21</v>
      </c>
      <c r="B245" s="862" t="str">
        <f>IF('Master sheet'!$D$11="Hindi","अतिरिक्त विषय ","Extra Subject")</f>
        <v xml:space="preserve">अतिरिक्त विषय </v>
      </c>
      <c r="C245" s="862"/>
      <c r="D245" s="862"/>
      <c r="E245" s="862"/>
      <c r="F245" s="862"/>
      <c r="G245" s="862"/>
      <c r="H245" s="862"/>
      <c r="I245" s="862"/>
      <c r="J245" s="862"/>
      <c r="K245" s="862"/>
      <c r="L245" s="862"/>
      <c r="M245" s="862"/>
      <c r="N245" s="862"/>
      <c r="O245" s="862"/>
      <c r="P245" s="862"/>
      <c r="Q245" s="875"/>
      <c r="R245" s="863" t="str">
        <f>IF('Master sheet'!$D$11="Hindi","अतिरिक्त विषय ","Extra Subject")</f>
        <v xml:space="preserve">अतिरिक्त विषय </v>
      </c>
      <c r="S245" s="863"/>
      <c r="T245" s="863"/>
      <c r="U245" s="863"/>
      <c r="V245" s="863"/>
      <c r="W245" s="863"/>
      <c r="X245" s="863"/>
      <c r="Y245" s="863"/>
      <c r="Z245" s="863"/>
      <c r="AA245" s="863"/>
      <c r="AB245" s="863"/>
      <c r="AC245" s="863"/>
      <c r="AD245" s="863"/>
      <c r="AE245" s="863"/>
      <c r="AF245" s="863"/>
    </row>
    <row r="246" spans="1:32" s="46" customFormat="1" ht="18.95" customHeight="1">
      <c r="A246" s="104">
        <f>IF(N232="","",A245+1)</f>
        <v>22</v>
      </c>
      <c r="B246" s="378" t="str">
        <f>IF('Master sheet'!$D$11="Hindi","विषय","Subject")</f>
        <v>विषय</v>
      </c>
      <c r="C246" s="843" t="str">
        <f>IF('Master sheet'!$D$11="Hindi","पूर्णांक","M.M.")</f>
        <v>पूर्णांक</v>
      </c>
      <c r="D246" s="844"/>
      <c r="E246" s="843" t="str">
        <f>IF('Master sheet'!$D$11="Hindi","प्राप्तांक","Ob.M.")</f>
        <v>प्राप्तांक</v>
      </c>
      <c r="F246" s="844"/>
      <c r="G246" s="843" t="str">
        <f>IF('Master sheet'!$D$11="Hindi","ग्रेड","Grade")</f>
        <v>ग्रेड</v>
      </c>
      <c r="H246" s="844"/>
      <c r="I246" s="843" t="str">
        <f>IF('Master sheet'!$D$11="Hindi","विषय","Subject")</f>
        <v>विषय</v>
      </c>
      <c r="J246" s="844"/>
      <c r="K246" s="843" t="str">
        <f>IF('Master sheet'!$D$11="Hindi","पूर्णांक","M.M.")</f>
        <v>पूर्णांक</v>
      </c>
      <c r="L246" s="844"/>
      <c r="M246" s="843" t="str">
        <f>IF('Master sheet'!$D$11="Hindi","प्राप्तांक","Ob.M.")</f>
        <v>प्राप्तांक</v>
      </c>
      <c r="N246" s="844"/>
      <c r="O246" s="843" t="str">
        <f>IF('Master sheet'!$D$11="Hindi","ग्रेड","Grade")</f>
        <v>ग्रेड</v>
      </c>
      <c r="P246" s="844"/>
      <c r="Q246" s="875"/>
      <c r="R246" s="378" t="str">
        <f>IF('Master sheet'!$D$11="Hindi","विषय","Subject")</f>
        <v>विषय</v>
      </c>
      <c r="S246" s="843" t="str">
        <f>IF('Master sheet'!$D$11="Hindi","पूर्णांक","M.M.")</f>
        <v>पूर्णांक</v>
      </c>
      <c r="T246" s="844"/>
      <c r="U246" s="843" t="str">
        <f>IF('Master sheet'!$D$11="Hindi","प्राप्तांक","Ob.M.")</f>
        <v>प्राप्तांक</v>
      </c>
      <c r="V246" s="844"/>
      <c r="W246" s="843" t="str">
        <f>IF('Master sheet'!$D$11="Hindi","ग्रेड","Grade")</f>
        <v>ग्रेड</v>
      </c>
      <c r="X246" s="844"/>
      <c r="Y246" s="843" t="str">
        <f>IF('Master sheet'!$D$11="Hindi","विषय","Subject")</f>
        <v>विषय</v>
      </c>
      <c r="Z246" s="844"/>
      <c r="AA246" s="843" t="str">
        <f>IF('Master sheet'!$D$11="Hindi","पूर्णांक","M.M.")</f>
        <v>पूर्णांक</v>
      </c>
      <c r="AB246" s="844"/>
      <c r="AC246" s="843" t="str">
        <f>IF('Master sheet'!$D$11="Hindi","प्राप्तांक","Ob.M.")</f>
        <v>प्राप्तांक</v>
      </c>
      <c r="AD246" s="844"/>
      <c r="AE246" s="843" t="str">
        <f>IF('Master sheet'!$D$11="Hindi","ग्रेड","Grade")</f>
        <v>ग्रेड</v>
      </c>
      <c r="AF246" s="844"/>
    </row>
    <row r="247" spans="1:32" s="46" customFormat="1" ht="22.5" customHeight="1">
      <c r="A247" s="104">
        <f>IF(N232="","",A246+1)</f>
        <v>23</v>
      </c>
      <c r="B247" s="322" t="str">
        <f>IF(AND(N232=""),"",'Result Sheet'!$DA$4)</f>
        <v/>
      </c>
      <c r="C247" s="845">
        <f>IF(AND(N232=""),"",'Result Sheet'!$DC$7)</f>
        <v>100</v>
      </c>
      <c r="D247" s="845"/>
      <c r="E247" s="846" t="str">
        <f>IFERROR(IF(AND(N232=""),"",VLOOKUP(N232,Marks,106,0)),"")</f>
        <v/>
      </c>
      <c r="F247" s="846"/>
      <c r="G247" s="847" t="str">
        <f>IFERROR(IF(AND(N232=""),"",VLOOKUP(N232,Marks,107,0)),"")</f>
        <v/>
      </c>
      <c r="H247" s="847"/>
      <c r="I247" s="845" t="str">
        <f>IF(AND(N232=""),"",'Result Sheet'!$DE$4)</f>
        <v/>
      </c>
      <c r="J247" s="845"/>
      <c r="K247" s="845">
        <f>IF(AND(N232=""),"",'Result Sheet'!$DG$7)</f>
        <v>100</v>
      </c>
      <c r="L247" s="845"/>
      <c r="M247" s="846" t="str">
        <f>IFERROR(IF(AND(N232=""),"",VLOOKUP(N232,Marks,110,0)),"")</f>
        <v/>
      </c>
      <c r="N247" s="846"/>
      <c r="O247" s="847" t="str">
        <f>IFERROR(IF(AND(N232=""),"",VLOOKUP(N232,Marks,111,0)),"")</f>
        <v/>
      </c>
      <c r="P247" s="847"/>
      <c r="Q247" s="875"/>
      <c r="R247" s="322" t="str">
        <f>IF(AND(AD232=""),"",'Result Sheet'!$DA$4)</f>
        <v/>
      </c>
      <c r="S247" s="845">
        <f>IF(AND(AD232=""),"",'Result Sheet'!$DC$7)</f>
        <v>100</v>
      </c>
      <c r="T247" s="845"/>
      <c r="U247" s="846" t="str">
        <f>IFERROR(IF(AND(AD232=""),"",VLOOKUP(AD232,Marks,106,0)),"")</f>
        <v/>
      </c>
      <c r="V247" s="846"/>
      <c r="W247" s="847" t="str">
        <f>IFERROR(IF(AND(AD232=""),"",VLOOKUP(AD232,Marks,107,0)),"")</f>
        <v/>
      </c>
      <c r="X247" s="847"/>
      <c r="Y247" s="845" t="str">
        <f>IF(AND(AD232=""),"",'Result Sheet'!$DE$4)</f>
        <v/>
      </c>
      <c r="Z247" s="845"/>
      <c r="AA247" s="845">
        <f>IF(AND(AD232=""),"",'Result Sheet'!$DG$7)</f>
        <v>100</v>
      </c>
      <c r="AB247" s="845"/>
      <c r="AC247" s="846" t="str">
        <f>IFERROR(IF(AND(AD232=""),"",VLOOKUP(AD232,Marks,110,0)),"")</f>
        <v/>
      </c>
      <c r="AD247" s="846"/>
      <c r="AE247" s="847" t="str">
        <f>IFERROR(IF(AND(AD232=""),"",VLOOKUP(AD232,Marks,111,0)),"")</f>
        <v/>
      </c>
      <c r="AF247" s="847"/>
    </row>
    <row r="248" spans="1:32" s="46" customFormat="1" ht="22.5" customHeight="1">
      <c r="A248" s="104">
        <f>IF(N232="","",A247+1)</f>
        <v>24</v>
      </c>
      <c r="B248" s="811" t="str">
        <f>IF('Master sheet'!$D$11="Hindi","विषय","Subject")</f>
        <v>विषय</v>
      </c>
      <c r="C248" s="811"/>
      <c r="D248" s="832" t="str">
        <f>IF('Master sheet'!$D$11="Hindi","प्राप्तांक","Marks ")</f>
        <v>प्राप्तांक</v>
      </c>
      <c r="E248" s="833"/>
      <c r="F248" s="324" t="str">
        <f>IF('Master sheet'!$D$11="Hindi","ग्रेड","Grade")</f>
        <v>ग्रेड</v>
      </c>
      <c r="G248" s="811" t="str">
        <f>IF('Master sheet'!$D$11="Hindi","विषय","Subject")</f>
        <v>विषय</v>
      </c>
      <c r="H248" s="811"/>
      <c r="I248" s="832" t="str">
        <f>IF('Master sheet'!$D$11="Hindi","प्राप्तांक","Marks")</f>
        <v>प्राप्तांक</v>
      </c>
      <c r="J248" s="833"/>
      <c r="K248" s="324" t="str">
        <f>IF('Master sheet'!$D$11="Hindi","ग्रेड","Grade")</f>
        <v>ग्रेड</v>
      </c>
      <c r="L248" s="811" t="str">
        <f>IF('Master sheet'!$D$11="Hindi","विषय","Subject")</f>
        <v>विषय</v>
      </c>
      <c r="M248" s="811"/>
      <c r="N248" s="832" t="str">
        <f>IF('Master sheet'!$D$11="Hindi","प्राप्तांक","Marks")</f>
        <v>प्राप्तांक</v>
      </c>
      <c r="O248" s="833"/>
      <c r="P248" s="365" t="str">
        <f>IF('Master sheet'!$D$11="Hindi","ग्रेड","Grade")</f>
        <v>ग्रेड</v>
      </c>
      <c r="Q248" s="875"/>
      <c r="R248" s="811" t="str">
        <f>IF('Master sheet'!$D$11="Hindi","विषय","Subject")</f>
        <v>विषय</v>
      </c>
      <c r="S248" s="811"/>
      <c r="T248" s="832" t="str">
        <f>IF('Master sheet'!$D$11="Hindi","प्राप्तांक","Marks")</f>
        <v>प्राप्तांक</v>
      </c>
      <c r="U248" s="833"/>
      <c r="V248" s="324" t="str">
        <f>IF('Master sheet'!$D$11="Hindi","ग्रेड","Grade")</f>
        <v>ग्रेड</v>
      </c>
      <c r="W248" s="811" t="str">
        <f>IF('Master sheet'!$D$11="Hindi","विषय","Subject")</f>
        <v>विषय</v>
      </c>
      <c r="X248" s="811"/>
      <c r="Y248" s="832" t="str">
        <f>IF('Master sheet'!$D$11="Hindi","प्राप्तांक","Marks")</f>
        <v>प्राप्तांक</v>
      </c>
      <c r="Z248" s="833"/>
      <c r="AA248" s="324" t="str">
        <f>IF('Master sheet'!$D$11="Hindi","ग्रेड","Grade")</f>
        <v>ग्रेड</v>
      </c>
      <c r="AB248" s="811" t="str">
        <f>IF('Master sheet'!$D$11="Hindi","विषय","Subject")</f>
        <v>विषय</v>
      </c>
      <c r="AC248" s="811"/>
      <c r="AD248" s="832" t="str">
        <f>IF('Master sheet'!$D$11="Hindi","प्राप्तांक","Marks")</f>
        <v>प्राप्तांक</v>
      </c>
      <c r="AE248" s="833"/>
      <c r="AF248" s="365" t="str">
        <f>IF('Master sheet'!$D$11="Hindi","ग्रेड","Grade")</f>
        <v>ग्रेड</v>
      </c>
    </row>
    <row r="249" spans="1:32" s="46" customFormat="1" ht="21.75" customHeight="1">
      <c r="A249" s="104">
        <f>IF(N232="","",A248+1)</f>
        <v>25</v>
      </c>
      <c r="B249" s="839" t="str">
        <f>IF('Master sheet'!$D$11="Hindi","कार्यानुभव","WORK EXP.")</f>
        <v>कार्यानुभव</v>
      </c>
      <c r="C249" s="840"/>
      <c r="D249" s="840"/>
      <c r="E249" s="75" t="str">
        <f>IFERROR(IF(AND(N232=""),"",VLOOKUP(N232,Marks,85,0)),"")</f>
        <v>AB</v>
      </c>
      <c r="F249" s="84" t="str">
        <f>IFERROR(IF(AND(N232=""),"",VLOOKUP(N232,Marks,89,0)),"")</f>
        <v/>
      </c>
      <c r="G249" s="839" t="str">
        <f>IF('Master sheet'!$D$11="Hindi","कला शिक्षा","ART EDU.")</f>
        <v>कला शिक्षा</v>
      </c>
      <c r="H249" s="840"/>
      <c r="I249" s="840"/>
      <c r="J249" s="75">
        <f>IFERROR(IF(AND(N232=""),"",VLOOKUP(N232,Marks,92,0)),"")</f>
        <v>23</v>
      </c>
      <c r="K249" s="84" t="str">
        <f>IFERROR(IF(AND(N232=""),"",VLOOKUP(N232,Marks,96,0)),"")</f>
        <v>C</v>
      </c>
      <c r="L249" s="841" t="str">
        <f>IF('Master sheet'!$D$11="Hindi","स्वा. एवं शा. शिक्षा","HE.&amp;PH. EDU.")</f>
        <v>स्वा. एवं शा. शिक्षा</v>
      </c>
      <c r="M249" s="842"/>
      <c r="N249" s="842"/>
      <c r="O249" s="75">
        <f>IFERROR(IF(AND(N232=""),"",VLOOKUP(N232,Marks,99,0)),"")</f>
        <v>45</v>
      </c>
      <c r="P249" s="84" t="str">
        <f>IFERROR(IF(AND(N232=""),"",VLOOKUP(N232,Marks,103,0)),"")</f>
        <v>C</v>
      </c>
      <c r="Q249" s="875"/>
      <c r="R249" s="833" t="str">
        <f>IF('Master sheet'!$D$11="Hindi","कार्यानुभव","WORK EXP.")</f>
        <v>कार्यानुभव</v>
      </c>
      <c r="S249" s="833"/>
      <c r="T249" s="833"/>
      <c r="U249" s="75" t="str">
        <f>IFERROR(IF(AND(AD232=""),"",VLOOKUP(AD232,Marks,85,0)),"")</f>
        <v/>
      </c>
      <c r="V249" s="84" t="str">
        <f>IFERROR(IF(AND(AD232=""),"",VLOOKUP(AD232,Marks,89,0)),"")</f>
        <v/>
      </c>
      <c r="W249" s="833" t="str">
        <f>IF('Master sheet'!$D$11="Hindi","कला शिक्षा","ART EDU.")</f>
        <v>कला शिक्षा</v>
      </c>
      <c r="X249" s="833"/>
      <c r="Y249" s="833"/>
      <c r="Z249" s="75" t="str">
        <f>IFERROR(IF(AND(AD232=""),"",VLOOKUP(AD232,Marks,92,0)),"")</f>
        <v/>
      </c>
      <c r="AA249" s="84" t="str">
        <f>IFERROR(IF(AND(AD232=""),"",VLOOKUP(AD232,Marks,96,0)),"")</f>
        <v/>
      </c>
      <c r="AB249" s="873" t="str">
        <f>IF('Master sheet'!$D$11="Hindi","स्वा. एवं शा. शिक्षा","HE.&amp;PH. EDU.")</f>
        <v>स्वा. एवं शा. शिक्षा</v>
      </c>
      <c r="AC249" s="873"/>
      <c r="AD249" s="873"/>
      <c r="AE249" s="75" t="str">
        <f>IFERROR(IF(AND(AD232=""),"",VLOOKUP(AD232,Marks,99,0)),"")</f>
        <v/>
      </c>
      <c r="AF249" s="84" t="str">
        <f>IFERROR(IF(AND(AD232=""),"",VLOOKUP(AD232,Marks,103,0)),"")</f>
        <v/>
      </c>
    </row>
    <row r="250" spans="1:32" s="46" customFormat="1" ht="21" customHeight="1">
      <c r="A250" s="104">
        <f>IF(N232="","",A249+1)</f>
        <v>26</v>
      </c>
      <c r="B250" s="800" t="str">
        <f>IF('Master sheet'!$D$11="Hindi","कुल कार्य दिवस :-","Total Meeting :-")</f>
        <v>कुल कार्य दिवस :-</v>
      </c>
      <c r="C250" s="800"/>
      <c r="D250" s="800"/>
      <c r="E250" s="801">
        <f>IFERROR(IF(AND(N232=""),"",VLOOKUP(N232,Marks,117,0)),"")</f>
        <v>220</v>
      </c>
      <c r="F250" s="801"/>
      <c r="G250" s="801"/>
      <c r="H250" s="801"/>
      <c r="I250" s="800" t="str">
        <f>IF('Master sheet'!$D$11="Hindi","कुल उपस्थिति :-","Total Attendance :-")</f>
        <v>कुल उपस्थिति :-</v>
      </c>
      <c r="J250" s="800"/>
      <c r="K250" s="800"/>
      <c r="L250" s="800"/>
      <c r="M250" s="802">
        <f>IFERROR(IF(AND(N232=""),"",VLOOKUP(N232,Marks,118,0)),"")</f>
        <v>160</v>
      </c>
      <c r="N250" s="802"/>
      <c r="O250" s="802"/>
      <c r="P250" s="802"/>
      <c r="Q250" s="875"/>
      <c r="R250" s="800" t="str">
        <f>IF('Master sheet'!$D$11="Hindi","कुल कार्य दिवस :-","Total Meeting :-")</f>
        <v>कुल कार्य दिवस :-</v>
      </c>
      <c r="S250" s="800"/>
      <c r="T250" s="800"/>
      <c r="U250" s="801" t="str">
        <f>IFERROR(IF(AND(AD232=""),"",VLOOKUP(AD232,Marks,117,0)),"")</f>
        <v/>
      </c>
      <c r="V250" s="801"/>
      <c r="W250" s="801"/>
      <c r="X250" s="801"/>
      <c r="Y250" s="800" t="str">
        <f>IF('Master sheet'!$D$11="Hindi","कुल उपस्थिति :-","Total Attendance :-")</f>
        <v>कुल उपस्थिति :-</v>
      </c>
      <c r="Z250" s="800"/>
      <c r="AA250" s="800"/>
      <c r="AB250" s="800"/>
      <c r="AC250" s="802" t="str">
        <f>IFERROR(IF(AND(AD232=""),"",VLOOKUP(AD232,Marks,118,0)),"")</f>
        <v/>
      </c>
      <c r="AD250" s="802"/>
      <c r="AE250" s="802"/>
      <c r="AF250" s="802"/>
    </row>
    <row r="251" spans="1:32" s="46" customFormat="1" ht="21" customHeight="1">
      <c r="A251" s="104">
        <f>IF(N232="","",A250+1)</f>
        <v>27</v>
      </c>
      <c r="B251" s="800" t="str">
        <f>IF('Master sheet'!$D$11="Hindi","परिणाम :-","Result :-")</f>
        <v>परिणाम :-</v>
      </c>
      <c r="C251" s="800"/>
      <c r="D251" s="800"/>
      <c r="E251" s="803" t="str">
        <f>IFERROR(IF(AND(N232=""),"",VLOOKUP(N232,Marks,116,0)),"")</f>
        <v>कक्षोंन्नति</v>
      </c>
      <c r="F251" s="803"/>
      <c r="G251" s="803"/>
      <c r="H251" s="803"/>
      <c r="I251" s="800" t="str">
        <f>IF('Master sheet'!$D$11="Hindi","परिणाम प्रतिशत में :-","Result in Percentage :-")</f>
        <v>परिणाम प्रतिशत में :-</v>
      </c>
      <c r="J251" s="800"/>
      <c r="K251" s="800"/>
      <c r="L251" s="800"/>
      <c r="M251" s="804">
        <f>IFERROR(IF(AND(N232=""),"",VLOOKUP(N232,Marks,113,0)),"")</f>
        <v>81.2</v>
      </c>
      <c r="N251" s="804"/>
      <c r="O251" s="804"/>
      <c r="P251" s="804"/>
      <c r="Q251" s="875"/>
      <c r="R251" s="800" t="str">
        <f>IF('Master sheet'!$D$11="Hindi","परिणाम :-","Result :-")</f>
        <v>परिणाम :-</v>
      </c>
      <c r="S251" s="800"/>
      <c r="T251" s="800"/>
      <c r="U251" s="803" t="str">
        <f>IFERROR(IF(AND(AD232=""),"",VLOOKUP(AD232,Marks,116,0)),"")</f>
        <v/>
      </c>
      <c r="V251" s="803"/>
      <c r="W251" s="803"/>
      <c r="X251" s="803"/>
      <c r="Y251" s="800" t="str">
        <f>IF('Master sheet'!$D$11="Hindi","परिणाम प्रतिशत में :-","Result in Percentage :-")</f>
        <v>परिणाम प्रतिशत में :-</v>
      </c>
      <c r="Z251" s="800"/>
      <c r="AA251" s="800"/>
      <c r="AB251" s="800"/>
      <c r="AC251" s="804" t="str">
        <f>IFERROR(IF(AND(AD232=""),"",VLOOKUP(AD232,Marks,113,0)),"")</f>
        <v/>
      </c>
      <c r="AD251" s="804"/>
      <c r="AE251" s="804"/>
      <c r="AF251" s="804"/>
    </row>
    <row r="252" spans="1:32" s="46" customFormat="1" ht="21" customHeight="1">
      <c r="A252" s="104">
        <f>IF(N232="","",A251+1)</f>
        <v>28</v>
      </c>
      <c r="B252" s="800" t="str">
        <f>IF('Master sheet'!$D$11="Hindi","श्रेणी / ग्रेड :-","Division / Grade :-")</f>
        <v>श्रेणी / ग्रेड :-</v>
      </c>
      <c r="C252" s="800"/>
      <c r="D252" s="800"/>
      <c r="E252" s="226" t="str">
        <f>IFERROR(IF(AND(N232=""),"",VLOOKUP(N232,Marks,114,0)),"")</f>
        <v>I</v>
      </c>
      <c r="F252" s="227" t="s">
        <v>132</v>
      </c>
      <c r="G252" s="805" t="str">
        <f>IFERROR(IF(AND(N232=""),"",VLOOKUP(N232,Marks,119,0)),"")</f>
        <v>B</v>
      </c>
      <c r="H252" s="805"/>
      <c r="I252" s="800" t="str">
        <f>IF('Master sheet'!$D$11="Hindi","कक्षा में स्थान :-","Position in the Class :-")</f>
        <v>कक्षा में स्थान :-</v>
      </c>
      <c r="J252" s="800"/>
      <c r="K252" s="800"/>
      <c r="L252" s="800"/>
      <c r="M252" s="806">
        <f>IFERROR(IF(AND(N232=""),"",VLOOKUP(N232,Marks,115,0)),"")</f>
        <v>9.9999999999999964</v>
      </c>
      <c r="N252" s="806"/>
      <c r="O252" s="806"/>
      <c r="P252" s="806"/>
      <c r="Q252" s="875"/>
      <c r="R252" s="800" t="str">
        <f>IF('Master sheet'!$D$11="Hindi","श्रेणी / ग्रेड :-","Division / Grade :-")</f>
        <v>श्रेणी / ग्रेड :-</v>
      </c>
      <c r="S252" s="800"/>
      <c r="T252" s="800"/>
      <c r="U252" s="226" t="str">
        <f>IFERROR(IF(AND(AD232=""),"",VLOOKUP(AD232,Marks,114,0)),"")</f>
        <v/>
      </c>
      <c r="V252" s="227" t="s">
        <v>132</v>
      </c>
      <c r="W252" s="805" t="str">
        <f>IFERROR(IF(AND(AD232=""),"",VLOOKUP(AD232,Marks,119,0)),"")</f>
        <v/>
      </c>
      <c r="X252" s="805"/>
      <c r="Y252" s="800" t="str">
        <f>IF('Master sheet'!$D$11="Hindi","कक्षा में स्थान :-","Position in the Class :-")</f>
        <v>कक्षा में स्थान :-</v>
      </c>
      <c r="Z252" s="800"/>
      <c r="AA252" s="800"/>
      <c r="AB252" s="800"/>
      <c r="AC252" s="806" t="str">
        <f>IFERROR(IF(AND(AD232=""),"",VLOOKUP(AD232,Marks,115,0)),"")</f>
        <v/>
      </c>
      <c r="AD252" s="806"/>
      <c r="AE252" s="806"/>
      <c r="AF252" s="806"/>
    </row>
    <row r="253" spans="1:32" s="46" customFormat="1" ht="21" customHeight="1">
      <c r="A253" s="104">
        <f>IF(N232="","",A252+1)</f>
        <v>29</v>
      </c>
      <c r="B253" s="786" t="str">
        <f>IF('Master sheet'!$D$11="Hindi","परीक्षा परिणाम घोषणा दिनांक :-","Result Declaration Date :-")</f>
        <v>परीक्षा परिणाम घोषणा दिनांक :-</v>
      </c>
      <c r="C253" s="786"/>
      <c r="D253" s="786"/>
      <c r="E253" s="787">
        <f>IFERROR(IF(AND(N232=""),"",'Master sheet'!$D$10),"")</f>
        <v>45048</v>
      </c>
      <c r="F253" s="787"/>
      <c r="G253" s="787"/>
      <c r="H253" s="369"/>
      <c r="I253" s="76"/>
      <c r="J253" s="76"/>
      <c r="K253" s="47"/>
      <c r="L253" s="76"/>
      <c r="M253" s="76"/>
      <c r="N253" s="76"/>
      <c r="O253" s="76"/>
      <c r="P253" s="76"/>
      <c r="Q253" s="875"/>
      <c r="R253" s="786" t="str">
        <f>IF('Master sheet'!$D$11="Hindi","परीक्षा परिणाम घोषणा दिनांक :-","Result Declaration Date :-")</f>
        <v>परीक्षा परिणाम घोषणा दिनांक :-</v>
      </c>
      <c r="S253" s="786"/>
      <c r="T253" s="786"/>
      <c r="U253" s="787">
        <f>IFERROR(IF(AND(AD232=""),"",'Master sheet'!$D$10),"")</f>
        <v>45048</v>
      </c>
      <c r="V253" s="787"/>
      <c r="W253" s="787"/>
      <c r="X253" s="369"/>
      <c r="Y253" s="76"/>
      <c r="Z253" s="76"/>
      <c r="AA253" s="47"/>
      <c r="AB253" s="76"/>
      <c r="AC253" s="76"/>
      <c r="AD253" s="76"/>
      <c r="AE253" s="76"/>
      <c r="AF253" s="76"/>
    </row>
    <row r="254" spans="1:32" s="46" customFormat="1" ht="39" customHeight="1">
      <c r="A254" s="104">
        <f>IF(N232="","",A253+1)</f>
        <v>30</v>
      </c>
      <c r="B254" s="788" t="str">
        <f>IF(AND(N232=""),"",IF(AND(C229=1),CONCATENATE("( ",UPPER('Master sheet'!$H$10)," )"),IF(AND(C229=2),CONCATENATE("( ",UPPER('Master sheet'!$H$18)," )"),"")))</f>
        <v>( PRADIP SINGH RAJAWAT )</v>
      </c>
      <c r="C254" s="788"/>
      <c r="D254" s="788"/>
      <c r="E254" s="788"/>
      <c r="F254" s="789" t="str">
        <f>IF(AND(N232=""),"",CONCATENATE("(",'Master sheet'!$D$14," )"))</f>
        <v>(Suresh Kumar )</v>
      </c>
      <c r="G254" s="789"/>
      <c r="H254" s="789"/>
      <c r="I254" s="789"/>
      <c r="J254" s="789"/>
      <c r="K254" s="789" t="str">
        <f>IF(AND(N232=""),"",CONCATENATE("(",'Master sheet'!$D$12," )"))</f>
        <v>(USHA PALIYA )</v>
      </c>
      <c r="L254" s="789"/>
      <c r="M254" s="789"/>
      <c r="N254" s="789"/>
      <c r="O254" s="789"/>
      <c r="P254" s="789"/>
      <c r="Q254" s="875"/>
      <c r="R254" s="788" t="str">
        <f>IF(AND(AD232=""),"",IF(AND(S229=1),CONCATENATE("( ",UPPER('Master sheet'!$H$10)," )"),IF(AND(S229=2),CONCATENATE("( ",UPPER('Master sheet'!$H$18)," )"),"")))</f>
        <v/>
      </c>
      <c r="S254" s="788"/>
      <c r="T254" s="788"/>
      <c r="U254" s="788"/>
      <c r="V254" s="789" t="str">
        <f>IF(AND(AD232=""),"",CONCATENATE("(",'Master sheet'!$D$14," )"))</f>
        <v>(Suresh Kumar )</v>
      </c>
      <c r="W254" s="789"/>
      <c r="X254" s="789"/>
      <c r="Y254" s="789"/>
      <c r="Z254" s="789"/>
      <c r="AA254" s="789" t="str">
        <f>IF(AND(AD232=""),"",CONCATENATE("(",'Master sheet'!$D$12," )"))</f>
        <v>(USHA PALIYA )</v>
      </c>
      <c r="AB254" s="789"/>
      <c r="AC254" s="789"/>
      <c r="AD254" s="789"/>
      <c r="AE254" s="789"/>
      <c r="AF254" s="789"/>
    </row>
    <row r="255" spans="1:32" s="46" customFormat="1" ht="21" customHeight="1">
      <c r="A255" s="104">
        <f>IF(N232="","",A254+1)</f>
        <v>31</v>
      </c>
      <c r="B255" s="790" t="str">
        <f>IF('Master sheet'!$D$11="Hindi","हस्ताक्षर कक्षाध्यापक","Signature of the class teacher")</f>
        <v>हस्ताक्षर कक्षाध्यापक</v>
      </c>
      <c r="C255" s="790"/>
      <c r="D255" s="790"/>
      <c r="E255" s="790"/>
      <c r="F255" s="790" t="str">
        <f>IF('Master sheet'!$D$11="Hindi","हस्ताक्षर परीक्षा प्रभारी","Signature of the exam. Incharge")</f>
        <v>हस्ताक्षर परीक्षा प्रभारी</v>
      </c>
      <c r="G255" s="790"/>
      <c r="H255" s="790"/>
      <c r="I255" s="790"/>
      <c r="J255" s="790"/>
      <c r="K255" s="790" t="str">
        <f>IF('Master sheet'!$D$11="Hindi","हस्ताक्षर संस्था प्रधान","Head of Institute's Signature")</f>
        <v>हस्ताक्षर संस्था प्रधान</v>
      </c>
      <c r="L255" s="790"/>
      <c r="M255" s="790"/>
      <c r="N255" s="790"/>
      <c r="O255" s="790"/>
      <c r="P255" s="790"/>
      <c r="Q255" s="875"/>
      <c r="R255" s="790" t="str">
        <f>IF('Master sheet'!$D$11="Hindi","हस्ताक्षर कक्षाध्यापक","Signature of the class teacher")</f>
        <v>हस्ताक्षर कक्षाध्यापक</v>
      </c>
      <c r="S255" s="790"/>
      <c r="T255" s="790"/>
      <c r="U255" s="790"/>
      <c r="V255" s="790" t="str">
        <f>IF('Master sheet'!$D$11="Hindi","हस्ताक्षर परीक्षा प्रभारी","Signature of the exam. Incharge")</f>
        <v>हस्ताक्षर परीक्षा प्रभारी</v>
      </c>
      <c r="W255" s="790"/>
      <c r="X255" s="790"/>
      <c r="Y255" s="790"/>
      <c r="Z255" s="790"/>
      <c r="AA255" s="790" t="str">
        <f>IF('Master sheet'!$D$11="Hindi","हस्ताक्षर संस्था प्रधान","Head of Institute's Signature")</f>
        <v>हस्ताक्षर संस्था प्रधान</v>
      </c>
      <c r="AB255" s="790"/>
      <c r="AC255" s="790"/>
      <c r="AD255" s="790"/>
      <c r="AE255" s="790"/>
      <c r="AF255" s="790"/>
    </row>
    <row r="257" spans="1:32" s="46" customFormat="1" ht="21.95" customHeight="1">
      <c r="A257" s="103">
        <f>IF(N264="","",1)</f>
        <v>1</v>
      </c>
      <c r="B257" s="850" t="str">
        <f>IF('Master sheet'!$D$11="Hindi","वार्षिक रिपोर्ट कार्ड ","Report Card")</f>
        <v xml:space="preserve">वार्षिक रिपोर्ट कार्ड </v>
      </c>
      <c r="C257" s="850"/>
      <c r="D257" s="850"/>
      <c r="E257" s="850"/>
      <c r="F257" s="850"/>
      <c r="G257" s="850"/>
      <c r="H257" s="850"/>
      <c r="I257" s="850"/>
      <c r="J257" s="850"/>
      <c r="K257" s="850"/>
      <c r="L257" s="850"/>
      <c r="M257" s="850"/>
      <c r="N257" s="850"/>
      <c r="O257" s="850"/>
      <c r="P257" s="850"/>
      <c r="Q257" s="875" t="s">
        <v>100</v>
      </c>
      <c r="R257" s="850" t="str">
        <f>IF('Master sheet'!$D$11="Hindi","वार्षिक रिपोर्ट कार्ड ","Report Card")</f>
        <v xml:space="preserve">वार्षिक रिपोर्ट कार्ड </v>
      </c>
      <c r="S257" s="850"/>
      <c r="T257" s="850"/>
      <c r="U257" s="850"/>
      <c r="V257" s="850"/>
      <c r="W257" s="850"/>
      <c r="X257" s="850"/>
      <c r="Y257" s="850"/>
      <c r="Z257" s="850"/>
      <c r="AA257" s="850"/>
      <c r="AB257" s="850"/>
      <c r="AC257" s="850"/>
      <c r="AD257" s="850"/>
      <c r="AE257" s="850"/>
      <c r="AF257" s="850"/>
    </row>
    <row r="258" spans="1:32" s="46" customFormat="1" ht="21.95" customHeight="1">
      <c r="A258" s="104">
        <f>IF(N264="","",A257+1)</f>
        <v>2</v>
      </c>
      <c r="B258" s="851" t="str">
        <f>IF('Master sheet'!$D$11="Hindi","शिक्षा विभाग, राजस्थान सरकार","Education Department, Rajasthan Government")</f>
        <v>शिक्षा विभाग, राजस्थान सरकार</v>
      </c>
      <c r="C258" s="851"/>
      <c r="D258" s="851"/>
      <c r="E258" s="851"/>
      <c r="F258" s="851"/>
      <c r="G258" s="851"/>
      <c r="H258" s="851"/>
      <c r="I258" s="851"/>
      <c r="J258" s="851"/>
      <c r="K258" s="851"/>
      <c r="L258" s="851"/>
      <c r="M258" s="851"/>
      <c r="N258" s="851"/>
      <c r="O258" s="851"/>
      <c r="P258" s="851"/>
      <c r="Q258" s="875"/>
      <c r="R258" s="851" t="str">
        <f>IF('Master sheet'!$D$11="Hindi","शिक्षा विभाग, राजस्थान सरकार","Education Department, Rajasthan Government")</f>
        <v>शिक्षा विभाग, राजस्थान सरकार</v>
      </c>
      <c r="S258" s="851"/>
      <c r="T258" s="851"/>
      <c r="U258" s="851"/>
      <c r="V258" s="851"/>
      <c r="W258" s="851"/>
      <c r="X258" s="851"/>
      <c r="Y258" s="851"/>
      <c r="Z258" s="851"/>
      <c r="AA258" s="851"/>
      <c r="AB258" s="851"/>
      <c r="AC258" s="851"/>
      <c r="AD258" s="851"/>
      <c r="AE258" s="851"/>
      <c r="AF258" s="851"/>
    </row>
    <row r="259" spans="1:32" s="46" customFormat="1" ht="21.95" customHeight="1">
      <c r="A259" s="104">
        <f>IF(N264="","",A258+1)</f>
        <v>3</v>
      </c>
      <c r="B259" s="876" t="str">
        <f>IF('Master sheet'!$D$11="Hindi","विद्यालय का नाम :-","School Name :- ")</f>
        <v>विद्यालय का नाम :-</v>
      </c>
      <c r="C259" s="876"/>
      <c r="D259" s="876"/>
      <c r="E259" s="877" t="str">
        <f>IF(AND(N264=""),"",IF('Master sheet'!$D$11="Hindi",'Master sheet'!$D$8,'Master sheet'!$D$7))</f>
        <v xml:space="preserve">महात्मा गाँधी राजकीय विद्यालय (अंग्रेजी माध्यम) बर, पाली </v>
      </c>
      <c r="F259" s="877"/>
      <c r="G259" s="877"/>
      <c r="H259" s="877"/>
      <c r="I259" s="877"/>
      <c r="J259" s="877"/>
      <c r="K259" s="877"/>
      <c r="L259" s="877"/>
      <c r="M259" s="877"/>
      <c r="N259" s="877"/>
      <c r="O259" s="877"/>
      <c r="P259" s="877"/>
      <c r="Q259" s="875"/>
      <c r="R259" s="876" t="str">
        <f>IF('Master sheet'!$D$11="Hindi","विद्यालय का नाम :-","School Name :- ")</f>
        <v>विद्यालय का नाम :-</v>
      </c>
      <c r="S259" s="876"/>
      <c r="T259" s="876"/>
      <c r="U259" s="877" t="str">
        <f>IF(AND(AD264=""),"",IF('Master sheet'!$D$11="Hindi",'Master sheet'!$D$8,'Master sheet'!$D$7))</f>
        <v xml:space="preserve">महात्मा गाँधी राजकीय विद्यालय (अंग्रेजी माध्यम) बर, पाली </v>
      </c>
      <c r="V259" s="877"/>
      <c r="W259" s="877"/>
      <c r="X259" s="877"/>
      <c r="Y259" s="877"/>
      <c r="Z259" s="877"/>
      <c r="AA259" s="877"/>
      <c r="AB259" s="877"/>
      <c r="AC259" s="877"/>
      <c r="AD259" s="877"/>
      <c r="AE259" s="877"/>
      <c r="AF259" s="877"/>
    </row>
    <row r="260" spans="1:32" s="46" customFormat="1" ht="15.75" customHeight="1">
      <c r="A260" s="104">
        <f>IF(N264="","",A259+1)</f>
        <v>4</v>
      </c>
      <c r="B260" s="372"/>
      <c r="C260" s="372"/>
      <c r="D260" s="372"/>
      <c r="E260" s="878" t="str">
        <f>IF(AND(N264=""),"",IF('Master sheet'!$D$11="Hindi",CONCATENATE("(विद्यालय मान्यता क्रमांक व वर्ष : ","  ",'Master sheet'!$D$6),CONCATENATE("(School Recognition Number &amp; Years : ","  ",'Master sheet'!$D$6)))</f>
        <v>(विद्यालय मान्यता क्रमांक व वर्ष :   शिक्षा/पाली/1995/2001</v>
      </c>
      <c r="F260" s="878"/>
      <c r="G260" s="878"/>
      <c r="H260" s="878"/>
      <c r="I260" s="878"/>
      <c r="J260" s="878"/>
      <c r="K260" s="878"/>
      <c r="L260" s="878"/>
      <c r="M260" s="878"/>
      <c r="N260" s="878"/>
      <c r="O260" s="878"/>
      <c r="P260" s="878"/>
      <c r="Q260" s="875"/>
      <c r="R260" s="372"/>
      <c r="S260" s="372"/>
      <c r="T260" s="372"/>
      <c r="U260" s="878" t="str">
        <f>IF(AND(AD264=""),"",IF('Master sheet'!$D$11="Hindi",CONCATENATE("(विद्यालय मान्यता क्रमांक व वर्ष : ","  ",'Master sheet'!$D$6),CONCATENATE("(School Recognition Number &amp; Years : ","  ",'Master sheet'!$D$6)))</f>
        <v>(विद्यालय मान्यता क्रमांक व वर्ष :   शिक्षा/पाली/1995/2001</v>
      </c>
      <c r="V260" s="878"/>
      <c r="W260" s="878"/>
      <c r="X260" s="878"/>
      <c r="Y260" s="878"/>
      <c r="Z260" s="878"/>
      <c r="AA260" s="878"/>
      <c r="AB260" s="878"/>
      <c r="AC260" s="878"/>
      <c r="AD260" s="878"/>
      <c r="AE260" s="878"/>
      <c r="AF260" s="878"/>
    </row>
    <row r="261" spans="1:32" s="46" customFormat="1" ht="21.95" customHeight="1">
      <c r="A261" s="104">
        <f>IF(N264="","",A260+1)</f>
        <v>5</v>
      </c>
      <c r="B261" s="368" t="str">
        <f>IF('Master sheet'!$D$11="Hindi","कक्षा  :-","CLASS :- ")</f>
        <v>कक्षा  :-</v>
      </c>
      <c r="C261" s="855">
        <f>IFERROR(IF(AND(N264=""),"",VLOOKUP(N264,Marks,2,0)),"")</f>
        <v>1</v>
      </c>
      <c r="D261" s="855"/>
      <c r="E261" s="856" t="str">
        <f>IF('Master sheet'!$D$11="Hindi","सेक्शन :-","Section :- ")</f>
        <v>सेक्शन :-</v>
      </c>
      <c r="F261" s="856"/>
      <c r="G261" s="856"/>
      <c r="H261" s="855" t="str">
        <f>IFERROR(IF(AND(N264=""),"",VLOOKUP(N264,Marks,3,0)),"")</f>
        <v>A</v>
      </c>
      <c r="I261" s="855"/>
      <c r="J261" s="857" t="str">
        <f>IF('Master sheet'!$D$11="Hindi","सत्र :- ","Session :- ")</f>
        <v xml:space="preserve">सत्र :- </v>
      </c>
      <c r="K261" s="857"/>
      <c r="L261" s="857"/>
      <c r="M261" s="857"/>
      <c r="N261" s="858" t="str">
        <f>IF(AND(N264=""),"",'Marks Entry 1st'!$I$2)</f>
        <v xml:space="preserve"> 2022-2023</v>
      </c>
      <c r="O261" s="858"/>
      <c r="P261" s="858"/>
      <c r="Q261" s="875"/>
      <c r="R261" s="368" t="str">
        <f>IF('Master sheet'!$D$11="Hindi","कक्षा  :-","CLASS :- ")</f>
        <v>कक्षा  :-</v>
      </c>
      <c r="S261" s="855">
        <f>IFERROR(IF(AND(AD264=""),"",VLOOKUP(AD264,Marks,2,0)),"")</f>
        <v>1</v>
      </c>
      <c r="T261" s="855"/>
      <c r="U261" s="856" t="str">
        <f>IF('Master sheet'!$D$11="Hindi","सेक्शन :-","Section :- ")</f>
        <v>सेक्शन :-</v>
      </c>
      <c r="V261" s="856"/>
      <c r="W261" s="856"/>
      <c r="X261" s="855" t="str">
        <f>IFERROR(IF(AND(AD264=""),"",VLOOKUP(AD264,Marks,3,0)),"")</f>
        <v>A</v>
      </c>
      <c r="Y261" s="855"/>
      <c r="Z261" s="857" t="str">
        <f>IF('Master sheet'!$D$11="Hindi","सत्र :- ","Session :- ")</f>
        <v xml:space="preserve">सत्र :- </v>
      </c>
      <c r="AA261" s="857"/>
      <c r="AB261" s="857"/>
      <c r="AC261" s="857"/>
      <c r="AD261" s="858" t="str">
        <f>IF(AND(AD264=""),"",'Marks Entry 1st'!$I$2)</f>
        <v xml:space="preserve"> 2022-2023</v>
      </c>
      <c r="AE261" s="858"/>
      <c r="AF261" s="858"/>
    </row>
    <row r="262" spans="1:32" s="46" customFormat="1" ht="21.95" customHeight="1">
      <c r="A262" s="104">
        <f>IF(N264="","",A261+1)</f>
        <v>6</v>
      </c>
      <c r="B262" s="812" t="str">
        <f>IF('Master sheet'!$D$11="Hindi","विद्यार्थी का नाम :-","Student's Name :-")</f>
        <v>विद्यार्थी का नाम :-</v>
      </c>
      <c r="C262" s="812"/>
      <c r="D262" s="812"/>
      <c r="E262" s="813" t="str">
        <f>IFERROR(IF(AND(N264=""),"",VLOOKUP(N264,Marks,6,0)),"")</f>
        <v>KHUSHVEER SINGH</v>
      </c>
      <c r="F262" s="813"/>
      <c r="G262" s="813"/>
      <c r="H262" s="813"/>
      <c r="I262" s="813"/>
      <c r="J262" s="814" t="str">
        <f>IF('Master sheet'!$D$11="Hindi","प्रवेशांक :","SR. NO. :")</f>
        <v>प्रवेशांक :</v>
      </c>
      <c r="K262" s="814"/>
      <c r="L262" s="814"/>
      <c r="M262" s="814"/>
      <c r="N262" s="859">
        <f>IFERROR(IF(AND(N264=""),"",VLOOKUP(N264,Marks,5,0)),"")</f>
        <v>935</v>
      </c>
      <c r="O262" s="859"/>
      <c r="P262" s="859"/>
      <c r="Q262" s="875"/>
      <c r="R262" s="812" t="str">
        <f>IF('Master sheet'!$D$11="Hindi","विद्यार्थी का नाम :-","Student's Name :-")</f>
        <v>विद्यार्थी का नाम :-</v>
      </c>
      <c r="S262" s="812"/>
      <c r="T262" s="812"/>
      <c r="U262" s="813" t="str">
        <f>IFERROR(IF(AND(AD264=""),"",VLOOKUP(AD264,Marks,6,0)),"")</f>
        <v>KINJAL SAINI</v>
      </c>
      <c r="V262" s="813"/>
      <c r="W262" s="813"/>
      <c r="X262" s="813"/>
      <c r="Y262" s="813"/>
      <c r="Z262" s="814" t="str">
        <f>IF('Master sheet'!$D$11="Hindi","प्रवेशांक :","SR. NO. :")</f>
        <v>प्रवेशांक :</v>
      </c>
      <c r="AA262" s="814"/>
      <c r="AB262" s="814"/>
      <c r="AC262" s="814"/>
      <c r="AD262" s="859">
        <f>IFERROR(IF(AND(AD264=""),"",VLOOKUP(AD264,Marks,5,0)),"")</f>
        <v>940</v>
      </c>
      <c r="AE262" s="859"/>
      <c r="AF262" s="859"/>
    </row>
    <row r="263" spans="1:32" s="46" customFormat="1" ht="21.95" customHeight="1">
      <c r="A263" s="104">
        <f>IF(N264="","",A262+1)</f>
        <v>7</v>
      </c>
      <c r="B263" s="812" t="str">
        <f>IF('Master sheet'!$D$11="Hindi","पिता का नाम :-","Father's Name :-")</f>
        <v>पिता का नाम :-</v>
      </c>
      <c r="C263" s="812"/>
      <c r="D263" s="812"/>
      <c r="E263" s="813" t="str">
        <f>IFERROR(IF(AND(N264=""),"",VLOOKUP(N264,Marks,7,0)),"")</f>
        <v>PUSA RAM</v>
      </c>
      <c r="F263" s="813"/>
      <c r="G263" s="813"/>
      <c r="H263" s="813"/>
      <c r="I263" s="813"/>
      <c r="J263" s="814" t="str">
        <f>IF('Master sheet'!$D$11="Hindi","जन्म तिथि :","Date of Birth :")</f>
        <v>जन्म तिथि :</v>
      </c>
      <c r="K263" s="814"/>
      <c r="L263" s="814"/>
      <c r="M263" s="814"/>
      <c r="N263" s="815" t="str">
        <f>IFERROR(IF(AND(N264=""),"",VLOOKUP(N264,Marks,4,0)),"")</f>
        <v>24-09-2015</v>
      </c>
      <c r="O263" s="815"/>
      <c r="P263" s="815"/>
      <c r="Q263" s="875"/>
      <c r="R263" s="812" t="str">
        <f>IF('Master sheet'!$D$11="Hindi","पिता का नाम :-","Father's Name :-")</f>
        <v>पिता का नाम :-</v>
      </c>
      <c r="S263" s="812"/>
      <c r="T263" s="812"/>
      <c r="U263" s="813" t="str">
        <f>IFERROR(IF(AND(AD264=""),"",VLOOKUP(AD264,Marks,7,0)),"")</f>
        <v>DURGESH CHAND BAGRI</v>
      </c>
      <c r="V263" s="813"/>
      <c r="W263" s="813"/>
      <c r="X263" s="813"/>
      <c r="Y263" s="813"/>
      <c r="Z263" s="814" t="str">
        <f>IF('Master sheet'!$D$11="Hindi","जन्म तिथि :","Date of Birth :")</f>
        <v>जन्म तिथि :</v>
      </c>
      <c r="AA263" s="814"/>
      <c r="AB263" s="814"/>
      <c r="AC263" s="814"/>
      <c r="AD263" s="815" t="str">
        <f>IFERROR(IF(AND(AD264=""),"",VLOOKUP(AD264,Marks,4,0)),"")</f>
        <v>21-01-2016</v>
      </c>
      <c r="AE263" s="815"/>
      <c r="AF263" s="815"/>
    </row>
    <row r="264" spans="1:32" s="46" customFormat="1" ht="18" customHeight="1">
      <c r="A264" s="104">
        <f>IF(N264="","",A263+1)</f>
        <v>8</v>
      </c>
      <c r="B264" s="812" t="str">
        <f>IF('Master sheet'!$D$11="Hindi","माता का नाम :-","Mother's Name :-")</f>
        <v>माता का नाम :-</v>
      </c>
      <c r="C264" s="812"/>
      <c r="D264" s="812"/>
      <c r="E264" s="813" t="str">
        <f>IFERROR(IF(AND(N264=""),"",VLOOKUP(N264,Marks,8,0)),"")</f>
        <v>POOJA</v>
      </c>
      <c r="F264" s="813"/>
      <c r="G264" s="813"/>
      <c r="H264" s="813"/>
      <c r="I264" s="813"/>
      <c r="J264" s="814" t="str">
        <f>IF('Master sheet'!$D$11="Hindi","रोल नंबर :-","Roll No. :")</f>
        <v>रोल नंबर :-</v>
      </c>
      <c r="K264" s="814"/>
      <c r="L264" s="814"/>
      <c r="M264" s="814"/>
      <c r="N264" s="816">
        <f>IF(AD232="","",IF(AND(AD232+1&gt;$AN$7),"",AD232+1))</f>
        <v>117</v>
      </c>
      <c r="O264" s="816"/>
      <c r="P264" s="816"/>
      <c r="Q264" s="875"/>
      <c r="R264" s="812" t="str">
        <f>IF('Master sheet'!$D$11="Hindi","माता का नाम :-","Mother's Name :-")</f>
        <v>माता का नाम :-</v>
      </c>
      <c r="S264" s="812"/>
      <c r="T264" s="812"/>
      <c r="U264" s="813" t="str">
        <f>IFERROR(IF(AND(AD264=""),"",VLOOKUP(AD264,Marks,8,0)),"")</f>
        <v>PUSHPA DEVI</v>
      </c>
      <c r="V264" s="813"/>
      <c r="W264" s="813"/>
      <c r="X264" s="813"/>
      <c r="Y264" s="813"/>
      <c r="Z264" s="814" t="str">
        <f>IF('Master sheet'!$D$11="Hindi","रोल नंबर :-","Roll No. :")</f>
        <v>रोल नंबर :-</v>
      </c>
      <c r="AA264" s="814"/>
      <c r="AB264" s="814"/>
      <c r="AC264" s="814"/>
      <c r="AD264" s="874">
        <f>IF(N264="","",IF(AND(N264+1&gt;$AN$7),"",N264+1))</f>
        <v>118</v>
      </c>
      <c r="AE264" s="874"/>
      <c r="AF264" s="874"/>
    </row>
    <row r="265" spans="1:32" s="46" customFormat="1" ht="10.5" customHeight="1">
      <c r="A265" s="104">
        <f>IF(N264="","",A264+1)</f>
        <v>9</v>
      </c>
      <c r="B265" s="371"/>
      <c r="C265" s="371"/>
      <c r="D265" s="371"/>
      <c r="E265" s="367"/>
      <c r="F265" s="367"/>
      <c r="G265" s="367"/>
      <c r="H265" s="367"/>
      <c r="I265" s="367"/>
      <c r="J265" s="366"/>
      <c r="K265" s="366"/>
      <c r="L265" s="366"/>
      <c r="M265" s="366"/>
      <c r="N265" s="370"/>
      <c r="O265" s="370"/>
      <c r="P265" s="370"/>
      <c r="Q265" s="875"/>
      <c r="R265" s="77"/>
      <c r="S265" s="77"/>
      <c r="T265" s="77"/>
      <c r="U265" s="78"/>
      <c r="V265" s="78"/>
      <c r="W265" s="78"/>
      <c r="X265" s="77"/>
      <c r="Y265" s="77"/>
      <c r="Z265" s="79"/>
      <c r="AA265" s="79"/>
      <c r="AB265" s="79"/>
      <c r="AC265" s="47"/>
      <c r="AD265" s="47"/>
      <c r="AE265" s="47"/>
      <c r="AF265" s="47"/>
    </row>
    <row r="266" spans="1:32" s="46" customFormat="1" ht="21" customHeight="1">
      <c r="A266" s="104">
        <f>IF(N264="","",A265+1)</f>
        <v>10</v>
      </c>
      <c r="B266" s="588" t="str">
        <f>IF('Master sheet'!$D$11="Hindi","विषय","Subject")</f>
        <v>विषय</v>
      </c>
      <c r="C266" s="604" t="str">
        <f>IF('Master sheet'!$D$11="Hindi","अर्द्धवार्षिक","Half Yearly")</f>
        <v>अर्द्धवार्षिक</v>
      </c>
      <c r="D266" s="605"/>
      <c r="E266" s="605"/>
      <c r="F266" s="605"/>
      <c r="G266" s="820" t="str">
        <f>IF('Master sheet'!$D$11="Hindi","वार्षिक","Yearly")</f>
        <v>वार्षिक</v>
      </c>
      <c r="H266" s="821"/>
      <c r="I266" s="821"/>
      <c r="J266" s="822"/>
      <c r="K266" s="604" t="str">
        <f>IF('Master sheet'!$D$11="Hindi","सर्व योग","Grand Total")</f>
        <v>सर्व योग</v>
      </c>
      <c r="L266" s="605"/>
      <c r="M266" s="605"/>
      <c r="N266" s="606"/>
      <c r="O266" s="817" t="str">
        <f>IF('Master sheet'!$D$11="Hindi","ग्रेड","Grade")</f>
        <v>ग्रेड</v>
      </c>
      <c r="P266" s="807" t="str">
        <f>IF('Master sheet'!$D$11="Hindi","परिणाम","Results")</f>
        <v>परिणाम</v>
      </c>
      <c r="Q266" s="875"/>
      <c r="R266" s="588" t="str">
        <f>IF('Master sheet'!$D$11="Hindi","विषय","Subject")</f>
        <v>विषय</v>
      </c>
      <c r="S266" s="604" t="str">
        <f>IF('Master sheet'!$D$11="Hindi","अर्द्धवार्षिक","Half Yearly")</f>
        <v>अर्द्धवार्षिक</v>
      </c>
      <c r="T266" s="605"/>
      <c r="U266" s="605"/>
      <c r="V266" s="605"/>
      <c r="W266" s="820" t="str">
        <f>IF('Master sheet'!$D$11="Hindi","वार्षिक","Yearly")</f>
        <v>वार्षिक</v>
      </c>
      <c r="X266" s="821"/>
      <c r="Y266" s="821"/>
      <c r="Z266" s="822"/>
      <c r="AA266" s="604" t="str">
        <f>IF('Master sheet'!$D$11="Hindi","सर्व योग","Grand Total")</f>
        <v>सर्व योग</v>
      </c>
      <c r="AB266" s="605"/>
      <c r="AC266" s="605"/>
      <c r="AD266" s="606"/>
      <c r="AE266" s="817" t="str">
        <f>IF('Master sheet'!$D$11="Hindi","ग्रेड","Grade")</f>
        <v>ग्रेड</v>
      </c>
      <c r="AF266" s="807" t="str">
        <f>IF('Master sheet'!$D$11="Hindi","परिणाम","Results")</f>
        <v>परिणाम</v>
      </c>
    </row>
    <row r="267" spans="1:32" s="46" customFormat="1" ht="90.75" customHeight="1">
      <c r="A267" s="104">
        <f>IF(N264="","",A266+1)</f>
        <v>11</v>
      </c>
      <c r="B267" s="588"/>
      <c r="C267" s="823" t="str">
        <f>IF('Master sheet'!$D$11="Hindi","लिखित","Written")</f>
        <v>लिखित</v>
      </c>
      <c r="D267" s="824"/>
      <c r="E267" s="823" t="str">
        <f>IF('Master sheet'!$D$11="Hindi","मौखिक","Oral")</f>
        <v>मौखिक</v>
      </c>
      <c r="F267" s="824"/>
      <c r="G267" s="823" t="str">
        <f>IF('Master sheet'!$D$11="Hindi","लिखित","Written")</f>
        <v>लिखित</v>
      </c>
      <c r="H267" s="824"/>
      <c r="I267" s="825" t="str">
        <f>IF('Master sheet'!$D$11="Hindi","मौखिक","Oral")</f>
        <v>मौखिक</v>
      </c>
      <c r="J267" s="825"/>
      <c r="K267" s="380" t="str">
        <f>IF('Master sheet'!$D$11="Hindi","लिखित","Written")</f>
        <v>लिखित</v>
      </c>
      <c r="L267" s="380" t="str">
        <f>IF('Master sheet'!$D$11="Hindi","मौखिक","Oral")</f>
        <v>मौखिक</v>
      </c>
      <c r="M267" s="826" t="str">
        <f>IF('Master sheet'!$D$11="Hindi","कुल विषय योग ","Subject Total")</f>
        <v xml:space="preserve">कुल विषय योग </v>
      </c>
      <c r="N267" s="827"/>
      <c r="O267" s="818"/>
      <c r="P267" s="808"/>
      <c r="Q267" s="875"/>
      <c r="R267" s="588"/>
      <c r="S267" s="823" t="str">
        <f>IF('Master sheet'!$D$11="Hindi","लिखित","Written")</f>
        <v>लिखित</v>
      </c>
      <c r="T267" s="824"/>
      <c r="U267" s="823" t="str">
        <f>IF('Master sheet'!$D$11="Hindi","मौखिक","Oral")</f>
        <v>मौखिक</v>
      </c>
      <c r="V267" s="824"/>
      <c r="W267" s="823" t="str">
        <f>IF('Master sheet'!$D$11="Hindi","लिखित","Written")</f>
        <v>लिखित</v>
      </c>
      <c r="X267" s="824"/>
      <c r="Y267" s="825" t="str">
        <f>IF('Master sheet'!$D$11="Hindi","मौखिक","Oral")</f>
        <v>मौखिक</v>
      </c>
      <c r="Z267" s="825"/>
      <c r="AA267" s="380" t="str">
        <f>IF('Master sheet'!$D$11="Hindi","लिखित","Written")</f>
        <v>लिखित</v>
      </c>
      <c r="AB267" s="380" t="str">
        <f>IF('Master sheet'!$D$11="Hindi","मौखिक","Oral")</f>
        <v>मौखिक</v>
      </c>
      <c r="AC267" s="826" t="str">
        <f>IF('Master sheet'!$D$11="Hindi","कुल विषय योग ","Subject Total")</f>
        <v xml:space="preserve">कुल विषय योग </v>
      </c>
      <c r="AD267" s="827"/>
      <c r="AE267" s="818"/>
      <c r="AF267" s="808"/>
    </row>
    <row r="268" spans="1:32" s="46" customFormat="1" ht="18.75" customHeight="1">
      <c r="A268" s="104">
        <f>IF(N264="","",A267+1)</f>
        <v>12</v>
      </c>
      <c r="B268" s="588"/>
      <c r="C268" s="830">
        <v>30</v>
      </c>
      <c r="D268" s="831"/>
      <c r="E268" s="830">
        <v>70</v>
      </c>
      <c r="F268" s="831"/>
      <c r="G268" s="830">
        <v>30</v>
      </c>
      <c r="H268" s="831"/>
      <c r="I268" s="830">
        <v>70</v>
      </c>
      <c r="J268" s="831"/>
      <c r="K268" s="414">
        <v>60</v>
      </c>
      <c r="L268" s="414">
        <v>140</v>
      </c>
      <c r="M268" s="830">
        <v>200</v>
      </c>
      <c r="N268" s="831"/>
      <c r="O268" s="819"/>
      <c r="P268" s="809"/>
      <c r="Q268" s="875"/>
      <c r="R268" s="588"/>
      <c r="S268" s="830">
        <v>30</v>
      </c>
      <c r="T268" s="831"/>
      <c r="U268" s="830">
        <v>70</v>
      </c>
      <c r="V268" s="831"/>
      <c r="W268" s="830">
        <v>30</v>
      </c>
      <c r="X268" s="831"/>
      <c r="Y268" s="830">
        <v>70</v>
      </c>
      <c r="Z268" s="831"/>
      <c r="AA268" s="414">
        <v>60</v>
      </c>
      <c r="AB268" s="414">
        <v>140</v>
      </c>
      <c r="AC268" s="830">
        <v>200</v>
      </c>
      <c r="AD268" s="831"/>
      <c r="AE268" s="819"/>
      <c r="AF268" s="809"/>
    </row>
    <row r="269" spans="1:32" s="46" customFormat="1" ht="21" customHeight="1">
      <c r="A269" s="104">
        <f>IF(N264="","",A268+1)</f>
        <v>13</v>
      </c>
      <c r="B269" s="321" t="str">
        <f>IF('Master sheet'!D$11="Hindi","हिंदी","Hindi")</f>
        <v>हिंदी</v>
      </c>
      <c r="C269" s="663">
        <f>IFERROR(IF(AND(N264=""),"",VLOOKUP(N264,Marks,15,0)),"")</f>
        <v>29</v>
      </c>
      <c r="D269" s="665"/>
      <c r="E269" s="663">
        <f>IFERROR(IF(AND(N264=""),"",VLOOKUP(N264,Marks,16,0)),"")</f>
        <v>62</v>
      </c>
      <c r="F269" s="665"/>
      <c r="G269" s="663">
        <f>IFERROR(IF(AND(N264=""),"",VLOOKUP(N264,Marks,19,0)),"")</f>
        <v>24</v>
      </c>
      <c r="H269" s="665"/>
      <c r="I269" s="663">
        <f>IFERROR(IF(AND(N264=""),"",VLOOKUP(N264,Marks,20,0)),"")</f>
        <v>24</v>
      </c>
      <c r="J269" s="665"/>
      <c r="K269" s="406">
        <f>IFERROR(IF(AND(N264=""),"",SUM(C269,G269)),"")</f>
        <v>53</v>
      </c>
      <c r="L269" s="406">
        <f>IFERROR(IF(AND(N264=""),"",SUM(E269,I269)),"")</f>
        <v>86</v>
      </c>
      <c r="M269" s="828">
        <f>IFERROR(IF(AND(N264=""),"",SUM(K269,L269)),"")</f>
        <v>139</v>
      </c>
      <c r="N269" s="829"/>
      <c r="O269" s="84" t="str">
        <f>IFERROR(IF(AND(N264=""),"",VLOOKUP(N264,Marks,28,0)),"")</f>
        <v>C</v>
      </c>
      <c r="P269" s="225" t="str">
        <f>IFERROR(IF(AND(N264=""),"",VLOOKUP(N264,Marks,26,0)),"")</f>
        <v>P</v>
      </c>
      <c r="Q269" s="875"/>
      <c r="R269" s="321" t="str">
        <f>IF('Master sheet'!T$11="Hindi","हिंदी","Hindi")</f>
        <v>Hindi</v>
      </c>
      <c r="S269" s="663">
        <f>IFERROR(IF(AND(AD264=""),"",VLOOKUP(AD264,Marks,15,0)),"")</f>
        <v>29</v>
      </c>
      <c r="T269" s="665"/>
      <c r="U269" s="663">
        <f>IFERROR(IF(AND(AD264=""),"",VLOOKUP(AD264,Marks,16,0)),"")</f>
        <v>50</v>
      </c>
      <c r="V269" s="665"/>
      <c r="W269" s="663">
        <f>IFERROR(IF(AND(AD264=""),"",VLOOKUP(AD264,Marks,19,0)),"")</f>
        <v>24</v>
      </c>
      <c r="X269" s="665"/>
      <c r="Y269" s="663">
        <f>IFERROR(IF(AND(AD264=""),"",VLOOKUP(AD264,Marks,20,0)),"")</f>
        <v>21</v>
      </c>
      <c r="Z269" s="665"/>
      <c r="AA269" s="406">
        <f>IFERROR(IF(AND(AD264=""),"",SUM(S269,W269)),"")</f>
        <v>53</v>
      </c>
      <c r="AB269" s="406">
        <f>IFERROR(IF(AND(AD264=""),"",SUM(U269,Y269)),"")</f>
        <v>71</v>
      </c>
      <c r="AC269" s="828">
        <f>IFERROR(IF(AND(AD264=""),"",SUM(AA269,AB269)),"")</f>
        <v>124</v>
      </c>
      <c r="AD269" s="829"/>
      <c r="AE269" s="84" t="str">
        <f>IFERROR(IF(AND(AD264=""),"",VLOOKUP(AD264,Marks,28,0)),"")</f>
        <v>C</v>
      </c>
      <c r="AF269" s="225" t="str">
        <f>IFERROR(IF(AND(AD264=""),"",VLOOKUP(AD264,Marks,26,0)),"")</f>
        <v>P</v>
      </c>
    </row>
    <row r="270" spans="1:32" s="46" customFormat="1" ht="21" customHeight="1">
      <c r="A270" s="104">
        <f>IF(N264="","",A269+1)</f>
        <v>14</v>
      </c>
      <c r="B270" s="321" t="str">
        <f>IF('Master sheet'!$D$11="Hindi","गणित","Maths")</f>
        <v>गणित</v>
      </c>
      <c r="C270" s="663">
        <f>IFERROR(IF(AND(N264=""),"",VLOOKUP(N264,Marks,51,0)),"")</f>
        <v>22</v>
      </c>
      <c r="D270" s="665"/>
      <c r="E270" s="663">
        <f>IFERROR(IF(AND(N264=""),"",VLOOKUP(N264,Marks,52,0)),"")</f>
        <v>64</v>
      </c>
      <c r="F270" s="665"/>
      <c r="G270" s="663">
        <f>IFERROR(IF(AND(N264=""),"",VLOOKUP(N264,Marks,55,0)),"")</f>
        <v>26</v>
      </c>
      <c r="H270" s="665"/>
      <c r="I270" s="663">
        <f>IFERROR(IF(AND(N264=""),"",VLOOKUP(N264,Marks,56,0)),"")</f>
        <v>64</v>
      </c>
      <c r="J270" s="665"/>
      <c r="K270" s="406">
        <f>IFERROR(IF(AND(N264=""),"",SUM(C270,G270)),"")</f>
        <v>48</v>
      </c>
      <c r="L270" s="406">
        <f>IFERROR(IF(AND(N264=""),"",SUM(E270,I270)),"")</f>
        <v>128</v>
      </c>
      <c r="M270" s="828">
        <f>IFERROR(IF(AND(N264=""),"",SUM(K270,L270)),"")</f>
        <v>176</v>
      </c>
      <c r="N270" s="829"/>
      <c r="O270" s="84" t="str">
        <f>IFERROR(IF(AND(N264=""),"",VLOOKUP(N264,Marks,64,0)),"")</f>
        <v>A</v>
      </c>
      <c r="P270" s="225" t="str">
        <f>IFERROR(IF(AND(N264=""),"",VLOOKUP(N264,Marks,62,0)),"")</f>
        <v>P</v>
      </c>
      <c r="Q270" s="875"/>
      <c r="R270" s="321" t="str">
        <f>IF('Master sheet'!$D$11="Hindi","गणित","Maths")</f>
        <v>गणित</v>
      </c>
      <c r="S270" s="663">
        <f>IFERROR(IF(AND(AD264=""),"",VLOOKUP(AD264,Marks,51,0)),"")</f>
        <v>22</v>
      </c>
      <c r="T270" s="665"/>
      <c r="U270" s="663">
        <f>IFERROR(IF(AND(AD264=""),"",VLOOKUP(AD264,Marks,52,0)),"")</f>
        <v>64</v>
      </c>
      <c r="V270" s="665"/>
      <c r="W270" s="663">
        <f>IFERROR(IF(AND(AD264=""),"",VLOOKUP(AD264,Marks,55,0)),"")</f>
        <v>28</v>
      </c>
      <c r="X270" s="665"/>
      <c r="Y270" s="663">
        <f>IFERROR(IF(AND(AD264=""),"",VLOOKUP(AD264,Marks,56,0)),"")</f>
        <v>69</v>
      </c>
      <c r="Z270" s="665"/>
      <c r="AA270" s="406">
        <f>IFERROR(IF(AND(AD264=""),"",SUM(S270,W270)),"")</f>
        <v>50</v>
      </c>
      <c r="AB270" s="406">
        <f>IFERROR(IF(AND(AD264=""),"",SUM(U270,Y270)),"")</f>
        <v>133</v>
      </c>
      <c r="AC270" s="828">
        <f>IFERROR(IF(AND(AD264=""),"",SUM(AA270,AB270)),"")</f>
        <v>183</v>
      </c>
      <c r="AD270" s="829"/>
      <c r="AE270" s="84" t="str">
        <f>IFERROR(IF(AND(AD264=""),"",VLOOKUP(AD264,Marks,64,0)),"")</f>
        <v>A</v>
      </c>
      <c r="AF270" s="225" t="str">
        <f>IFERROR(IF(AND(AD264=""),"",VLOOKUP(AD264,Marks,62,0)),"")</f>
        <v>P</v>
      </c>
    </row>
    <row r="271" spans="1:32" s="46" customFormat="1" ht="21" customHeight="1">
      <c r="A271" s="104">
        <f>IF(N264="","",A270+1)</f>
        <v>15</v>
      </c>
      <c r="B271" s="416"/>
      <c r="C271" s="830">
        <v>15</v>
      </c>
      <c r="D271" s="831"/>
      <c r="E271" s="830">
        <v>35</v>
      </c>
      <c r="F271" s="831"/>
      <c r="G271" s="830">
        <v>15</v>
      </c>
      <c r="H271" s="831"/>
      <c r="I271" s="830">
        <v>35</v>
      </c>
      <c r="J271" s="831"/>
      <c r="K271" s="414">
        <v>30</v>
      </c>
      <c r="L271" s="414">
        <v>70</v>
      </c>
      <c r="M271" s="830">
        <v>100</v>
      </c>
      <c r="N271" s="831"/>
      <c r="O271" s="834"/>
      <c r="P271" s="835"/>
      <c r="Q271" s="875"/>
      <c r="R271" s="416"/>
      <c r="S271" s="830">
        <v>15</v>
      </c>
      <c r="T271" s="831"/>
      <c r="U271" s="830">
        <v>35</v>
      </c>
      <c r="V271" s="831"/>
      <c r="W271" s="830">
        <v>15</v>
      </c>
      <c r="X271" s="831"/>
      <c r="Y271" s="830">
        <v>35</v>
      </c>
      <c r="Z271" s="831"/>
      <c r="AA271" s="414">
        <v>30</v>
      </c>
      <c r="AB271" s="414">
        <v>70</v>
      </c>
      <c r="AC271" s="830">
        <v>100</v>
      </c>
      <c r="AD271" s="831"/>
      <c r="AE271" s="834"/>
      <c r="AF271" s="835"/>
    </row>
    <row r="272" spans="1:32" s="46" customFormat="1" ht="21" customHeight="1">
      <c r="A272" s="104">
        <f>IF(N264="","",A271+1)</f>
        <v>16</v>
      </c>
      <c r="B272" s="321" t="str">
        <f>IF('Master sheet'!$D$11="Hindi","अंग्रेजी","English")</f>
        <v>अंग्रेजी</v>
      </c>
      <c r="C272" s="663">
        <f>IFERROR(IF(AND(N264=""),"",VLOOKUP(N264,Marks,33,0)),"")</f>
        <v>14</v>
      </c>
      <c r="D272" s="665"/>
      <c r="E272" s="663">
        <f>IFERROR(IF(AND(N264=""),"",VLOOKUP(N264,Marks,34,0)),"")</f>
        <v>32</v>
      </c>
      <c r="F272" s="665"/>
      <c r="G272" s="663">
        <f>IFERROR(IF(AND(N264=""),"",VLOOKUP(N264,Marks,37,0)),"")</f>
        <v>10</v>
      </c>
      <c r="H272" s="665"/>
      <c r="I272" s="663">
        <f>IFERROR(IF(AND(N264=""),"",VLOOKUP(N264,Marks,38,0)),"")</f>
        <v>30</v>
      </c>
      <c r="J272" s="665"/>
      <c r="K272" s="406">
        <f>IFERROR(IF(AND(N264=""),"",SUM(C272,G272)),"")</f>
        <v>24</v>
      </c>
      <c r="L272" s="406">
        <f>IFERROR(IF(AND(N264=""),"",SUM(E272,I272)),"")</f>
        <v>62</v>
      </c>
      <c r="M272" s="828">
        <f>IFERROR(IF(AND(N264=""),"",SUM(K272,L272)),"")</f>
        <v>86</v>
      </c>
      <c r="N272" s="829"/>
      <c r="O272" s="84" t="str">
        <f>IFERROR(IF(AND(N264=""),"",VLOOKUP(N264,Marks,46,0)),"")</f>
        <v>A</v>
      </c>
      <c r="P272" s="225" t="str">
        <f>IFERROR(IF(AND(N264=""),"",VLOOKUP(N264,Marks,44,0)),"")</f>
        <v>P</v>
      </c>
      <c r="Q272" s="875"/>
      <c r="R272" s="321" t="str">
        <f>IF('Master sheet'!$D$11="Hindi","अंग्रेजी","English")</f>
        <v>अंग्रेजी</v>
      </c>
      <c r="S272" s="663">
        <f>IFERROR(IF(AND(AD264=""),"",VLOOKUP(AD264,Marks,33,0)),"")</f>
        <v>14</v>
      </c>
      <c r="T272" s="665"/>
      <c r="U272" s="663">
        <f>IFERROR(IF(AND(AD264=""),"",VLOOKUP(AD264,Marks,34,0)),"")</f>
        <v>32</v>
      </c>
      <c r="V272" s="665"/>
      <c r="W272" s="663">
        <f>IFERROR(IF(AND(AD264=""),"",VLOOKUP(AD264,Marks,37,0)),"")</f>
        <v>10</v>
      </c>
      <c r="X272" s="665"/>
      <c r="Y272" s="663">
        <f>IFERROR(IF(AND(AD264=""),"",VLOOKUP(AD264,Marks,38,0)),"")</f>
        <v>32</v>
      </c>
      <c r="Z272" s="665"/>
      <c r="AA272" s="406">
        <f>IFERROR(IF(AND(AD264=""),"",SUM(S272,W272)),"")</f>
        <v>24</v>
      </c>
      <c r="AB272" s="406">
        <f>IFERROR(IF(AND(AD264=""),"",SUM(U272,Y272)),"")</f>
        <v>64</v>
      </c>
      <c r="AC272" s="828">
        <f>IFERROR(IF(AND(AD264=""),"",SUM(AA272,AB272)),"")</f>
        <v>88</v>
      </c>
      <c r="AD272" s="829"/>
      <c r="AE272" s="84" t="str">
        <f>IFERROR(IF(AND(AD264=""),"",VLOOKUP(AD264,Marks,46,0)),"")</f>
        <v>A</v>
      </c>
      <c r="AF272" s="225" t="str">
        <f>IFERROR(IF(AND(AD264=""),"",VLOOKUP(AD264,Marks,44,0)),"")</f>
        <v>P</v>
      </c>
    </row>
    <row r="273" spans="1:32" s="46" customFormat="1" ht="25.5" customHeight="1">
      <c r="A273" s="104">
        <f>IF(N264="","",A272+1)</f>
        <v>17</v>
      </c>
      <c r="B273" s="322" t="str">
        <f>IF('Master sheet'!$D$11="Hindi","कुल योग","Total")</f>
        <v>कुल योग</v>
      </c>
      <c r="C273" s="848">
        <f>IF(AND(N264=""),"",IF(AND(C269="",C270="",C272=""),"",SUM(C269,C270,C272)))</f>
        <v>65</v>
      </c>
      <c r="D273" s="849"/>
      <c r="E273" s="848">
        <f>IF(AND(N264=""),"",IF(AND(E269="",E270="",E272=""),"",SUM(E269,E270,E272)))</f>
        <v>158</v>
      </c>
      <c r="F273" s="849"/>
      <c r="G273" s="848">
        <f>IF(AND(N264=""),"",IF(AND(G269="",G270="",G272=""),"",SUM(G269,G270,G272)))</f>
        <v>60</v>
      </c>
      <c r="H273" s="849"/>
      <c r="I273" s="848">
        <f>IF(AND(N264=""),"",IF(AND(I269="",I270="",I272=""),"",SUM(I269,I270,I272)))</f>
        <v>118</v>
      </c>
      <c r="J273" s="849"/>
      <c r="K273" s="407">
        <f>IF(AND(N264=""),"",IF(AND(K269="",K270="",K272=""),"",SUM(K269,K270,K272)))</f>
        <v>125</v>
      </c>
      <c r="L273" s="407">
        <f>IF(AND(N264=""),"",IF(AND(L269="",L270="",L272=""),"",SUM(L269,L270,L272)))</f>
        <v>276</v>
      </c>
      <c r="M273" s="828">
        <f>IF(AND(N264=""),"",IF(AND(M269="",M270="",M272=""),"",SUM(M269,M270,M272)))</f>
        <v>401</v>
      </c>
      <c r="N273" s="829"/>
      <c r="O273" s="415" t="str">
        <f>IFERROR(IF(AND(N264=""),"",VLOOKUP(N264,Marks,119,0)),"")</f>
        <v>B</v>
      </c>
      <c r="P273" s="228"/>
      <c r="Q273" s="875"/>
      <c r="R273" s="322" t="str">
        <f>IF('Master sheet'!$D$11="Hindi","कुल योग","Total")</f>
        <v>कुल योग</v>
      </c>
      <c r="S273" s="848">
        <f>IF(AND(AD264=""),"",IF(AND(S269="",S270="",S272=""),"",SUM(S269,S270,S272)))</f>
        <v>65</v>
      </c>
      <c r="T273" s="849"/>
      <c r="U273" s="848">
        <f>IF(AND(AD264=""),"",IF(AND(U269="",U270="",U272=""),"",SUM(U269,U270,U272)))</f>
        <v>146</v>
      </c>
      <c r="V273" s="849"/>
      <c r="W273" s="848">
        <f>IF(AND(AD264=""),"",IF(AND(W269="",W270="",W272=""),"",SUM(W269,W270,W272)))</f>
        <v>62</v>
      </c>
      <c r="X273" s="849"/>
      <c r="Y273" s="848">
        <f>IF(AND(AD264=""),"",IF(AND(Y269="",Y270="",Y272=""),"",SUM(Y269,Y270,Y272)))</f>
        <v>122</v>
      </c>
      <c r="Z273" s="849"/>
      <c r="AA273" s="407">
        <f>IF(AND(AD264=""),"",IF(AND(AA269="",AA270="",AA272=""),"",SUM(AA269,AA270,AA272)))</f>
        <v>127</v>
      </c>
      <c r="AB273" s="407">
        <f>IF(AND(AD264=""),"",IF(AND(AB269="",AB270="",AB272=""),"",SUM(AB269,AB270,AB272)))</f>
        <v>268</v>
      </c>
      <c r="AC273" s="828">
        <f>IF(AND(AD264=""),"",IF(AND(AC269="",AC270="",AC272=""),"",SUM(AC269,AC270,AC272)))</f>
        <v>395</v>
      </c>
      <c r="AD273" s="829"/>
      <c r="AE273" s="415" t="str">
        <f>IFERROR(IF(AND(AD264=""),"",VLOOKUP(AD264,Marks,119,0)),"")</f>
        <v>B</v>
      </c>
      <c r="AF273" s="228"/>
    </row>
    <row r="274" spans="1:32" s="46" customFormat="1" ht="25.5" customHeight="1">
      <c r="A274" s="104">
        <f>IF(N264="","",A273+1)</f>
        <v>18</v>
      </c>
      <c r="B274" s="417"/>
      <c r="C274" s="830">
        <v>50</v>
      </c>
      <c r="D274" s="836"/>
      <c r="E274" s="836"/>
      <c r="F274" s="831"/>
      <c r="G274" s="830">
        <v>50</v>
      </c>
      <c r="H274" s="836"/>
      <c r="I274" s="836"/>
      <c r="J274" s="831"/>
      <c r="K274" s="830">
        <v>100</v>
      </c>
      <c r="L274" s="836"/>
      <c r="M274" s="836"/>
      <c r="N274" s="831"/>
      <c r="O274" s="837"/>
      <c r="P274" s="838"/>
      <c r="Q274" s="875"/>
      <c r="R274" s="417"/>
      <c r="S274" s="830">
        <v>50</v>
      </c>
      <c r="T274" s="836"/>
      <c r="U274" s="836"/>
      <c r="V274" s="831"/>
      <c r="W274" s="830">
        <v>50</v>
      </c>
      <c r="X274" s="836"/>
      <c r="Y274" s="836"/>
      <c r="Z274" s="831"/>
      <c r="AA274" s="830">
        <v>100</v>
      </c>
      <c r="AB274" s="836"/>
      <c r="AC274" s="836"/>
      <c r="AD274" s="831"/>
      <c r="AE274" s="837"/>
      <c r="AF274" s="838"/>
    </row>
    <row r="275" spans="1:32" s="46" customFormat="1" ht="21" customHeight="1">
      <c r="A275" s="104">
        <f>IF(N264="","",A274+1)</f>
        <v>19</v>
      </c>
      <c r="B275" s="326" t="str">
        <f>IF('Master sheet'!$D$11="Hindi","पर्यावरण अध्ययन","EVS")</f>
        <v>पर्यावरण अध्ययन</v>
      </c>
      <c r="C275" s="663">
        <f>IFERROR(IF(AND(N264=""),"",VLOOKUP(N264,Marks,69,0)),"")</f>
        <v>42</v>
      </c>
      <c r="D275" s="664"/>
      <c r="E275" s="664"/>
      <c r="F275" s="665"/>
      <c r="G275" s="663">
        <f>IFERROR(IF(AND(N264=""),"",VLOOKUP(N264,Marks,73,0)),"")</f>
        <v>49</v>
      </c>
      <c r="H275" s="664"/>
      <c r="I275" s="664"/>
      <c r="J275" s="665"/>
      <c r="K275" s="848">
        <f>IFERROR(IF(AND(N264=""),"",SUM(C275,G275)),"")</f>
        <v>91</v>
      </c>
      <c r="L275" s="861"/>
      <c r="M275" s="861"/>
      <c r="N275" s="849"/>
      <c r="O275" s="84" t="str">
        <f>IFERROR(IF(AND(N264=""),"",VLOOKUP(N264,Marks,82,0)),"")</f>
        <v>A</v>
      </c>
      <c r="P275" s="225" t="str">
        <f>IFERROR(IF(AND(N264=""),"",VLOOKUP(N264,Marks,80,0)),"")</f>
        <v>P</v>
      </c>
      <c r="Q275" s="875"/>
      <c r="R275" s="326" t="str">
        <f>IF('Master sheet'!$D$11="Hindi","पर्यावरण अध्ययन","EVS")</f>
        <v>पर्यावरण अध्ययन</v>
      </c>
      <c r="S275" s="663">
        <f>IFERROR(IF(AND(AD264=""),"",VLOOKUP(AD264,Marks,69,0)),"")</f>
        <v>41</v>
      </c>
      <c r="T275" s="664"/>
      <c r="U275" s="664"/>
      <c r="V275" s="665"/>
      <c r="W275" s="663">
        <f>IFERROR(IF(AND(AD264=""),"",VLOOKUP(AD264,Marks,73,0)),"")</f>
        <v>48</v>
      </c>
      <c r="X275" s="664"/>
      <c r="Y275" s="664"/>
      <c r="Z275" s="665"/>
      <c r="AA275" s="848">
        <f>IFERROR(IF(AND(AD264=""),"",SUM(S275,W275)),"")</f>
        <v>89</v>
      </c>
      <c r="AB275" s="861"/>
      <c r="AC275" s="861"/>
      <c r="AD275" s="849"/>
      <c r="AE275" s="84" t="str">
        <f>IFERROR(IF(AND(AD264=""),"",VLOOKUP(AD264,Marks,82,0)),"")</f>
        <v>A</v>
      </c>
      <c r="AF275" s="225" t="str">
        <f>IFERROR(IF(AND(AD264=""),"",VLOOKUP(AD264,Marks,80,0)),"")</f>
        <v>P</v>
      </c>
    </row>
    <row r="276" spans="1:32" s="46" customFormat="1" ht="9" customHeight="1">
      <c r="A276" s="104">
        <f>IF(N264="","",A275+1)</f>
        <v>20</v>
      </c>
      <c r="B276" s="810"/>
      <c r="C276" s="810"/>
      <c r="D276" s="810"/>
      <c r="E276" s="810"/>
      <c r="F276" s="810"/>
      <c r="G276" s="810"/>
      <c r="H276" s="810"/>
      <c r="I276" s="810"/>
      <c r="J276" s="810"/>
      <c r="K276" s="810"/>
      <c r="L276" s="810"/>
      <c r="M276" s="810"/>
      <c r="N276" s="810"/>
      <c r="O276" s="810"/>
      <c r="P276" s="810"/>
      <c r="Q276" s="875"/>
      <c r="R276" s="810"/>
      <c r="S276" s="810"/>
      <c r="T276" s="810"/>
      <c r="U276" s="810"/>
      <c r="V276" s="810"/>
      <c r="W276" s="810"/>
      <c r="X276" s="810"/>
      <c r="Y276" s="810"/>
      <c r="Z276" s="810"/>
      <c r="AA276" s="810"/>
      <c r="AB276" s="810"/>
      <c r="AC276" s="810"/>
      <c r="AD276" s="810"/>
      <c r="AE276" s="810"/>
      <c r="AF276" s="810"/>
    </row>
    <row r="277" spans="1:32" s="46" customFormat="1" ht="18.95" customHeight="1">
      <c r="A277" s="104">
        <f>IF(N264="","",A276+1)</f>
        <v>21</v>
      </c>
      <c r="B277" s="862" t="str">
        <f>IF('Master sheet'!$D$11="Hindi","अतिरिक्त विषय ","Extra Subject")</f>
        <v xml:space="preserve">अतिरिक्त विषय </v>
      </c>
      <c r="C277" s="862"/>
      <c r="D277" s="862"/>
      <c r="E277" s="862"/>
      <c r="F277" s="862"/>
      <c r="G277" s="862"/>
      <c r="H277" s="862"/>
      <c r="I277" s="862"/>
      <c r="J277" s="862"/>
      <c r="K277" s="862"/>
      <c r="L277" s="862"/>
      <c r="M277" s="862"/>
      <c r="N277" s="862"/>
      <c r="O277" s="862"/>
      <c r="P277" s="862"/>
      <c r="Q277" s="875"/>
      <c r="R277" s="863" t="str">
        <f>IF('Master sheet'!$D$11="Hindi","अतिरिक्त विषय ","Extra Subject")</f>
        <v xml:space="preserve">अतिरिक्त विषय </v>
      </c>
      <c r="S277" s="863"/>
      <c r="T277" s="863"/>
      <c r="U277" s="863"/>
      <c r="V277" s="863"/>
      <c r="W277" s="863"/>
      <c r="X277" s="863"/>
      <c r="Y277" s="863"/>
      <c r="Z277" s="863"/>
      <c r="AA277" s="863"/>
      <c r="AB277" s="863"/>
      <c r="AC277" s="863"/>
      <c r="AD277" s="863"/>
      <c r="AE277" s="863"/>
      <c r="AF277" s="863"/>
    </row>
    <row r="278" spans="1:32" s="46" customFormat="1" ht="18.95" customHeight="1">
      <c r="A278" s="104">
        <f>IF(N264="","",A277+1)</f>
        <v>22</v>
      </c>
      <c r="B278" s="378" t="str">
        <f>IF('Master sheet'!$D$11="Hindi","विषय","Subject")</f>
        <v>विषय</v>
      </c>
      <c r="C278" s="843" t="str">
        <f>IF('Master sheet'!$D$11="Hindi","पूर्णांक","M.M.")</f>
        <v>पूर्णांक</v>
      </c>
      <c r="D278" s="844"/>
      <c r="E278" s="843" t="str">
        <f>IF('Master sheet'!$D$11="Hindi","प्राप्तांक","Ob.M.")</f>
        <v>प्राप्तांक</v>
      </c>
      <c r="F278" s="844"/>
      <c r="G278" s="843" t="str">
        <f>IF('Master sheet'!$D$11="Hindi","ग्रेड","Grade")</f>
        <v>ग्रेड</v>
      </c>
      <c r="H278" s="844"/>
      <c r="I278" s="843" t="str">
        <f>IF('Master sheet'!$D$11="Hindi","विषय","Subject")</f>
        <v>विषय</v>
      </c>
      <c r="J278" s="844"/>
      <c r="K278" s="843" t="str">
        <f>IF('Master sheet'!$D$11="Hindi","पूर्णांक","M.M.")</f>
        <v>पूर्णांक</v>
      </c>
      <c r="L278" s="844"/>
      <c r="M278" s="843" t="str">
        <f>IF('Master sheet'!$D$11="Hindi","प्राप्तांक","Ob.M.")</f>
        <v>प्राप्तांक</v>
      </c>
      <c r="N278" s="844"/>
      <c r="O278" s="843" t="str">
        <f>IF('Master sheet'!$D$11="Hindi","ग्रेड","Grade")</f>
        <v>ग्रेड</v>
      </c>
      <c r="P278" s="844"/>
      <c r="Q278" s="875"/>
      <c r="R278" s="378" t="str">
        <f>IF('Master sheet'!$D$11="Hindi","विषय","Subject")</f>
        <v>विषय</v>
      </c>
      <c r="S278" s="843" t="str">
        <f>IF('Master sheet'!$D$11="Hindi","पूर्णांक","M.M.")</f>
        <v>पूर्णांक</v>
      </c>
      <c r="T278" s="844"/>
      <c r="U278" s="843" t="str">
        <f>IF('Master sheet'!$D$11="Hindi","प्राप्तांक","Ob.M.")</f>
        <v>प्राप्तांक</v>
      </c>
      <c r="V278" s="844"/>
      <c r="W278" s="843" t="str">
        <f>IF('Master sheet'!$D$11="Hindi","ग्रेड","Grade")</f>
        <v>ग्रेड</v>
      </c>
      <c r="X278" s="844"/>
      <c r="Y278" s="843" t="str">
        <f>IF('Master sheet'!$D$11="Hindi","विषय","Subject")</f>
        <v>विषय</v>
      </c>
      <c r="Z278" s="844"/>
      <c r="AA278" s="843" t="str">
        <f>IF('Master sheet'!$D$11="Hindi","पूर्णांक","M.M.")</f>
        <v>पूर्णांक</v>
      </c>
      <c r="AB278" s="844"/>
      <c r="AC278" s="843" t="str">
        <f>IF('Master sheet'!$D$11="Hindi","प्राप्तांक","Ob.M.")</f>
        <v>प्राप्तांक</v>
      </c>
      <c r="AD278" s="844"/>
      <c r="AE278" s="843" t="str">
        <f>IF('Master sheet'!$D$11="Hindi","ग्रेड","Grade")</f>
        <v>ग्रेड</v>
      </c>
      <c r="AF278" s="844"/>
    </row>
    <row r="279" spans="1:32" s="46" customFormat="1" ht="22.5" customHeight="1">
      <c r="A279" s="104">
        <f>IF(N264="","",A278+1)</f>
        <v>23</v>
      </c>
      <c r="B279" s="322" t="str">
        <f>IF(AND(N264=""),"",'Result Sheet'!$DA$4)</f>
        <v/>
      </c>
      <c r="C279" s="845">
        <f>IF(AND(N264=""),"",'Result Sheet'!$DC$7)</f>
        <v>100</v>
      </c>
      <c r="D279" s="845"/>
      <c r="E279" s="846" t="str">
        <f>IFERROR(IF(AND(N264=""),"",VLOOKUP(N264,Marks,106,0)),"")</f>
        <v/>
      </c>
      <c r="F279" s="846"/>
      <c r="G279" s="847" t="str">
        <f>IFERROR(IF(AND(N264=""),"",VLOOKUP(N264,Marks,107,0)),"")</f>
        <v/>
      </c>
      <c r="H279" s="847"/>
      <c r="I279" s="845" t="str">
        <f>IF(AND(N264=""),"",'Result Sheet'!$DE$4)</f>
        <v/>
      </c>
      <c r="J279" s="845"/>
      <c r="K279" s="845">
        <f>IF(AND(N264=""),"",'Result Sheet'!$DG$7)</f>
        <v>100</v>
      </c>
      <c r="L279" s="845"/>
      <c r="M279" s="846" t="str">
        <f>IFERROR(IF(AND(N264=""),"",VLOOKUP(N264,Marks,110,0)),"")</f>
        <v/>
      </c>
      <c r="N279" s="846"/>
      <c r="O279" s="847" t="str">
        <f>IFERROR(IF(AND(N264=""),"",VLOOKUP(N264,Marks,111,0)),"")</f>
        <v/>
      </c>
      <c r="P279" s="847"/>
      <c r="Q279" s="875"/>
      <c r="R279" s="322" t="str">
        <f>IF(AND(AD264=""),"",'Result Sheet'!$DA$4)</f>
        <v/>
      </c>
      <c r="S279" s="845">
        <f>IF(AND(AD264=""),"",'Result Sheet'!$DC$7)</f>
        <v>100</v>
      </c>
      <c r="T279" s="845"/>
      <c r="U279" s="846" t="str">
        <f>IFERROR(IF(AND(AD264=""),"",VLOOKUP(AD264,Marks,106,0)),"")</f>
        <v/>
      </c>
      <c r="V279" s="846"/>
      <c r="W279" s="847" t="str">
        <f>IFERROR(IF(AND(AD264=""),"",VLOOKUP(AD264,Marks,107,0)),"")</f>
        <v/>
      </c>
      <c r="X279" s="847"/>
      <c r="Y279" s="845" t="str">
        <f>IF(AND(AD264=""),"",'Result Sheet'!$DE$4)</f>
        <v/>
      </c>
      <c r="Z279" s="845"/>
      <c r="AA279" s="845">
        <f>IF(AND(AD264=""),"",'Result Sheet'!$DG$7)</f>
        <v>100</v>
      </c>
      <c r="AB279" s="845"/>
      <c r="AC279" s="846" t="str">
        <f>IFERROR(IF(AND(AD264=""),"",VLOOKUP(AD264,Marks,110,0)),"")</f>
        <v/>
      </c>
      <c r="AD279" s="846"/>
      <c r="AE279" s="847" t="str">
        <f>IFERROR(IF(AND(AD264=""),"",VLOOKUP(AD264,Marks,111,0)),"")</f>
        <v/>
      </c>
      <c r="AF279" s="847"/>
    </row>
    <row r="280" spans="1:32" s="46" customFormat="1" ht="22.5" customHeight="1">
      <c r="A280" s="104">
        <f>IF(N264="","",A279+1)</f>
        <v>24</v>
      </c>
      <c r="B280" s="811" t="str">
        <f>IF('Master sheet'!$D$11="Hindi","विषय","Subject")</f>
        <v>विषय</v>
      </c>
      <c r="C280" s="811"/>
      <c r="D280" s="832" t="str">
        <f>IF('Master sheet'!$D$11="Hindi","प्राप्तांक","Marks ")</f>
        <v>प्राप्तांक</v>
      </c>
      <c r="E280" s="833"/>
      <c r="F280" s="324" t="str">
        <f>IF('Master sheet'!$D$11="Hindi","ग्रेड","Grade")</f>
        <v>ग्रेड</v>
      </c>
      <c r="G280" s="811" t="str">
        <f>IF('Master sheet'!$D$11="Hindi","विषय","Subject")</f>
        <v>विषय</v>
      </c>
      <c r="H280" s="811"/>
      <c r="I280" s="832" t="str">
        <f>IF('Master sheet'!$D$11="Hindi","प्राप्तांक","Marks")</f>
        <v>प्राप्तांक</v>
      </c>
      <c r="J280" s="833"/>
      <c r="K280" s="324" t="str">
        <f>IF('Master sheet'!$D$11="Hindi","ग्रेड","Grade")</f>
        <v>ग्रेड</v>
      </c>
      <c r="L280" s="811" t="str">
        <f>IF('Master sheet'!$D$11="Hindi","विषय","Subject")</f>
        <v>विषय</v>
      </c>
      <c r="M280" s="811"/>
      <c r="N280" s="832" t="str">
        <f>IF('Master sheet'!$D$11="Hindi","प्राप्तांक","Marks")</f>
        <v>प्राप्तांक</v>
      </c>
      <c r="O280" s="833"/>
      <c r="P280" s="365" t="str">
        <f>IF('Master sheet'!$D$11="Hindi","ग्रेड","Grade")</f>
        <v>ग्रेड</v>
      </c>
      <c r="Q280" s="875"/>
      <c r="R280" s="811" t="str">
        <f>IF('Master sheet'!$D$11="Hindi","विषय","Subject")</f>
        <v>विषय</v>
      </c>
      <c r="S280" s="811"/>
      <c r="T280" s="832" t="str">
        <f>IF('Master sheet'!$D$11="Hindi","प्राप्तांक","Marks")</f>
        <v>प्राप्तांक</v>
      </c>
      <c r="U280" s="833"/>
      <c r="V280" s="324" t="str">
        <f>IF('Master sheet'!$D$11="Hindi","ग्रेड","Grade")</f>
        <v>ग्रेड</v>
      </c>
      <c r="W280" s="811" t="str">
        <f>IF('Master sheet'!$D$11="Hindi","विषय","Subject")</f>
        <v>विषय</v>
      </c>
      <c r="X280" s="811"/>
      <c r="Y280" s="832" t="str">
        <f>IF('Master sheet'!$D$11="Hindi","प्राप्तांक","Marks")</f>
        <v>प्राप्तांक</v>
      </c>
      <c r="Z280" s="833"/>
      <c r="AA280" s="324" t="str">
        <f>IF('Master sheet'!$D$11="Hindi","ग्रेड","Grade")</f>
        <v>ग्रेड</v>
      </c>
      <c r="AB280" s="811" t="str">
        <f>IF('Master sheet'!$D$11="Hindi","विषय","Subject")</f>
        <v>विषय</v>
      </c>
      <c r="AC280" s="811"/>
      <c r="AD280" s="832" t="str">
        <f>IF('Master sheet'!$D$11="Hindi","प्राप्तांक","Marks")</f>
        <v>प्राप्तांक</v>
      </c>
      <c r="AE280" s="833"/>
      <c r="AF280" s="365" t="str">
        <f>IF('Master sheet'!$D$11="Hindi","ग्रेड","Grade")</f>
        <v>ग्रेड</v>
      </c>
    </row>
    <row r="281" spans="1:32" s="46" customFormat="1" ht="21.75" customHeight="1">
      <c r="A281" s="104">
        <f>IF(N264="","",A280+1)</f>
        <v>25</v>
      </c>
      <c r="B281" s="839" t="str">
        <f>IF('Master sheet'!$D$11="Hindi","कार्यानुभव","WORK EXP.")</f>
        <v>कार्यानुभव</v>
      </c>
      <c r="C281" s="840"/>
      <c r="D281" s="840"/>
      <c r="E281" s="75">
        <f>IFERROR(IF(AND(N264=""),"",VLOOKUP(N264,Marks,85,0)),"")</f>
        <v>0</v>
      </c>
      <c r="F281" s="84" t="str">
        <f>IFERROR(IF(AND(N264=""),"",VLOOKUP(N264,Marks,89,0)),"")</f>
        <v/>
      </c>
      <c r="G281" s="839" t="str">
        <f>IF('Master sheet'!$D$11="Hindi","कला शिक्षा","ART EDU.")</f>
        <v>कला शिक्षा</v>
      </c>
      <c r="H281" s="840"/>
      <c r="I281" s="840"/>
      <c r="J281" s="75">
        <f>IFERROR(IF(AND(N264=""),"",VLOOKUP(N264,Marks,92,0)),"")</f>
        <v>20</v>
      </c>
      <c r="K281" s="84" t="str">
        <f>IFERROR(IF(AND(N264=""),"",VLOOKUP(N264,Marks,96,0)),"")</f>
        <v>D</v>
      </c>
      <c r="L281" s="841" t="str">
        <f>IF('Master sheet'!$D$11="Hindi","स्वा. एवं शा. शिक्षा","HE.&amp;PH. EDU.")</f>
        <v>स्वा. एवं शा. शिक्षा</v>
      </c>
      <c r="M281" s="842"/>
      <c r="N281" s="842"/>
      <c r="O281" s="75">
        <f>IFERROR(IF(AND(N264=""),"",VLOOKUP(N264,Marks,99,0)),"")</f>
        <v>47</v>
      </c>
      <c r="P281" s="84" t="str">
        <f>IFERROR(IF(AND(N264=""),"",VLOOKUP(N264,Marks,103,0)),"")</f>
        <v>C</v>
      </c>
      <c r="Q281" s="875"/>
      <c r="R281" s="833" t="str">
        <f>IF('Master sheet'!$D$11="Hindi","कार्यानुभव","WORK EXP.")</f>
        <v>कार्यानुभव</v>
      </c>
      <c r="S281" s="833"/>
      <c r="T281" s="833"/>
      <c r="U281" s="75">
        <f>IFERROR(IF(AND(AD264=""),"",VLOOKUP(AD264,Marks,85,0)),"")</f>
        <v>0</v>
      </c>
      <c r="V281" s="84" t="str">
        <f>IFERROR(IF(AND(AD264=""),"",VLOOKUP(AD264,Marks,89,0)),"")</f>
        <v/>
      </c>
      <c r="W281" s="833" t="str">
        <f>IF('Master sheet'!$D$11="Hindi","कला शिक्षा","ART EDU.")</f>
        <v>कला शिक्षा</v>
      </c>
      <c r="X281" s="833"/>
      <c r="Y281" s="833"/>
      <c r="Z281" s="75">
        <f>IFERROR(IF(AND(AD264=""),"",VLOOKUP(AD264,Marks,92,0)),"")</f>
        <v>21</v>
      </c>
      <c r="AA281" s="84" t="str">
        <f>IFERROR(IF(AND(AD264=""),"",VLOOKUP(AD264,Marks,96,0)),"")</f>
        <v>C</v>
      </c>
      <c r="AB281" s="873" t="str">
        <f>IF('Master sheet'!$D$11="Hindi","स्वा. एवं शा. शिक्षा","HE.&amp;PH. EDU.")</f>
        <v>स्वा. एवं शा. शिक्षा</v>
      </c>
      <c r="AC281" s="873"/>
      <c r="AD281" s="873"/>
      <c r="AE281" s="75">
        <f>IFERROR(IF(AND(AD264=""),"",VLOOKUP(AD264,Marks,99,0)),"")</f>
        <v>48</v>
      </c>
      <c r="AF281" s="84" t="str">
        <f>IFERROR(IF(AND(AD264=""),"",VLOOKUP(AD264,Marks,103,0)),"")</f>
        <v>C</v>
      </c>
    </row>
    <row r="282" spans="1:32" s="46" customFormat="1" ht="21" customHeight="1">
      <c r="A282" s="104">
        <f>IF(N264="","",A281+1)</f>
        <v>26</v>
      </c>
      <c r="B282" s="800" t="str">
        <f>IF('Master sheet'!$D$11="Hindi","कुल कार्य दिवस :-","Total Meeting :-")</f>
        <v>कुल कार्य दिवस :-</v>
      </c>
      <c r="C282" s="800"/>
      <c r="D282" s="800"/>
      <c r="E282" s="801">
        <f>IFERROR(IF(AND(N264=""),"",VLOOKUP(N264,Marks,117,0)),"")</f>
        <v>220</v>
      </c>
      <c r="F282" s="801"/>
      <c r="G282" s="801"/>
      <c r="H282" s="801"/>
      <c r="I282" s="800" t="str">
        <f>IF('Master sheet'!$D$11="Hindi","कुल उपस्थिति :-","Total Attendance :-")</f>
        <v>कुल उपस्थिति :-</v>
      </c>
      <c r="J282" s="800"/>
      <c r="K282" s="800"/>
      <c r="L282" s="800"/>
      <c r="M282" s="802">
        <f>IFERROR(IF(AND(N264=""),"",VLOOKUP(N264,Marks,118,0)),"")</f>
        <v>180</v>
      </c>
      <c r="N282" s="802"/>
      <c r="O282" s="802"/>
      <c r="P282" s="802"/>
      <c r="Q282" s="875"/>
      <c r="R282" s="800" t="str">
        <f>IF('Master sheet'!$D$11="Hindi","कुल कार्य दिवस :-","Total Meeting :-")</f>
        <v>कुल कार्य दिवस :-</v>
      </c>
      <c r="S282" s="800"/>
      <c r="T282" s="800"/>
      <c r="U282" s="801">
        <f>IFERROR(IF(AND(AD264=""),"",VLOOKUP(AD264,Marks,117,0)),"")</f>
        <v>220</v>
      </c>
      <c r="V282" s="801"/>
      <c r="W282" s="801"/>
      <c r="X282" s="801"/>
      <c r="Y282" s="800" t="str">
        <f>IF('Master sheet'!$D$11="Hindi","कुल उपस्थिति :-","Total Attendance :-")</f>
        <v>कुल उपस्थिति :-</v>
      </c>
      <c r="Z282" s="800"/>
      <c r="AA282" s="800"/>
      <c r="AB282" s="800"/>
      <c r="AC282" s="802">
        <f>IFERROR(IF(AND(AD264=""),"",VLOOKUP(AD264,Marks,118,0)),"")</f>
        <v>180</v>
      </c>
      <c r="AD282" s="802"/>
      <c r="AE282" s="802"/>
      <c r="AF282" s="802"/>
    </row>
    <row r="283" spans="1:32" s="46" customFormat="1" ht="21" customHeight="1">
      <c r="A283" s="104">
        <f>IF(N264="","",A282+1)</f>
        <v>27</v>
      </c>
      <c r="B283" s="800" t="str">
        <f>IF('Master sheet'!$D$11="Hindi","परिणाम :-","Result :-")</f>
        <v>परिणाम :-</v>
      </c>
      <c r="C283" s="800"/>
      <c r="D283" s="800"/>
      <c r="E283" s="803" t="str">
        <f>IFERROR(IF(AND(N264=""),"",VLOOKUP(N264,Marks,116,0)),"")</f>
        <v>कक्षोंन्नति</v>
      </c>
      <c r="F283" s="803"/>
      <c r="G283" s="803"/>
      <c r="H283" s="803"/>
      <c r="I283" s="800" t="str">
        <f>IF('Master sheet'!$D$11="Hindi","परिणाम प्रतिशत में :-","Result in Percentage :-")</f>
        <v>परिणाम प्रतिशत में :-</v>
      </c>
      <c r="J283" s="800"/>
      <c r="K283" s="800"/>
      <c r="L283" s="800"/>
      <c r="M283" s="804">
        <f>IFERROR(IF(AND(N264=""),"",VLOOKUP(N264,Marks,113,0)),"")</f>
        <v>80.2</v>
      </c>
      <c r="N283" s="804"/>
      <c r="O283" s="804"/>
      <c r="P283" s="804"/>
      <c r="Q283" s="875"/>
      <c r="R283" s="800" t="str">
        <f>IF('Master sheet'!$D$11="Hindi","परिणाम :-","Result :-")</f>
        <v>परिणाम :-</v>
      </c>
      <c r="S283" s="800"/>
      <c r="T283" s="800"/>
      <c r="U283" s="803" t="str">
        <f>IFERROR(IF(AND(AD264=""),"",VLOOKUP(AD264,Marks,116,0)),"")</f>
        <v>कक्षोंन्नति</v>
      </c>
      <c r="V283" s="803"/>
      <c r="W283" s="803"/>
      <c r="X283" s="803"/>
      <c r="Y283" s="800" t="str">
        <f>IF('Master sheet'!$D$11="Hindi","परिणाम प्रतिशत में :-","Result in Percentage :-")</f>
        <v>परिणाम प्रतिशत में :-</v>
      </c>
      <c r="Z283" s="800"/>
      <c r="AA283" s="800"/>
      <c r="AB283" s="800"/>
      <c r="AC283" s="804">
        <f>IFERROR(IF(AND(AD264=""),"",VLOOKUP(AD264,Marks,113,0)),"")</f>
        <v>79</v>
      </c>
      <c r="AD283" s="804"/>
      <c r="AE283" s="804"/>
      <c r="AF283" s="804"/>
    </row>
    <row r="284" spans="1:32" s="46" customFormat="1" ht="21" customHeight="1">
      <c r="A284" s="104">
        <f>IF(N264="","",A283+1)</f>
        <v>28</v>
      </c>
      <c r="B284" s="800" t="str">
        <f>IF('Master sheet'!$D$11="Hindi","श्रेणी / ग्रेड :-","Division / Grade :-")</f>
        <v>श्रेणी / ग्रेड :-</v>
      </c>
      <c r="C284" s="800"/>
      <c r="D284" s="800"/>
      <c r="E284" s="226" t="str">
        <f>IFERROR(IF(AND(N264=""),"",VLOOKUP(N264,Marks,114,0)),"")</f>
        <v>I</v>
      </c>
      <c r="F284" s="227" t="s">
        <v>132</v>
      </c>
      <c r="G284" s="805" t="str">
        <f>IFERROR(IF(AND(N264=""),"",VLOOKUP(N264,Marks,119,0)),"")</f>
        <v>B</v>
      </c>
      <c r="H284" s="805"/>
      <c r="I284" s="800" t="str">
        <f>IF('Master sheet'!$D$11="Hindi","कक्षा में स्थान :-","Position in the Class :-")</f>
        <v>कक्षा में स्थान :-</v>
      </c>
      <c r="J284" s="800"/>
      <c r="K284" s="800"/>
      <c r="L284" s="800"/>
      <c r="M284" s="806">
        <f>IFERROR(IF(AND(N264=""),"",VLOOKUP(N264,Marks,115,0)),"")</f>
        <v>13.999999999999998</v>
      </c>
      <c r="N284" s="806"/>
      <c r="O284" s="806"/>
      <c r="P284" s="806"/>
      <c r="Q284" s="875"/>
      <c r="R284" s="800" t="str">
        <f>IF('Master sheet'!$D$11="Hindi","श्रेणी / ग्रेड :-","Division / Grade :-")</f>
        <v>श्रेणी / ग्रेड :-</v>
      </c>
      <c r="S284" s="800"/>
      <c r="T284" s="800"/>
      <c r="U284" s="226" t="str">
        <f>IFERROR(IF(AND(AD264=""),"",VLOOKUP(AD264,Marks,114,0)),"")</f>
        <v>I</v>
      </c>
      <c r="V284" s="227" t="s">
        <v>132</v>
      </c>
      <c r="W284" s="805" t="str">
        <f>IFERROR(IF(AND(AD264=""),"",VLOOKUP(AD264,Marks,119,0)),"")</f>
        <v>B</v>
      </c>
      <c r="X284" s="805"/>
      <c r="Y284" s="800" t="str">
        <f>IF('Master sheet'!$D$11="Hindi","कक्षा में स्थान :-","Position in the Class :-")</f>
        <v>कक्षा में स्थान :-</v>
      </c>
      <c r="Z284" s="800"/>
      <c r="AA284" s="800"/>
      <c r="AB284" s="800"/>
      <c r="AC284" s="806">
        <f>IFERROR(IF(AND(AD264=""),"",VLOOKUP(AD264,Marks,115,0)),"")</f>
        <v>17.000000000000298</v>
      </c>
      <c r="AD284" s="806"/>
      <c r="AE284" s="806"/>
      <c r="AF284" s="806"/>
    </row>
    <row r="285" spans="1:32" s="46" customFormat="1" ht="21" customHeight="1">
      <c r="A285" s="104">
        <f>IF(N264="","",A284+1)</f>
        <v>29</v>
      </c>
      <c r="B285" s="786" t="str">
        <f>IF('Master sheet'!$D$11="Hindi","परीक्षा परिणाम घोषणा दिनांक :-","Result Declaration Date :-")</f>
        <v>परीक्षा परिणाम घोषणा दिनांक :-</v>
      </c>
      <c r="C285" s="786"/>
      <c r="D285" s="786"/>
      <c r="E285" s="787">
        <f>IFERROR(IF(AND(N264=""),"",'Master sheet'!$D$10),"")</f>
        <v>45048</v>
      </c>
      <c r="F285" s="787"/>
      <c r="G285" s="787"/>
      <c r="H285" s="369"/>
      <c r="I285" s="76"/>
      <c r="J285" s="76"/>
      <c r="K285" s="47"/>
      <c r="L285" s="76"/>
      <c r="M285" s="76"/>
      <c r="N285" s="76"/>
      <c r="O285" s="76"/>
      <c r="P285" s="76"/>
      <c r="Q285" s="875"/>
      <c r="R285" s="786" t="str">
        <f>IF('Master sheet'!$D$11="Hindi","परीक्षा परिणाम घोषणा दिनांक :-","Result Declaration Date :-")</f>
        <v>परीक्षा परिणाम घोषणा दिनांक :-</v>
      </c>
      <c r="S285" s="786"/>
      <c r="T285" s="786"/>
      <c r="U285" s="787">
        <f>IFERROR(IF(AND(AD264=""),"",'Master sheet'!$D$10),"")</f>
        <v>45048</v>
      </c>
      <c r="V285" s="787"/>
      <c r="W285" s="787"/>
      <c r="X285" s="369"/>
      <c r="Y285" s="76"/>
      <c r="Z285" s="76"/>
      <c r="AA285" s="47"/>
      <c r="AB285" s="76"/>
      <c r="AC285" s="76"/>
      <c r="AD285" s="76"/>
      <c r="AE285" s="76"/>
      <c r="AF285" s="76"/>
    </row>
    <row r="286" spans="1:32" s="46" customFormat="1" ht="39" customHeight="1">
      <c r="A286" s="104">
        <f>IF(N264="","",A285+1)</f>
        <v>30</v>
      </c>
      <c r="B286" s="788" t="str">
        <f>IF(AND(N264=""),"",IF(AND(C261=1),CONCATENATE("( ",UPPER('Master sheet'!$H$10)," )"),IF(AND(C261=2),CONCATENATE("( ",UPPER('Master sheet'!$H$18)," )"),"")))</f>
        <v>( PRADIP SINGH RAJAWAT )</v>
      </c>
      <c r="C286" s="788"/>
      <c r="D286" s="788"/>
      <c r="E286" s="788"/>
      <c r="F286" s="789" t="str">
        <f>IF(AND(N264=""),"",CONCATENATE("(",'Master sheet'!$D$14," )"))</f>
        <v>(Suresh Kumar )</v>
      </c>
      <c r="G286" s="789"/>
      <c r="H286" s="789"/>
      <c r="I286" s="789"/>
      <c r="J286" s="789"/>
      <c r="K286" s="789" t="str">
        <f>IF(AND(N264=""),"",CONCATENATE("(",'Master sheet'!$D$12," )"))</f>
        <v>(USHA PALIYA )</v>
      </c>
      <c r="L286" s="789"/>
      <c r="M286" s="789"/>
      <c r="N286" s="789"/>
      <c r="O286" s="789"/>
      <c r="P286" s="789"/>
      <c r="Q286" s="875"/>
      <c r="R286" s="788" t="str">
        <f>IF(AND(AD264=""),"",IF(AND(S261=1),CONCATENATE("( ",UPPER('Master sheet'!$H$10)," )"),IF(AND(S261=2),CONCATENATE("( ",UPPER('Master sheet'!$H$18)," )"),"")))</f>
        <v>( PRADIP SINGH RAJAWAT )</v>
      </c>
      <c r="S286" s="788"/>
      <c r="T286" s="788"/>
      <c r="U286" s="788"/>
      <c r="V286" s="789" t="str">
        <f>IF(AND(AD264=""),"",CONCATENATE("(",'Master sheet'!$D$14," )"))</f>
        <v>(Suresh Kumar )</v>
      </c>
      <c r="W286" s="789"/>
      <c r="X286" s="789"/>
      <c r="Y286" s="789"/>
      <c r="Z286" s="789"/>
      <c r="AA286" s="789" t="str">
        <f>IF(AND(AD264=""),"",CONCATENATE("(",'Master sheet'!$D$12," )"))</f>
        <v>(USHA PALIYA )</v>
      </c>
      <c r="AB286" s="789"/>
      <c r="AC286" s="789"/>
      <c r="AD286" s="789"/>
      <c r="AE286" s="789"/>
      <c r="AF286" s="789"/>
    </row>
    <row r="287" spans="1:32" s="46" customFormat="1" ht="21" customHeight="1">
      <c r="A287" s="104">
        <f>IF(N264="","",A286+1)</f>
        <v>31</v>
      </c>
      <c r="B287" s="790" t="str">
        <f>IF('Master sheet'!$D$11="Hindi","हस्ताक्षर कक्षाध्यापक","Signature of the class teacher")</f>
        <v>हस्ताक्षर कक्षाध्यापक</v>
      </c>
      <c r="C287" s="790"/>
      <c r="D287" s="790"/>
      <c r="E287" s="790"/>
      <c r="F287" s="790" t="str">
        <f>IF('Master sheet'!$D$11="Hindi","हस्ताक्षर परीक्षा प्रभारी","Signature of the exam. Incharge")</f>
        <v>हस्ताक्षर परीक्षा प्रभारी</v>
      </c>
      <c r="G287" s="790"/>
      <c r="H287" s="790"/>
      <c r="I287" s="790"/>
      <c r="J287" s="790"/>
      <c r="K287" s="790" t="str">
        <f>IF('Master sheet'!$D$11="Hindi","हस्ताक्षर संस्था प्रधान","Head of Institute's Signature")</f>
        <v>हस्ताक्षर संस्था प्रधान</v>
      </c>
      <c r="L287" s="790"/>
      <c r="M287" s="790"/>
      <c r="N287" s="790"/>
      <c r="O287" s="790"/>
      <c r="P287" s="790"/>
      <c r="Q287" s="875"/>
      <c r="R287" s="790" t="str">
        <f>IF('Master sheet'!$D$11="Hindi","हस्ताक्षर कक्षाध्यापक","Signature of the class teacher")</f>
        <v>हस्ताक्षर कक्षाध्यापक</v>
      </c>
      <c r="S287" s="790"/>
      <c r="T287" s="790"/>
      <c r="U287" s="790"/>
      <c r="V287" s="790" t="str">
        <f>IF('Master sheet'!$D$11="Hindi","हस्ताक्षर परीक्षा प्रभारी","Signature of the exam. Incharge")</f>
        <v>हस्ताक्षर परीक्षा प्रभारी</v>
      </c>
      <c r="W287" s="790"/>
      <c r="X287" s="790"/>
      <c r="Y287" s="790"/>
      <c r="Z287" s="790"/>
      <c r="AA287" s="790" t="str">
        <f>IF('Master sheet'!$D$11="Hindi","हस्ताक्षर संस्था प्रधान","Head of Institute's Signature")</f>
        <v>हस्ताक्षर संस्था प्रधान</v>
      </c>
      <c r="AB287" s="790"/>
      <c r="AC287" s="790"/>
      <c r="AD287" s="790"/>
      <c r="AE287" s="790"/>
      <c r="AF287" s="790"/>
    </row>
    <row r="289" spans="1:32" s="46" customFormat="1" ht="21.95" customHeight="1">
      <c r="A289" s="103">
        <f>IF(N296="","",1)</f>
        <v>1</v>
      </c>
      <c r="B289" s="850" t="str">
        <f>IF('Master sheet'!$D$11="Hindi","वार्षिक रिपोर्ट कार्ड ","Report Card")</f>
        <v xml:space="preserve">वार्षिक रिपोर्ट कार्ड </v>
      </c>
      <c r="C289" s="850"/>
      <c r="D289" s="850"/>
      <c r="E289" s="850"/>
      <c r="F289" s="850"/>
      <c r="G289" s="850"/>
      <c r="H289" s="850"/>
      <c r="I289" s="850"/>
      <c r="J289" s="850"/>
      <c r="K289" s="850"/>
      <c r="L289" s="850"/>
      <c r="M289" s="850"/>
      <c r="N289" s="850"/>
      <c r="O289" s="850"/>
      <c r="P289" s="850"/>
      <c r="Q289" s="875" t="s">
        <v>100</v>
      </c>
      <c r="R289" s="850" t="str">
        <f>IF('Master sheet'!$D$11="Hindi","वार्षिक रिपोर्ट कार्ड ","Report Card")</f>
        <v xml:space="preserve">वार्षिक रिपोर्ट कार्ड </v>
      </c>
      <c r="S289" s="850"/>
      <c r="T289" s="850"/>
      <c r="U289" s="850"/>
      <c r="V289" s="850"/>
      <c r="W289" s="850"/>
      <c r="X289" s="850"/>
      <c r="Y289" s="850"/>
      <c r="Z289" s="850"/>
      <c r="AA289" s="850"/>
      <c r="AB289" s="850"/>
      <c r="AC289" s="850"/>
      <c r="AD289" s="850"/>
      <c r="AE289" s="850"/>
      <c r="AF289" s="850"/>
    </row>
    <row r="290" spans="1:32" s="46" customFormat="1" ht="21.95" customHeight="1">
      <c r="A290" s="104">
        <f>IF(N296="","",A289+1)</f>
        <v>2</v>
      </c>
      <c r="B290" s="851" t="str">
        <f>IF('Master sheet'!$D$11="Hindi","शिक्षा विभाग, राजस्थान सरकार","Education Department, Rajasthan Government")</f>
        <v>शिक्षा विभाग, राजस्थान सरकार</v>
      </c>
      <c r="C290" s="851"/>
      <c r="D290" s="851"/>
      <c r="E290" s="851"/>
      <c r="F290" s="851"/>
      <c r="G290" s="851"/>
      <c r="H290" s="851"/>
      <c r="I290" s="851"/>
      <c r="J290" s="851"/>
      <c r="K290" s="851"/>
      <c r="L290" s="851"/>
      <c r="M290" s="851"/>
      <c r="N290" s="851"/>
      <c r="O290" s="851"/>
      <c r="P290" s="851"/>
      <c r="Q290" s="875"/>
      <c r="R290" s="851" t="str">
        <f>IF('Master sheet'!$D$11="Hindi","शिक्षा विभाग, राजस्थान सरकार","Education Department, Rajasthan Government")</f>
        <v>शिक्षा विभाग, राजस्थान सरकार</v>
      </c>
      <c r="S290" s="851"/>
      <c r="T290" s="851"/>
      <c r="U290" s="851"/>
      <c r="V290" s="851"/>
      <c r="W290" s="851"/>
      <c r="X290" s="851"/>
      <c r="Y290" s="851"/>
      <c r="Z290" s="851"/>
      <c r="AA290" s="851"/>
      <c r="AB290" s="851"/>
      <c r="AC290" s="851"/>
      <c r="AD290" s="851"/>
      <c r="AE290" s="851"/>
      <c r="AF290" s="851"/>
    </row>
    <row r="291" spans="1:32" s="46" customFormat="1" ht="21.95" customHeight="1">
      <c r="A291" s="104">
        <f>IF(N296="","",A290+1)</f>
        <v>3</v>
      </c>
      <c r="B291" s="876" t="str">
        <f>IF('Master sheet'!$D$11="Hindi","विद्यालय का नाम :-","School Name :- ")</f>
        <v>विद्यालय का नाम :-</v>
      </c>
      <c r="C291" s="876"/>
      <c r="D291" s="876"/>
      <c r="E291" s="877" t="str">
        <f>IF(AND(N296=""),"",IF('Master sheet'!$D$11="Hindi",'Master sheet'!$D$8,'Master sheet'!$D$7))</f>
        <v xml:space="preserve">महात्मा गाँधी राजकीय विद्यालय (अंग्रेजी माध्यम) बर, पाली </v>
      </c>
      <c r="F291" s="877"/>
      <c r="G291" s="877"/>
      <c r="H291" s="877"/>
      <c r="I291" s="877"/>
      <c r="J291" s="877"/>
      <c r="K291" s="877"/>
      <c r="L291" s="877"/>
      <c r="M291" s="877"/>
      <c r="N291" s="877"/>
      <c r="O291" s="877"/>
      <c r="P291" s="877"/>
      <c r="Q291" s="875"/>
      <c r="R291" s="876" t="str">
        <f>IF('Master sheet'!$D$11="Hindi","विद्यालय का नाम :-","School Name :- ")</f>
        <v>विद्यालय का नाम :-</v>
      </c>
      <c r="S291" s="876"/>
      <c r="T291" s="876"/>
      <c r="U291" s="877" t="str">
        <f>IF(AND(AD296=""),"",IF('Master sheet'!$D$11="Hindi",'Master sheet'!$D$8,'Master sheet'!$D$7))</f>
        <v xml:space="preserve">महात्मा गाँधी राजकीय विद्यालय (अंग्रेजी माध्यम) बर, पाली </v>
      </c>
      <c r="V291" s="877"/>
      <c r="W291" s="877"/>
      <c r="X291" s="877"/>
      <c r="Y291" s="877"/>
      <c r="Z291" s="877"/>
      <c r="AA291" s="877"/>
      <c r="AB291" s="877"/>
      <c r="AC291" s="877"/>
      <c r="AD291" s="877"/>
      <c r="AE291" s="877"/>
      <c r="AF291" s="877"/>
    </row>
    <row r="292" spans="1:32" s="46" customFormat="1" ht="15.75" customHeight="1">
      <c r="A292" s="104">
        <f>IF(N296="","",A291+1)</f>
        <v>4</v>
      </c>
      <c r="B292" s="372"/>
      <c r="C292" s="372"/>
      <c r="D292" s="372"/>
      <c r="E292" s="878" t="str">
        <f>IF(AND(N296=""),"",IF('Master sheet'!$D$11="Hindi",CONCATENATE("(विद्यालय मान्यता क्रमांक व वर्ष : ","  ",'Master sheet'!$D$6),CONCATENATE("(School Recognition Number &amp; Years : ","  ",'Master sheet'!$D$6)))</f>
        <v>(विद्यालय मान्यता क्रमांक व वर्ष :   शिक्षा/पाली/1995/2001</v>
      </c>
      <c r="F292" s="878"/>
      <c r="G292" s="878"/>
      <c r="H292" s="878"/>
      <c r="I292" s="878"/>
      <c r="J292" s="878"/>
      <c r="K292" s="878"/>
      <c r="L292" s="878"/>
      <c r="M292" s="878"/>
      <c r="N292" s="878"/>
      <c r="O292" s="878"/>
      <c r="P292" s="878"/>
      <c r="Q292" s="875"/>
      <c r="R292" s="372"/>
      <c r="S292" s="372"/>
      <c r="T292" s="372"/>
      <c r="U292" s="878" t="str">
        <f>IF(AND(AD296=""),"",IF('Master sheet'!$D$11="Hindi",CONCATENATE("(विद्यालय मान्यता क्रमांक व वर्ष : ","  ",'Master sheet'!$D$6),CONCATENATE("(School Recognition Number &amp; Years : ","  ",'Master sheet'!$D$6)))</f>
        <v>(विद्यालय मान्यता क्रमांक व वर्ष :   शिक्षा/पाली/1995/2001</v>
      </c>
      <c r="V292" s="878"/>
      <c r="W292" s="878"/>
      <c r="X292" s="878"/>
      <c r="Y292" s="878"/>
      <c r="Z292" s="878"/>
      <c r="AA292" s="878"/>
      <c r="AB292" s="878"/>
      <c r="AC292" s="878"/>
      <c r="AD292" s="878"/>
      <c r="AE292" s="878"/>
      <c r="AF292" s="878"/>
    </row>
    <row r="293" spans="1:32" s="46" customFormat="1" ht="21.95" customHeight="1">
      <c r="A293" s="104">
        <f>IF(N296="","",A292+1)</f>
        <v>5</v>
      </c>
      <c r="B293" s="368" t="str">
        <f>IF('Master sheet'!$D$11="Hindi","कक्षा  :-","CLASS :- ")</f>
        <v>कक्षा  :-</v>
      </c>
      <c r="C293" s="855">
        <f>IFERROR(IF(AND(N296=""),"",VLOOKUP(N296,Marks,2,0)),"")</f>
        <v>1</v>
      </c>
      <c r="D293" s="855"/>
      <c r="E293" s="856" t="str">
        <f>IF('Master sheet'!$D$11="Hindi","सेक्शन :-","Section :- ")</f>
        <v>सेक्शन :-</v>
      </c>
      <c r="F293" s="856"/>
      <c r="G293" s="856"/>
      <c r="H293" s="855" t="str">
        <f>IFERROR(IF(AND(N296=""),"",VLOOKUP(N296,Marks,3,0)),"")</f>
        <v>A</v>
      </c>
      <c r="I293" s="855"/>
      <c r="J293" s="857" t="str">
        <f>IF('Master sheet'!$D$11="Hindi","सत्र :- ","Session :- ")</f>
        <v xml:space="preserve">सत्र :- </v>
      </c>
      <c r="K293" s="857"/>
      <c r="L293" s="857"/>
      <c r="M293" s="857"/>
      <c r="N293" s="858" t="str">
        <f>IF(AND(N296=""),"",'Marks Entry 1st'!$I$2)</f>
        <v xml:space="preserve"> 2022-2023</v>
      </c>
      <c r="O293" s="858"/>
      <c r="P293" s="858"/>
      <c r="Q293" s="875"/>
      <c r="R293" s="368" t="str">
        <f>IF('Master sheet'!$D$11="Hindi","कक्षा  :-","CLASS :- ")</f>
        <v>कक्षा  :-</v>
      </c>
      <c r="S293" s="855">
        <f>IFERROR(IF(AND(AD296=""),"",VLOOKUP(AD296,Marks,2,0)),"")</f>
        <v>1</v>
      </c>
      <c r="T293" s="855"/>
      <c r="U293" s="856" t="str">
        <f>IF('Master sheet'!$D$11="Hindi","सेक्शन :-","Section :- ")</f>
        <v>सेक्शन :-</v>
      </c>
      <c r="V293" s="856"/>
      <c r="W293" s="856"/>
      <c r="X293" s="855" t="str">
        <f>IFERROR(IF(AND(AD296=""),"",VLOOKUP(AD296,Marks,3,0)),"")</f>
        <v>A</v>
      </c>
      <c r="Y293" s="855"/>
      <c r="Z293" s="857" t="str">
        <f>IF('Master sheet'!$D$11="Hindi","सत्र :- ","Session :- ")</f>
        <v xml:space="preserve">सत्र :- </v>
      </c>
      <c r="AA293" s="857"/>
      <c r="AB293" s="857"/>
      <c r="AC293" s="857"/>
      <c r="AD293" s="858" t="str">
        <f>IF(AND(AD296=""),"",'Marks Entry 1st'!$I$2)</f>
        <v xml:space="preserve"> 2022-2023</v>
      </c>
      <c r="AE293" s="858"/>
      <c r="AF293" s="858"/>
    </row>
    <row r="294" spans="1:32" s="46" customFormat="1" ht="21.95" customHeight="1">
      <c r="A294" s="104">
        <f>IF(N296="","",A293+1)</f>
        <v>6</v>
      </c>
      <c r="B294" s="812" t="str">
        <f>IF('Master sheet'!$D$11="Hindi","विद्यार्थी का नाम :-","Student's Name :-")</f>
        <v>विद्यार्थी का नाम :-</v>
      </c>
      <c r="C294" s="812"/>
      <c r="D294" s="812"/>
      <c r="E294" s="813" t="str">
        <f>IFERROR(IF(AND(N296=""),"",VLOOKUP(N296,Marks,6,0)),"")</f>
        <v>LUCKY PRAJAPATI</v>
      </c>
      <c r="F294" s="813"/>
      <c r="G294" s="813"/>
      <c r="H294" s="813"/>
      <c r="I294" s="813"/>
      <c r="J294" s="814" t="str">
        <f>IF('Master sheet'!$D$11="Hindi","प्रवेशांक :","SR. NO. :")</f>
        <v>प्रवेशांक :</v>
      </c>
      <c r="K294" s="814"/>
      <c r="L294" s="814"/>
      <c r="M294" s="814"/>
      <c r="N294" s="859">
        <f>IFERROR(IF(AND(N296=""),"",VLOOKUP(N296,Marks,5,0)),"")</f>
        <v>924</v>
      </c>
      <c r="O294" s="859"/>
      <c r="P294" s="859"/>
      <c r="Q294" s="875"/>
      <c r="R294" s="812" t="str">
        <f>IF('Master sheet'!$D$11="Hindi","विद्यार्थी का नाम :-","Student's Name :-")</f>
        <v>विद्यार्थी का नाम :-</v>
      </c>
      <c r="S294" s="812"/>
      <c r="T294" s="812"/>
      <c r="U294" s="813" t="str">
        <f>IFERROR(IF(AND(AD296=""),"",VLOOKUP(AD296,Marks,6,0)),"")</f>
        <v>MAHENDRA PARTAP SINGH CHUNDAWAT</v>
      </c>
      <c r="V294" s="813"/>
      <c r="W294" s="813"/>
      <c r="X294" s="813"/>
      <c r="Y294" s="813"/>
      <c r="Z294" s="814" t="str">
        <f>IF('Master sheet'!$D$11="Hindi","प्रवेशांक :","SR. NO. :")</f>
        <v>प्रवेशांक :</v>
      </c>
      <c r="AA294" s="814"/>
      <c r="AB294" s="814"/>
      <c r="AC294" s="814"/>
      <c r="AD294" s="859">
        <f>IFERROR(IF(AND(AD296=""),"",VLOOKUP(AD296,Marks,5,0)),"")</f>
        <v>921</v>
      </c>
      <c r="AE294" s="859"/>
      <c r="AF294" s="859"/>
    </row>
    <row r="295" spans="1:32" s="46" customFormat="1" ht="21.95" customHeight="1">
      <c r="A295" s="104">
        <f>IF(N296="","",A294+1)</f>
        <v>7</v>
      </c>
      <c r="B295" s="812" t="str">
        <f>IF('Master sheet'!$D$11="Hindi","पिता का नाम :-","Father's Name :-")</f>
        <v>पिता का नाम :-</v>
      </c>
      <c r="C295" s="812"/>
      <c r="D295" s="812"/>
      <c r="E295" s="813" t="str">
        <f>IFERROR(IF(AND(N296=""),"",VLOOKUP(N296,Marks,7,0)),"")</f>
        <v>NAR SINGH</v>
      </c>
      <c r="F295" s="813"/>
      <c r="G295" s="813"/>
      <c r="H295" s="813"/>
      <c r="I295" s="813"/>
      <c r="J295" s="814" t="str">
        <f>IF('Master sheet'!$D$11="Hindi","जन्म तिथि :","Date of Birth :")</f>
        <v>जन्म तिथि :</v>
      </c>
      <c r="K295" s="814"/>
      <c r="L295" s="814"/>
      <c r="M295" s="814"/>
      <c r="N295" s="815" t="str">
        <f>IFERROR(IF(AND(N296=""),"",VLOOKUP(N296,Marks,4,0)),"")</f>
        <v>14-02-2016</v>
      </c>
      <c r="O295" s="815"/>
      <c r="P295" s="815"/>
      <c r="Q295" s="875"/>
      <c r="R295" s="812" t="str">
        <f>IF('Master sheet'!$D$11="Hindi","पिता का नाम :-","Father's Name :-")</f>
        <v>पिता का नाम :-</v>
      </c>
      <c r="S295" s="812"/>
      <c r="T295" s="812"/>
      <c r="U295" s="813" t="str">
        <f>IFERROR(IF(AND(AD296=""),"",VLOOKUP(AD296,Marks,7,0)),"")</f>
        <v>CHANDRA SINGH CHUNDAWAT</v>
      </c>
      <c r="V295" s="813"/>
      <c r="W295" s="813"/>
      <c r="X295" s="813"/>
      <c r="Y295" s="813"/>
      <c r="Z295" s="814" t="str">
        <f>IF('Master sheet'!$D$11="Hindi","जन्म तिथि :","Date of Birth :")</f>
        <v>जन्म तिथि :</v>
      </c>
      <c r="AA295" s="814"/>
      <c r="AB295" s="814"/>
      <c r="AC295" s="814"/>
      <c r="AD295" s="815">
        <f>IFERROR(IF(AND(AD296=""),"",VLOOKUP(AD296,Marks,4,0)),"")</f>
        <v>42008</v>
      </c>
      <c r="AE295" s="815"/>
      <c r="AF295" s="815"/>
    </row>
    <row r="296" spans="1:32" s="46" customFormat="1" ht="18" customHeight="1">
      <c r="A296" s="104">
        <f>IF(N296="","",A295+1)</f>
        <v>8</v>
      </c>
      <c r="B296" s="812" t="str">
        <f>IF('Master sheet'!$D$11="Hindi","माता का नाम :-","Mother's Name :-")</f>
        <v>माता का नाम :-</v>
      </c>
      <c r="C296" s="812"/>
      <c r="D296" s="812"/>
      <c r="E296" s="813" t="str">
        <f>IFERROR(IF(AND(N296=""),"",VLOOKUP(N296,Marks,8,0)),"")</f>
        <v>BHAWNA</v>
      </c>
      <c r="F296" s="813"/>
      <c r="G296" s="813"/>
      <c r="H296" s="813"/>
      <c r="I296" s="813"/>
      <c r="J296" s="814" t="str">
        <f>IF('Master sheet'!$D$11="Hindi","रोल नंबर :-","Roll No. :")</f>
        <v>रोल नंबर :-</v>
      </c>
      <c r="K296" s="814"/>
      <c r="L296" s="814"/>
      <c r="M296" s="814"/>
      <c r="N296" s="816">
        <f>IF(AD264="","",IF(AND(AD264+1&gt;$AN$7),"",AD264+1))</f>
        <v>119</v>
      </c>
      <c r="O296" s="816"/>
      <c r="P296" s="816"/>
      <c r="Q296" s="875"/>
      <c r="R296" s="812" t="str">
        <f>IF('Master sheet'!$D$11="Hindi","माता का नाम :-","Mother's Name :-")</f>
        <v>माता का नाम :-</v>
      </c>
      <c r="S296" s="812"/>
      <c r="T296" s="812"/>
      <c r="U296" s="813" t="str">
        <f>IFERROR(IF(AND(AD296=""),"",VLOOKUP(AD296,Marks,8,0)),"")</f>
        <v>RITU KANWAR</v>
      </c>
      <c r="V296" s="813"/>
      <c r="W296" s="813"/>
      <c r="X296" s="813"/>
      <c r="Y296" s="813"/>
      <c r="Z296" s="814" t="str">
        <f>IF('Master sheet'!$D$11="Hindi","रोल नंबर :-","Roll No. :")</f>
        <v>रोल नंबर :-</v>
      </c>
      <c r="AA296" s="814"/>
      <c r="AB296" s="814"/>
      <c r="AC296" s="814"/>
      <c r="AD296" s="874">
        <f>IF(N296="","",IF(AND(N296+1&gt;$AN$7),"",N296+1))</f>
        <v>120</v>
      </c>
      <c r="AE296" s="874"/>
      <c r="AF296" s="874"/>
    </row>
    <row r="297" spans="1:32" s="46" customFormat="1" ht="10.5" customHeight="1">
      <c r="A297" s="104">
        <f>IF(N296="","",A296+1)</f>
        <v>9</v>
      </c>
      <c r="B297" s="371"/>
      <c r="C297" s="371"/>
      <c r="D297" s="371"/>
      <c r="E297" s="367"/>
      <c r="F297" s="367"/>
      <c r="G297" s="367"/>
      <c r="H297" s="367"/>
      <c r="I297" s="367"/>
      <c r="J297" s="366"/>
      <c r="K297" s="366"/>
      <c r="L297" s="366"/>
      <c r="M297" s="366"/>
      <c r="N297" s="370"/>
      <c r="O297" s="370"/>
      <c r="P297" s="370"/>
      <c r="Q297" s="875"/>
      <c r="R297" s="77"/>
      <c r="S297" s="77"/>
      <c r="T297" s="77"/>
      <c r="U297" s="78"/>
      <c r="V297" s="78"/>
      <c r="W297" s="78"/>
      <c r="X297" s="77"/>
      <c r="Y297" s="77"/>
      <c r="Z297" s="79"/>
      <c r="AA297" s="79"/>
      <c r="AB297" s="79"/>
      <c r="AC297" s="47"/>
      <c r="AD297" s="47"/>
      <c r="AE297" s="47"/>
      <c r="AF297" s="47"/>
    </row>
    <row r="298" spans="1:32" s="46" customFormat="1" ht="21" customHeight="1">
      <c r="A298" s="104">
        <f>IF(N296="","",A297+1)</f>
        <v>10</v>
      </c>
      <c r="B298" s="588" t="str">
        <f>IF('Master sheet'!$D$11="Hindi","विषय","Subject")</f>
        <v>विषय</v>
      </c>
      <c r="C298" s="604" t="str">
        <f>IF('Master sheet'!$D$11="Hindi","अर्द्धवार्षिक","Half Yearly")</f>
        <v>अर्द्धवार्षिक</v>
      </c>
      <c r="D298" s="605"/>
      <c r="E298" s="605"/>
      <c r="F298" s="605"/>
      <c r="G298" s="820" t="str">
        <f>IF('Master sheet'!$D$11="Hindi","वार्षिक","Yearly")</f>
        <v>वार्षिक</v>
      </c>
      <c r="H298" s="821"/>
      <c r="I298" s="821"/>
      <c r="J298" s="822"/>
      <c r="K298" s="604" t="str">
        <f>IF('Master sheet'!$D$11="Hindi","सर्व योग","Grand Total")</f>
        <v>सर्व योग</v>
      </c>
      <c r="L298" s="605"/>
      <c r="M298" s="605"/>
      <c r="N298" s="606"/>
      <c r="O298" s="817" t="str">
        <f>IF('Master sheet'!$D$11="Hindi","ग्रेड","Grade")</f>
        <v>ग्रेड</v>
      </c>
      <c r="P298" s="807" t="str">
        <f>IF('Master sheet'!$D$11="Hindi","परिणाम","Results")</f>
        <v>परिणाम</v>
      </c>
      <c r="Q298" s="875"/>
      <c r="R298" s="588" t="str">
        <f>IF('Master sheet'!$D$11="Hindi","विषय","Subject")</f>
        <v>विषय</v>
      </c>
      <c r="S298" s="604" t="str">
        <f>IF('Master sheet'!$D$11="Hindi","अर्द्धवार्षिक","Half Yearly")</f>
        <v>अर्द्धवार्षिक</v>
      </c>
      <c r="T298" s="605"/>
      <c r="U298" s="605"/>
      <c r="V298" s="605"/>
      <c r="W298" s="820" t="str">
        <f>IF('Master sheet'!$D$11="Hindi","वार्षिक","Yearly")</f>
        <v>वार्षिक</v>
      </c>
      <c r="X298" s="821"/>
      <c r="Y298" s="821"/>
      <c r="Z298" s="822"/>
      <c r="AA298" s="604" t="str">
        <f>IF('Master sheet'!$D$11="Hindi","सर्व योग","Grand Total")</f>
        <v>सर्व योग</v>
      </c>
      <c r="AB298" s="605"/>
      <c r="AC298" s="605"/>
      <c r="AD298" s="606"/>
      <c r="AE298" s="817" t="str">
        <f>IF('Master sheet'!$D$11="Hindi","ग्रेड","Grade")</f>
        <v>ग्रेड</v>
      </c>
      <c r="AF298" s="807" t="str">
        <f>IF('Master sheet'!$D$11="Hindi","परिणाम","Results")</f>
        <v>परिणाम</v>
      </c>
    </row>
    <row r="299" spans="1:32" s="46" customFormat="1" ht="90.75" customHeight="1">
      <c r="A299" s="104">
        <f>IF(N296="","",A298+1)</f>
        <v>11</v>
      </c>
      <c r="B299" s="588"/>
      <c r="C299" s="823" t="str">
        <f>IF('Master sheet'!$D$11="Hindi","लिखित","Written")</f>
        <v>लिखित</v>
      </c>
      <c r="D299" s="824"/>
      <c r="E299" s="823" t="str">
        <f>IF('Master sheet'!$D$11="Hindi","मौखिक","Oral")</f>
        <v>मौखिक</v>
      </c>
      <c r="F299" s="824"/>
      <c r="G299" s="823" t="str">
        <f>IF('Master sheet'!$D$11="Hindi","लिखित","Written")</f>
        <v>लिखित</v>
      </c>
      <c r="H299" s="824"/>
      <c r="I299" s="825" t="str">
        <f>IF('Master sheet'!$D$11="Hindi","मौखिक","Oral")</f>
        <v>मौखिक</v>
      </c>
      <c r="J299" s="825"/>
      <c r="K299" s="380" t="str">
        <f>IF('Master sheet'!$D$11="Hindi","लिखित","Written")</f>
        <v>लिखित</v>
      </c>
      <c r="L299" s="380" t="str">
        <f>IF('Master sheet'!$D$11="Hindi","मौखिक","Oral")</f>
        <v>मौखिक</v>
      </c>
      <c r="M299" s="826" t="str">
        <f>IF('Master sheet'!$D$11="Hindi","कुल विषय योग ","Subject Total")</f>
        <v xml:space="preserve">कुल विषय योग </v>
      </c>
      <c r="N299" s="827"/>
      <c r="O299" s="818"/>
      <c r="P299" s="808"/>
      <c r="Q299" s="875"/>
      <c r="R299" s="588"/>
      <c r="S299" s="823" t="str">
        <f>IF('Master sheet'!$D$11="Hindi","लिखित","Written")</f>
        <v>लिखित</v>
      </c>
      <c r="T299" s="824"/>
      <c r="U299" s="823" t="str">
        <f>IF('Master sheet'!$D$11="Hindi","मौखिक","Oral")</f>
        <v>मौखिक</v>
      </c>
      <c r="V299" s="824"/>
      <c r="W299" s="823" t="str">
        <f>IF('Master sheet'!$D$11="Hindi","लिखित","Written")</f>
        <v>लिखित</v>
      </c>
      <c r="X299" s="824"/>
      <c r="Y299" s="825" t="str">
        <f>IF('Master sheet'!$D$11="Hindi","मौखिक","Oral")</f>
        <v>मौखिक</v>
      </c>
      <c r="Z299" s="825"/>
      <c r="AA299" s="380" t="str">
        <f>IF('Master sheet'!$D$11="Hindi","लिखित","Written")</f>
        <v>लिखित</v>
      </c>
      <c r="AB299" s="380" t="str">
        <f>IF('Master sheet'!$D$11="Hindi","मौखिक","Oral")</f>
        <v>मौखिक</v>
      </c>
      <c r="AC299" s="826" t="str">
        <f>IF('Master sheet'!$D$11="Hindi","कुल विषय योग ","Subject Total")</f>
        <v xml:space="preserve">कुल विषय योग </v>
      </c>
      <c r="AD299" s="827"/>
      <c r="AE299" s="818"/>
      <c r="AF299" s="808"/>
    </row>
    <row r="300" spans="1:32" s="46" customFormat="1" ht="18.75" customHeight="1">
      <c r="A300" s="104">
        <f>IF(N296="","",A299+1)</f>
        <v>12</v>
      </c>
      <c r="B300" s="588"/>
      <c r="C300" s="830">
        <v>30</v>
      </c>
      <c r="D300" s="831"/>
      <c r="E300" s="830">
        <v>70</v>
      </c>
      <c r="F300" s="831"/>
      <c r="G300" s="830">
        <v>30</v>
      </c>
      <c r="H300" s="831"/>
      <c r="I300" s="830">
        <v>70</v>
      </c>
      <c r="J300" s="831"/>
      <c r="K300" s="414">
        <v>60</v>
      </c>
      <c r="L300" s="414">
        <v>140</v>
      </c>
      <c r="M300" s="830">
        <v>200</v>
      </c>
      <c r="N300" s="831"/>
      <c r="O300" s="819"/>
      <c r="P300" s="809"/>
      <c r="Q300" s="875"/>
      <c r="R300" s="588"/>
      <c r="S300" s="830">
        <v>30</v>
      </c>
      <c r="T300" s="831"/>
      <c r="U300" s="830">
        <v>70</v>
      </c>
      <c r="V300" s="831"/>
      <c r="W300" s="830">
        <v>30</v>
      </c>
      <c r="X300" s="831"/>
      <c r="Y300" s="830">
        <v>70</v>
      </c>
      <c r="Z300" s="831"/>
      <c r="AA300" s="414">
        <v>60</v>
      </c>
      <c r="AB300" s="414">
        <v>140</v>
      </c>
      <c r="AC300" s="830">
        <v>200</v>
      </c>
      <c r="AD300" s="831"/>
      <c r="AE300" s="819"/>
      <c r="AF300" s="809"/>
    </row>
    <row r="301" spans="1:32" s="46" customFormat="1" ht="21" customHeight="1">
      <c r="A301" s="104">
        <f>IF(N296="","",A300+1)</f>
        <v>13</v>
      </c>
      <c r="B301" s="321" t="str">
        <f>IF('Master sheet'!D$11="Hindi","हिंदी","Hindi")</f>
        <v>हिंदी</v>
      </c>
      <c r="C301" s="663">
        <f>IFERROR(IF(AND(N296=""),"",VLOOKUP(N296,Marks,15,0)),"")</f>
        <v>29</v>
      </c>
      <c r="D301" s="665"/>
      <c r="E301" s="663">
        <f>IFERROR(IF(AND(N296=""),"",VLOOKUP(N296,Marks,16,0)),"")</f>
        <v>51</v>
      </c>
      <c r="F301" s="665"/>
      <c r="G301" s="663">
        <f>IFERROR(IF(AND(N296=""),"",VLOOKUP(N296,Marks,19,0)),"")</f>
        <v>24</v>
      </c>
      <c r="H301" s="665"/>
      <c r="I301" s="663">
        <f>IFERROR(IF(AND(N296=""),"",VLOOKUP(N296,Marks,20,0)),"")</f>
        <v>20</v>
      </c>
      <c r="J301" s="665"/>
      <c r="K301" s="406">
        <f>IFERROR(IF(AND(N296=""),"",SUM(C301,G301)),"")</f>
        <v>53</v>
      </c>
      <c r="L301" s="406">
        <f>IFERROR(IF(AND(N296=""),"",SUM(E301,I301)),"")</f>
        <v>71</v>
      </c>
      <c r="M301" s="828">
        <f>IFERROR(IF(AND(N296=""),"",SUM(K301,L301)),"")</f>
        <v>124</v>
      </c>
      <c r="N301" s="829"/>
      <c r="O301" s="84" t="str">
        <f>IFERROR(IF(AND(N296=""),"",VLOOKUP(N296,Marks,28,0)),"")</f>
        <v>C</v>
      </c>
      <c r="P301" s="225" t="str">
        <f>IFERROR(IF(AND(N296=""),"",VLOOKUP(N296,Marks,26,0)),"")</f>
        <v>P</v>
      </c>
      <c r="Q301" s="875"/>
      <c r="R301" s="321" t="str">
        <f>IF('Master sheet'!T$11="Hindi","हिंदी","Hindi")</f>
        <v>Hindi</v>
      </c>
      <c r="S301" s="663">
        <f>IFERROR(IF(AND(AD296=""),"",VLOOKUP(AD296,Marks,15,0)),"")</f>
        <v>29</v>
      </c>
      <c r="T301" s="665"/>
      <c r="U301" s="663">
        <f>IFERROR(IF(AND(AD296=""),"",VLOOKUP(AD296,Marks,16,0)),"")</f>
        <v>54</v>
      </c>
      <c r="V301" s="665"/>
      <c r="W301" s="663">
        <f>IFERROR(IF(AND(AD296=""),"",VLOOKUP(AD296,Marks,19,0)),"")</f>
        <v>24</v>
      </c>
      <c r="X301" s="665"/>
      <c r="Y301" s="663">
        <f>IFERROR(IF(AND(AD296=""),"",VLOOKUP(AD296,Marks,20,0)),"")</f>
        <v>21</v>
      </c>
      <c r="Z301" s="665"/>
      <c r="AA301" s="406">
        <f>IFERROR(IF(AND(AD296=""),"",SUM(S301,W301)),"")</f>
        <v>53</v>
      </c>
      <c r="AB301" s="406">
        <f>IFERROR(IF(AND(AD296=""),"",SUM(U301,Y301)),"")</f>
        <v>75</v>
      </c>
      <c r="AC301" s="828">
        <f>IFERROR(IF(AND(AD296=""),"",SUM(AA301,AB301)),"")</f>
        <v>128</v>
      </c>
      <c r="AD301" s="829"/>
      <c r="AE301" s="84" t="str">
        <f>IFERROR(IF(AND(AD296=""),"",VLOOKUP(AD296,Marks,28,0)),"")</f>
        <v>C</v>
      </c>
      <c r="AF301" s="225" t="str">
        <f>IFERROR(IF(AND(AD296=""),"",VLOOKUP(AD296,Marks,26,0)),"")</f>
        <v>P</v>
      </c>
    </row>
    <row r="302" spans="1:32" s="46" customFormat="1" ht="21" customHeight="1">
      <c r="A302" s="104">
        <f>IF(N296="","",A301+1)</f>
        <v>14</v>
      </c>
      <c r="B302" s="321" t="str">
        <f>IF('Master sheet'!$D$11="Hindi","गणित","Maths")</f>
        <v>गणित</v>
      </c>
      <c r="C302" s="663">
        <f>IFERROR(IF(AND(N296=""),"",VLOOKUP(N296,Marks,51,0)),"")</f>
        <v>22</v>
      </c>
      <c r="D302" s="665"/>
      <c r="E302" s="663">
        <f>IFERROR(IF(AND(N296=""),"",VLOOKUP(N296,Marks,52,0)),"")</f>
        <v>64</v>
      </c>
      <c r="F302" s="665"/>
      <c r="G302" s="663">
        <f>IFERROR(IF(AND(N296=""),"",VLOOKUP(N296,Marks,55,0)),"")</f>
        <v>27</v>
      </c>
      <c r="H302" s="665"/>
      <c r="I302" s="663">
        <f>IFERROR(IF(AND(N296=""),"",VLOOKUP(N296,Marks,56,0)),"")</f>
        <v>68</v>
      </c>
      <c r="J302" s="665"/>
      <c r="K302" s="406">
        <f>IFERROR(IF(AND(N296=""),"",SUM(C302,G302)),"")</f>
        <v>49</v>
      </c>
      <c r="L302" s="406">
        <f>IFERROR(IF(AND(N296=""),"",SUM(E302,I302)),"")</f>
        <v>132</v>
      </c>
      <c r="M302" s="828">
        <f>IFERROR(IF(AND(N296=""),"",SUM(K302,L302)),"")</f>
        <v>181</v>
      </c>
      <c r="N302" s="829"/>
      <c r="O302" s="84" t="str">
        <f>IFERROR(IF(AND(N296=""),"",VLOOKUP(N296,Marks,64,0)),"")</f>
        <v>A</v>
      </c>
      <c r="P302" s="225" t="str">
        <f>IFERROR(IF(AND(N296=""),"",VLOOKUP(N296,Marks,62,0)),"")</f>
        <v>P</v>
      </c>
      <c r="Q302" s="875"/>
      <c r="R302" s="321" t="str">
        <f>IF('Master sheet'!$D$11="Hindi","गणित","Maths")</f>
        <v>गणित</v>
      </c>
      <c r="S302" s="663">
        <f>IFERROR(IF(AND(AD296=""),"",VLOOKUP(AD296,Marks,51,0)),"")</f>
        <v>22</v>
      </c>
      <c r="T302" s="665"/>
      <c r="U302" s="663">
        <f>IFERROR(IF(AND(AD296=""),"",VLOOKUP(AD296,Marks,52,0)),"")</f>
        <v>64</v>
      </c>
      <c r="V302" s="665"/>
      <c r="W302" s="663">
        <f>IFERROR(IF(AND(AD296=""),"",VLOOKUP(AD296,Marks,55,0)),"")</f>
        <v>24</v>
      </c>
      <c r="X302" s="665"/>
      <c r="Y302" s="663">
        <f>IFERROR(IF(AND(AD296=""),"",VLOOKUP(AD296,Marks,56,0)),"")</f>
        <v>65</v>
      </c>
      <c r="Z302" s="665"/>
      <c r="AA302" s="406">
        <f>IFERROR(IF(AND(AD296=""),"",SUM(S302,W302)),"")</f>
        <v>46</v>
      </c>
      <c r="AB302" s="406">
        <f>IFERROR(IF(AND(AD296=""),"",SUM(U302,Y302)),"")</f>
        <v>129</v>
      </c>
      <c r="AC302" s="828">
        <f>IFERROR(IF(AND(AD296=""),"",SUM(AA302,AB302)),"")</f>
        <v>175</v>
      </c>
      <c r="AD302" s="829"/>
      <c r="AE302" s="84" t="str">
        <f>IFERROR(IF(AND(AD296=""),"",VLOOKUP(AD296,Marks,64,0)),"")</f>
        <v>A</v>
      </c>
      <c r="AF302" s="225" t="str">
        <f>IFERROR(IF(AND(AD296=""),"",VLOOKUP(AD296,Marks,62,0)),"")</f>
        <v>P</v>
      </c>
    </row>
    <row r="303" spans="1:32" s="46" customFormat="1" ht="21" customHeight="1">
      <c r="A303" s="104">
        <f>IF(N296="","",A302+1)</f>
        <v>15</v>
      </c>
      <c r="B303" s="416"/>
      <c r="C303" s="830">
        <v>15</v>
      </c>
      <c r="D303" s="831"/>
      <c r="E303" s="830">
        <v>35</v>
      </c>
      <c r="F303" s="831"/>
      <c r="G303" s="830">
        <v>15</v>
      </c>
      <c r="H303" s="831"/>
      <c r="I303" s="830">
        <v>35</v>
      </c>
      <c r="J303" s="831"/>
      <c r="K303" s="414">
        <v>30</v>
      </c>
      <c r="L303" s="414">
        <v>70</v>
      </c>
      <c r="M303" s="830">
        <v>100</v>
      </c>
      <c r="N303" s="831"/>
      <c r="O303" s="834"/>
      <c r="P303" s="835"/>
      <c r="Q303" s="875"/>
      <c r="R303" s="416"/>
      <c r="S303" s="830">
        <v>15</v>
      </c>
      <c r="T303" s="831"/>
      <c r="U303" s="830">
        <v>35</v>
      </c>
      <c r="V303" s="831"/>
      <c r="W303" s="830">
        <v>15</v>
      </c>
      <c r="X303" s="831"/>
      <c r="Y303" s="830">
        <v>35</v>
      </c>
      <c r="Z303" s="831"/>
      <c r="AA303" s="414">
        <v>30</v>
      </c>
      <c r="AB303" s="414">
        <v>70</v>
      </c>
      <c r="AC303" s="830">
        <v>100</v>
      </c>
      <c r="AD303" s="831"/>
      <c r="AE303" s="834"/>
      <c r="AF303" s="835"/>
    </row>
    <row r="304" spans="1:32" s="46" customFormat="1" ht="21" customHeight="1">
      <c r="A304" s="104">
        <f>IF(N296="","",A303+1)</f>
        <v>16</v>
      </c>
      <c r="B304" s="321" t="str">
        <f>IF('Master sheet'!$D$11="Hindi","अंग्रेजी","English")</f>
        <v>अंग्रेजी</v>
      </c>
      <c r="C304" s="663">
        <f>IFERROR(IF(AND(N296=""),"",VLOOKUP(N296,Marks,33,0)),"")</f>
        <v>14</v>
      </c>
      <c r="D304" s="665"/>
      <c r="E304" s="663">
        <f>IFERROR(IF(AND(N296=""),"",VLOOKUP(N296,Marks,34,0)),"")</f>
        <v>32</v>
      </c>
      <c r="F304" s="665"/>
      <c r="G304" s="663">
        <f>IFERROR(IF(AND(N296=""),"",VLOOKUP(N296,Marks,37,0)),"")</f>
        <v>10</v>
      </c>
      <c r="H304" s="665"/>
      <c r="I304" s="663">
        <f>IFERROR(IF(AND(N296=""),"",VLOOKUP(N296,Marks,38,0)),"")</f>
        <v>31</v>
      </c>
      <c r="J304" s="665"/>
      <c r="K304" s="406">
        <f>IFERROR(IF(AND(N296=""),"",SUM(C304,G304)),"")</f>
        <v>24</v>
      </c>
      <c r="L304" s="406">
        <f>IFERROR(IF(AND(N296=""),"",SUM(E304,I304)),"")</f>
        <v>63</v>
      </c>
      <c r="M304" s="828">
        <f>IFERROR(IF(AND(N296=""),"",SUM(K304,L304)),"")</f>
        <v>87</v>
      </c>
      <c r="N304" s="829"/>
      <c r="O304" s="84" t="str">
        <f>IFERROR(IF(AND(N296=""),"",VLOOKUP(N296,Marks,46,0)),"")</f>
        <v>A</v>
      </c>
      <c r="P304" s="225" t="str">
        <f>IFERROR(IF(AND(N296=""),"",VLOOKUP(N296,Marks,44,0)),"")</f>
        <v>P</v>
      </c>
      <c r="Q304" s="875"/>
      <c r="R304" s="321" t="str">
        <f>IF('Master sheet'!$D$11="Hindi","अंग्रेजी","English")</f>
        <v>अंग्रेजी</v>
      </c>
      <c r="S304" s="663">
        <f>IFERROR(IF(AND(AD296=""),"",VLOOKUP(AD296,Marks,33,0)),"")</f>
        <v>14</v>
      </c>
      <c r="T304" s="665"/>
      <c r="U304" s="663">
        <f>IFERROR(IF(AND(AD296=""),"",VLOOKUP(AD296,Marks,34,0)),"")</f>
        <v>32</v>
      </c>
      <c r="V304" s="665"/>
      <c r="W304" s="663">
        <f>IFERROR(IF(AND(AD296=""),"",VLOOKUP(AD296,Marks,37,0)),"")</f>
        <v>10</v>
      </c>
      <c r="X304" s="665"/>
      <c r="Y304" s="663">
        <f>IFERROR(IF(AND(AD296=""),"",VLOOKUP(AD296,Marks,38,0)),"")</f>
        <v>30</v>
      </c>
      <c r="Z304" s="665"/>
      <c r="AA304" s="406">
        <f>IFERROR(IF(AND(AD296=""),"",SUM(S304,W304)),"")</f>
        <v>24</v>
      </c>
      <c r="AB304" s="406">
        <f>IFERROR(IF(AND(AD296=""),"",SUM(U304,Y304)),"")</f>
        <v>62</v>
      </c>
      <c r="AC304" s="828">
        <f>IFERROR(IF(AND(AD296=""),"",SUM(AA304,AB304)),"")</f>
        <v>86</v>
      </c>
      <c r="AD304" s="829"/>
      <c r="AE304" s="84" t="str">
        <f>IFERROR(IF(AND(AD296=""),"",VLOOKUP(AD296,Marks,46,0)),"")</f>
        <v>A</v>
      </c>
      <c r="AF304" s="225" t="str">
        <f>IFERROR(IF(AND(AD296=""),"",VLOOKUP(AD296,Marks,44,0)),"")</f>
        <v>P</v>
      </c>
    </row>
    <row r="305" spans="1:32" s="46" customFormat="1" ht="25.5" customHeight="1">
      <c r="A305" s="104">
        <f>IF(N296="","",A304+1)</f>
        <v>17</v>
      </c>
      <c r="B305" s="322" t="str">
        <f>IF('Master sheet'!$D$11="Hindi","कुल योग","Total")</f>
        <v>कुल योग</v>
      </c>
      <c r="C305" s="848">
        <f>IF(AND(N296=""),"",IF(AND(C301="",C302="",C304=""),"",SUM(C301,C302,C304)))</f>
        <v>65</v>
      </c>
      <c r="D305" s="849"/>
      <c r="E305" s="848">
        <f>IF(AND(N296=""),"",IF(AND(E301="",E302="",E304=""),"",SUM(E301,E302,E304)))</f>
        <v>147</v>
      </c>
      <c r="F305" s="849"/>
      <c r="G305" s="848">
        <f>IF(AND(N296=""),"",IF(AND(G301="",G302="",G304=""),"",SUM(G301,G302,G304)))</f>
        <v>61</v>
      </c>
      <c r="H305" s="849"/>
      <c r="I305" s="848">
        <f>IF(AND(N296=""),"",IF(AND(I301="",I302="",I304=""),"",SUM(I301,I302,I304)))</f>
        <v>119</v>
      </c>
      <c r="J305" s="849"/>
      <c r="K305" s="407">
        <f>IF(AND(N296=""),"",IF(AND(K301="",K302="",K304=""),"",SUM(K301,K302,K304)))</f>
        <v>126</v>
      </c>
      <c r="L305" s="407">
        <f>IF(AND(N296=""),"",IF(AND(L301="",L302="",L304=""),"",SUM(L301,L302,L304)))</f>
        <v>266</v>
      </c>
      <c r="M305" s="828">
        <f>IF(AND(N296=""),"",IF(AND(M301="",M302="",M304=""),"",SUM(M301,M302,M304)))</f>
        <v>392</v>
      </c>
      <c r="N305" s="829"/>
      <c r="O305" s="415" t="str">
        <f>IFERROR(IF(AND(N296=""),"",VLOOKUP(N296,Marks,119,0)),"")</f>
        <v>B</v>
      </c>
      <c r="P305" s="228"/>
      <c r="Q305" s="875"/>
      <c r="R305" s="322" t="str">
        <f>IF('Master sheet'!$D$11="Hindi","कुल योग","Total")</f>
        <v>कुल योग</v>
      </c>
      <c r="S305" s="848">
        <f>IF(AND(AD296=""),"",IF(AND(S301="",S302="",S304=""),"",SUM(S301,S302,S304)))</f>
        <v>65</v>
      </c>
      <c r="T305" s="849"/>
      <c r="U305" s="848">
        <f>IF(AND(AD296=""),"",IF(AND(U301="",U302="",U304=""),"",SUM(U301,U302,U304)))</f>
        <v>150</v>
      </c>
      <c r="V305" s="849"/>
      <c r="W305" s="848">
        <f>IF(AND(AD296=""),"",IF(AND(W301="",W302="",W304=""),"",SUM(W301,W302,W304)))</f>
        <v>58</v>
      </c>
      <c r="X305" s="849"/>
      <c r="Y305" s="848">
        <f>IF(AND(AD296=""),"",IF(AND(Y301="",Y302="",Y304=""),"",SUM(Y301,Y302,Y304)))</f>
        <v>116</v>
      </c>
      <c r="Z305" s="849"/>
      <c r="AA305" s="407">
        <f>IF(AND(AD296=""),"",IF(AND(AA301="",AA302="",AA304=""),"",SUM(AA301,AA302,AA304)))</f>
        <v>123</v>
      </c>
      <c r="AB305" s="407">
        <f>IF(AND(AD296=""),"",IF(AND(AB301="",AB302="",AB304=""),"",SUM(AB301,AB302,AB304)))</f>
        <v>266</v>
      </c>
      <c r="AC305" s="828">
        <f>IF(AND(AD296=""),"",IF(AND(AC301="",AC302="",AC304=""),"",SUM(AC301,AC302,AC304)))</f>
        <v>389</v>
      </c>
      <c r="AD305" s="829"/>
      <c r="AE305" s="415" t="str">
        <f>IFERROR(IF(AND(AD296=""),"",VLOOKUP(AD296,Marks,119,0)),"")</f>
        <v>B</v>
      </c>
      <c r="AF305" s="228"/>
    </row>
    <row r="306" spans="1:32" s="46" customFormat="1" ht="25.5" customHeight="1">
      <c r="A306" s="104">
        <f>IF(N296="","",A305+1)</f>
        <v>18</v>
      </c>
      <c r="B306" s="417"/>
      <c r="C306" s="830">
        <v>50</v>
      </c>
      <c r="D306" s="836"/>
      <c r="E306" s="836"/>
      <c r="F306" s="831"/>
      <c r="G306" s="830">
        <v>50</v>
      </c>
      <c r="H306" s="836"/>
      <c r="I306" s="836"/>
      <c r="J306" s="831"/>
      <c r="K306" s="830">
        <v>100</v>
      </c>
      <c r="L306" s="836"/>
      <c r="M306" s="836"/>
      <c r="N306" s="831"/>
      <c r="O306" s="837"/>
      <c r="P306" s="838"/>
      <c r="Q306" s="875"/>
      <c r="R306" s="417"/>
      <c r="S306" s="830">
        <v>50</v>
      </c>
      <c r="T306" s="836"/>
      <c r="U306" s="836"/>
      <c r="V306" s="831"/>
      <c r="W306" s="830">
        <v>50</v>
      </c>
      <c r="X306" s="836"/>
      <c r="Y306" s="836"/>
      <c r="Z306" s="831"/>
      <c r="AA306" s="830">
        <v>100</v>
      </c>
      <c r="AB306" s="836"/>
      <c r="AC306" s="836"/>
      <c r="AD306" s="831"/>
      <c r="AE306" s="837"/>
      <c r="AF306" s="838"/>
    </row>
    <row r="307" spans="1:32" s="46" customFormat="1" ht="21" customHeight="1">
      <c r="A307" s="104">
        <f>IF(N296="","",A306+1)</f>
        <v>19</v>
      </c>
      <c r="B307" s="326" t="str">
        <f>IF('Master sheet'!$D$11="Hindi","पर्यावरण अध्ययन","EVS")</f>
        <v>पर्यावरण अध्ययन</v>
      </c>
      <c r="C307" s="663">
        <f>IFERROR(IF(AND(N296=""),"",VLOOKUP(N296,Marks,69,0)),"")</f>
        <v>42</v>
      </c>
      <c r="D307" s="664"/>
      <c r="E307" s="664"/>
      <c r="F307" s="665"/>
      <c r="G307" s="663">
        <f>IFERROR(IF(AND(N296=""),"",VLOOKUP(N296,Marks,73,0)),"")</f>
        <v>47</v>
      </c>
      <c r="H307" s="664"/>
      <c r="I307" s="664"/>
      <c r="J307" s="665"/>
      <c r="K307" s="848">
        <f>IFERROR(IF(AND(N296=""),"",SUM(C307,G307)),"")</f>
        <v>89</v>
      </c>
      <c r="L307" s="861"/>
      <c r="M307" s="861"/>
      <c r="N307" s="849"/>
      <c r="O307" s="84" t="str">
        <f>IFERROR(IF(AND(N296=""),"",VLOOKUP(N296,Marks,82,0)),"")</f>
        <v>A</v>
      </c>
      <c r="P307" s="225" t="str">
        <f>IFERROR(IF(AND(N296=""),"",VLOOKUP(N296,Marks,80,0)),"")</f>
        <v>P</v>
      </c>
      <c r="Q307" s="875"/>
      <c r="R307" s="326" t="str">
        <f>IF('Master sheet'!$D$11="Hindi","पर्यावरण अध्ययन","EVS")</f>
        <v>पर्यावरण अध्ययन</v>
      </c>
      <c r="S307" s="663">
        <f>IFERROR(IF(AND(AD296=""),"",VLOOKUP(AD296,Marks,69,0)),"")</f>
        <v>40</v>
      </c>
      <c r="T307" s="664"/>
      <c r="U307" s="664"/>
      <c r="V307" s="665"/>
      <c r="W307" s="663">
        <f>IFERROR(IF(AND(AD296=""),"",VLOOKUP(AD296,Marks,73,0)),"")</f>
        <v>49</v>
      </c>
      <c r="X307" s="664"/>
      <c r="Y307" s="664"/>
      <c r="Z307" s="665"/>
      <c r="AA307" s="848">
        <f>IFERROR(IF(AND(AD296=""),"",SUM(S307,W307)),"")</f>
        <v>89</v>
      </c>
      <c r="AB307" s="861"/>
      <c r="AC307" s="861"/>
      <c r="AD307" s="849"/>
      <c r="AE307" s="84" t="str">
        <f>IFERROR(IF(AND(AD296=""),"",VLOOKUP(AD296,Marks,82,0)),"")</f>
        <v>A</v>
      </c>
      <c r="AF307" s="225" t="str">
        <f>IFERROR(IF(AND(AD296=""),"",VLOOKUP(AD296,Marks,80,0)),"")</f>
        <v>P</v>
      </c>
    </row>
    <row r="308" spans="1:32" s="46" customFormat="1" ht="9" customHeight="1">
      <c r="A308" s="104">
        <f>IF(N296="","",A307+1)</f>
        <v>20</v>
      </c>
      <c r="B308" s="810"/>
      <c r="C308" s="810"/>
      <c r="D308" s="810"/>
      <c r="E308" s="810"/>
      <c r="F308" s="810"/>
      <c r="G308" s="810"/>
      <c r="H308" s="810"/>
      <c r="I308" s="810"/>
      <c r="J308" s="810"/>
      <c r="K308" s="810"/>
      <c r="L308" s="810"/>
      <c r="M308" s="810"/>
      <c r="N308" s="810"/>
      <c r="O308" s="810"/>
      <c r="P308" s="810"/>
      <c r="Q308" s="875"/>
      <c r="R308" s="810"/>
      <c r="S308" s="810"/>
      <c r="T308" s="810"/>
      <c r="U308" s="810"/>
      <c r="V308" s="810"/>
      <c r="W308" s="810"/>
      <c r="X308" s="810"/>
      <c r="Y308" s="810"/>
      <c r="Z308" s="810"/>
      <c r="AA308" s="810"/>
      <c r="AB308" s="810"/>
      <c r="AC308" s="810"/>
      <c r="AD308" s="810"/>
      <c r="AE308" s="810"/>
      <c r="AF308" s="810"/>
    </row>
    <row r="309" spans="1:32" s="46" customFormat="1" ht="18.95" customHeight="1">
      <c r="A309" s="104">
        <f>IF(N296="","",A308+1)</f>
        <v>21</v>
      </c>
      <c r="B309" s="862" t="str">
        <f>IF('Master sheet'!$D$11="Hindi","अतिरिक्त विषय ","Extra Subject")</f>
        <v xml:space="preserve">अतिरिक्त विषय </v>
      </c>
      <c r="C309" s="862"/>
      <c r="D309" s="862"/>
      <c r="E309" s="862"/>
      <c r="F309" s="862"/>
      <c r="G309" s="862"/>
      <c r="H309" s="862"/>
      <c r="I309" s="862"/>
      <c r="J309" s="862"/>
      <c r="K309" s="862"/>
      <c r="L309" s="862"/>
      <c r="M309" s="862"/>
      <c r="N309" s="862"/>
      <c r="O309" s="862"/>
      <c r="P309" s="862"/>
      <c r="Q309" s="875"/>
      <c r="R309" s="863" t="str">
        <f>IF('Master sheet'!$D$11="Hindi","अतिरिक्त विषय ","Extra Subject")</f>
        <v xml:space="preserve">अतिरिक्त विषय </v>
      </c>
      <c r="S309" s="863"/>
      <c r="T309" s="863"/>
      <c r="U309" s="863"/>
      <c r="V309" s="863"/>
      <c r="W309" s="863"/>
      <c r="X309" s="863"/>
      <c r="Y309" s="863"/>
      <c r="Z309" s="863"/>
      <c r="AA309" s="863"/>
      <c r="AB309" s="863"/>
      <c r="AC309" s="863"/>
      <c r="AD309" s="863"/>
      <c r="AE309" s="863"/>
      <c r="AF309" s="863"/>
    </row>
    <row r="310" spans="1:32" s="46" customFormat="1" ht="18.95" customHeight="1">
      <c r="A310" s="104">
        <f>IF(N296="","",A309+1)</f>
        <v>22</v>
      </c>
      <c r="B310" s="378" t="str">
        <f>IF('Master sheet'!$D$11="Hindi","विषय","Subject")</f>
        <v>विषय</v>
      </c>
      <c r="C310" s="843" t="str">
        <f>IF('Master sheet'!$D$11="Hindi","पूर्णांक","M.M.")</f>
        <v>पूर्णांक</v>
      </c>
      <c r="D310" s="844"/>
      <c r="E310" s="843" t="str">
        <f>IF('Master sheet'!$D$11="Hindi","प्राप्तांक","Ob.M.")</f>
        <v>प्राप्तांक</v>
      </c>
      <c r="F310" s="844"/>
      <c r="G310" s="843" t="str">
        <f>IF('Master sheet'!$D$11="Hindi","ग्रेड","Grade")</f>
        <v>ग्रेड</v>
      </c>
      <c r="H310" s="844"/>
      <c r="I310" s="843" t="str">
        <f>IF('Master sheet'!$D$11="Hindi","विषय","Subject")</f>
        <v>विषय</v>
      </c>
      <c r="J310" s="844"/>
      <c r="K310" s="843" t="str">
        <f>IF('Master sheet'!$D$11="Hindi","पूर्णांक","M.M.")</f>
        <v>पूर्णांक</v>
      </c>
      <c r="L310" s="844"/>
      <c r="M310" s="843" t="str">
        <f>IF('Master sheet'!$D$11="Hindi","प्राप्तांक","Ob.M.")</f>
        <v>प्राप्तांक</v>
      </c>
      <c r="N310" s="844"/>
      <c r="O310" s="843" t="str">
        <f>IF('Master sheet'!$D$11="Hindi","ग्रेड","Grade")</f>
        <v>ग्रेड</v>
      </c>
      <c r="P310" s="844"/>
      <c r="Q310" s="875"/>
      <c r="R310" s="378" t="str">
        <f>IF('Master sheet'!$D$11="Hindi","विषय","Subject")</f>
        <v>विषय</v>
      </c>
      <c r="S310" s="843" t="str">
        <f>IF('Master sheet'!$D$11="Hindi","पूर्णांक","M.M.")</f>
        <v>पूर्णांक</v>
      </c>
      <c r="T310" s="844"/>
      <c r="U310" s="843" t="str">
        <f>IF('Master sheet'!$D$11="Hindi","प्राप्तांक","Ob.M.")</f>
        <v>प्राप्तांक</v>
      </c>
      <c r="V310" s="844"/>
      <c r="W310" s="843" t="str">
        <f>IF('Master sheet'!$D$11="Hindi","ग्रेड","Grade")</f>
        <v>ग्रेड</v>
      </c>
      <c r="X310" s="844"/>
      <c r="Y310" s="843" t="str">
        <f>IF('Master sheet'!$D$11="Hindi","विषय","Subject")</f>
        <v>विषय</v>
      </c>
      <c r="Z310" s="844"/>
      <c r="AA310" s="843" t="str">
        <f>IF('Master sheet'!$D$11="Hindi","पूर्णांक","M.M.")</f>
        <v>पूर्णांक</v>
      </c>
      <c r="AB310" s="844"/>
      <c r="AC310" s="843" t="str">
        <f>IF('Master sheet'!$D$11="Hindi","प्राप्तांक","Ob.M.")</f>
        <v>प्राप्तांक</v>
      </c>
      <c r="AD310" s="844"/>
      <c r="AE310" s="843" t="str">
        <f>IF('Master sheet'!$D$11="Hindi","ग्रेड","Grade")</f>
        <v>ग्रेड</v>
      </c>
      <c r="AF310" s="844"/>
    </row>
    <row r="311" spans="1:32" s="46" customFormat="1" ht="22.5" customHeight="1">
      <c r="A311" s="104">
        <f>IF(N296="","",A310+1)</f>
        <v>23</v>
      </c>
      <c r="B311" s="322" t="str">
        <f>IF(AND(N296=""),"",'Result Sheet'!$DA$4)</f>
        <v/>
      </c>
      <c r="C311" s="845">
        <f>IF(AND(N296=""),"",'Result Sheet'!$DC$7)</f>
        <v>100</v>
      </c>
      <c r="D311" s="845"/>
      <c r="E311" s="846" t="str">
        <f>IFERROR(IF(AND(N296=""),"",VLOOKUP(N296,Marks,106,0)),"")</f>
        <v/>
      </c>
      <c r="F311" s="846"/>
      <c r="G311" s="847" t="str">
        <f>IFERROR(IF(AND(N296=""),"",VLOOKUP(N296,Marks,107,0)),"")</f>
        <v/>
      </c>
      <c r="H311" s="847"/>
      <c r="I311" s="845" t="str">
        <f>IF(AND(N296=""),"",'Result Sheet'!$DE$4)</f>
        <v/>
      </c>
      <c r="J311" s="845"/>
      <c r="K311" s="845">
        <f>IF(AND(N296=""),"",'Result Sheet'!$DG$7)</f>
        <v>100</v>
      </c>
      <c r="L311" s="845"/>
      <c r="M311" s="846" t="str">
        <f>IFERROR(IF(AND(N296=""),"",VLOOKUP(N296,Marks,110,0)),"")</f>
        <v/>
      </c>
      <c r="N311" s="846"/>
      <c r="O311" s="847" t="str">
        <f>IFERROR(IF(AND(N296=""),"",VLOOKUP(N296,Marks,111,0)),"")</f>
        <v/>
      </c>
      <c r="P311" s="847"/>
      <c r="Q311" s="875"/>
      <c r="R311" s="322" t="str">
        <f>IF(AND(AD296=""),"",'Result Sheet'!$DA$4)</f>
        <v/>
      </c>
      <c r="S311" s="845">
        <f>IF(AND(AD296=""),"",'Result Sheet'!$DC$7)</f>
        <v>100</v>
      </c>
      <c r="T311" s="845"/>
      <c r="U311" s="846" t="str">
        <f>IFERROR(IF(AND(AD296=""),"",VLOOKUP(AD296,Marks,106,0)),"")</f>
        <v/>
      </c>
      <c r="V311" s="846"/>
      <c r="W311" s="847" t="str">
        <f>IFERROR(IF(AND(AD296=""),"",VLOOKUP(AD296,Marks,107,0)),"")</f>
        <v/>
      </c>
      <c r="X311" s="847"/>
      <c r="Y311" s="845" t="str">
        <f>IF(AND(AD296=""),"",'Result Sheet'!$DE$4)</f>
        <v/>
      </c>
      <c r="Z311" s="845"/>
      <c r="AA311" s="845">
        <f>IF(AND(AD296=""),"",'Result Sheet'!$DG$7)</f>
        <v>100</v>
      </c>
      <c r="AB311" s="845"/>
      <c r="AC311" s="846" t="str">
        <f>IFERROR(IF(AND(AD296=""),"",VLOOKUP(AD296,Marks,110,0)),"")</f>
        <v/>
      </c>
      <c r="AD311" s="846"/>
      <c r="AE311" s="847" t="str">
        <f>IFERROR(IF(AND(AD296=""),"",VLOOKUP(AD296,Marks,111,0)),"")</f>
        <v/>
      </c>
      <c r="AF311" s="847"/>
    </row>
    <row r="312" spans="1:32" s="46" customFormat="1" ht="22.5" customHeight="1">
      <c r="A312" s="104">
        <f>IF(N296="","",A311+1)</f>
        <v>24</v>
      </c>
      <c r="B312" s="811" t="str">
        <f>IF('Master sheet'!$D$11="Hindi","विषय","Subject")</f>
        <v>विषय</v>
      </c>
      <c r="C312" s="811"/>
      <c r="D312" s="832" t="str">
        <f>IF('Master sheet'!$D$11="Hindi","प्राप्तांक","Marks ")</f>
        <v>प्राप्तांक</v>
      </c>
      <c r="E312" s="833"/>
      <c r="F312" s="324" t="str">
        <f>IF('Master sheet'!$D$11="Hindi","ग्रेड","Grade")</f>
        <v>ग्रेड</v>
      </c>
      <c r="G312" s="811" t="str">
        <f>IF('Master sheet'!$D$11="Hindi","विषय","Subject")</f>
        <v>विषय</v>
      </c>
      <c r="H312" s="811"/>
      <c r="I312" s="832" t="str">
        <f>IF('Master sheet'!$D$11="Hindi","प्राप्तांक","Marks")</f>
        <v>प्राप्तांक</v>
      </c>
      <c r="J312" s="833"/>
      <c r="K312" s="324" t="str">
        <f>IF('Master sheet'!$D$11="Hindi","ग्रेड","Grade")</f>
        <v>ग्रेड</v>
      </c>
      <c r="L312" s="811" t="str">
        <f>IF('Master sheet'!$D$11="Hindi","विषय","Subject")</f>
        <v>विषय</v>
      </c>
      <c r="M312" s="811"/>
      <c r="N312" s="832" t="str">
        <f>IF('Master sheet'!$D$11="Hindi","प्राप्तांक","Marks")</f>
        <v>प्राप्तांक</v>
      </c>
      <c r="O312" s="833"/>
      <c r="P312" s="365" t="str">
        <f>IF('Master sheet'!$D$11="Hindi","ग्रेड","Grade")</f>
        <v>ग्रेड</v>
      </c>
      <c r="Q312" s="875"/>
      <c r="R312" s="811" t="str">
        <f>IF('Master sheet'!$D$11="Hindi","विषय","Subject")</f>
        <v>विषय</v>
      </c>
      <c r="S312" s="811"/>
      <c r="T312" s="832" t="str">
        <f>IF('Master sheet'!$D$11="Hindi","प्राप्तांक","Marks")</f>
        <v>प्राप्तांक</v>
      </c>
      <c r="U312" s="833"/>
      <c r="V312" s="324" t="str">
        <f>IF('Master sheet'!$D$11="Hindi","ग्रेड","Grade")</f>
        <v>ग्रेड</v>
      </c>
      <c r="W312" s="811" t="str">
        <f>IF('Master sheet'!$D$11="Hindi","विषय","Subject")</f>
        <v>विषय</v>
      </c>
      <c r="X312" s="811"/>
      <c r="Y312" s="832" t="str">
        <f>IF('Master sheet'!$D$11="Hindi","प्राप्तांक","Marks")</f>
        <v>प्राप्तांक</v>
      </c>
      <c r="Z312" s="833"/>
      <c r="AA312" s="324" t="str">
        <f>IF('Master sheet'!$D$11="Hindi","ग्रेड","Grade")</f>
        <v>ग्रेड</v>
      </c>
      <c r="AB312" s="811" t="str">
        <f>IF('Master sheet'!$D$11="Hindi","विषय","Subject")</f>
        <v>विषय</v>
      </c>
      <c r="AC312" s="811"/>
      <c r="AD312" s="832" t="str">
        <f>IF('Master sheet'!$D$11="Hindi","प्राप्तांक","Marks")</f>
        <v>प्राप्तांक</v>
      </c>
      <c r="AE312" s="833"/>
      <c r="AF312" s="365" t="str">
        <f>IF('Master sheet'!$D$11="Hindi","ग्रेड","Grade")</f>
        <v>ग्रेड</v>
      </c>
    </row>
    <row r="313" spans="1:32" s="46" customFormat="1" ht="21.75" customHeight="1">
      <c r="A313" s="104">
        <f>IF(N296="","",A312+1)</f>
        <v>25</v>
      </c>
      <c r="B313" s="839" t="str">
        <f>IF('Master sheet'!$D$11="Hindi","कार्यानुभव","WORK EXP.")</f>
        <v>कार्यानुभव</v>
      </c>
      <c r="C313" s="840"/>
      <c r="D313" s="840"/>
      <c r="E313" s="75">
        <f>IFERROR(IF(AND(N296=""),"",VLOOKUP(N296,Marks,85,0)),"")</f>
        <v>0</v>
      </c>
      <c r="F313" s="84" t="str">
        <f>IFERROR(IF(AND(N296=""),"",VLOOKUP(N296,Marks,89,0)),"")</f>
        <v/>
      </c>
      <c r="G313" s="839" t="str">
        <f>IF('Master sheet'!$D$11="Hindi","कला शिक्षा","ART EDU.")</f>
        <v>कला शिक्षा</v>
      </c>
      <c r="H313" s="840"/>
      <c r="I313" s="840"/>
      <c r="J313" s="75">
        <f>IFERROR(IF(AND(N296=""),"",VLOOKUP(N296,Marks,92,0)),"")</f>
        <v>0</v>
      </c>
      <c r="K313" s="84" t="str">
        <f>IFERROR(IF(AND(N296=""),"",VLOOKUP(N296,Marks,96,0)),"")</f>
        <v/>
      </c>
      <c r="L313" s="841" t="str">
        <f>IF('Master sheet'!$D$11="Hindi","स्वा. एवं शा. शिक्षा","HE.&amp;PH. EDU.")</f>
        <v>स्वा. एवं शा. शिक्षा</v>
      </c>
      <c r="M313" s="842"/>
      <c r="N313" s="842"/>
      <c r="O313" s="75">
        <f>IFERROR(IF(AND(N296=""),"",VLOOKUP(N296,Marks,99,0)),"")</f>
        <v>49</v>
      </c>
      <c r="P313" s="84" t="str">
        <f>IFERROR(IF(AND(N296=""),"",VLOOKUP(N296,Marks,103,0)),"")</f>
        <v>C</v>
      </c>
      <c r="Q313" s="875"/>
      <c r="R313" s="833" t="str">
        <f>IF('Master sheet'!$D$11="Hindi","कार्यानुभव","WORK EXP.")</f>
        <v>कार्यानुभव</v>
      </c>
      <c r="S313" s="833"/>
      <c r="T313" s="833"/>
      <c r="U313" s="75">
        <f>IFERROR(IF(AND(AD296=""),"",VLOOKUP(AD296,Marks,85,0)),"")</f>
        <v>0</v>
      </c>
      <c r="V313" s="84" t="str">
        <f>IFERROR(IF(AND(AD296=""),"",VLOOKUP(AD296,Marks,89,0)),"")</f>
        <v/>
      </c>
      <c r="W313" s="833" t="str">
        <f>IF('Master sheet'!$D$11="Hindi","कला शिक्षा","ART EDU.")</f>
        <v>कला शिक्षा</v>
      </c>
      <c r="X313" s="833"/>
      <c r="Y313" s="833"/>
      <c r="Z313" s="75">
        <f>IFERROR(IF(AND(AD296=""),"",VLOOKUP(AD296,Marks,92,0)),"")</f>
        <v>0</v>
      </c>
      <c r="AA313" s="84" t="str">
        <f>IFERROR(IF(AND(AD296=""),"",VLOOKUP(AD296,Marks,96,0)),"")</f>
        <v/>
      </c>
      <c r="AB313" s="873" t="str">
        <f>IF('Master sheet'!$D$11="Hindi","स्वा. एवं शा. शिक्षा","HE.&amp;PH. EDU.")</f>
        <v>स्वा. एवं शा. शिक्षा</v>
      </c>
      <c r="AC313" s="873"/>
      <c r="AD313" s="873"/>
      <c r="AE313" s="75">
        <f>IFERROR(IF(AND(AD296=""),"",VLOOKUP(AD296,Marks,99,0)),"")</f>
        <v>35</v>
      </c>
      <c r="AF313" s="84" t="str">
        <f>IFERROR(IF(AND(AD296=""),"",VLOOKUP(AD296,Marks,103,0)),"")</f>
        <v/>
      </c>
    </row>
    <row r="314" spans="1:32" s="46" customFormat="1" ht="21" customHeight="1">
      <c r="A314" s="104">
        <f>IF(N296="","",A313+1)</f>
        <v>26</v>
      </c>
      <c r="B314" s="800" t="str">
        <f>IF('Master sheet'!$D$11="Hindi","कुल कार्य दिवस :-","Total Meeting :-")</f>
        <v>कुल कार्य दिवस :-</v>
      </c>
      <c r="C314" s="800"/>
      <c r="D314" s="800"/>
      <c r="E314" s="801">
        <f>IFERROR(IF(AND(N296=""),"",VLOOKUP(N296,Marks,117,0)),"")</f>
        <v>220</v>
      </c>
      <c r="F314" s="801"/>
      <c r="G314" s="801"/>
      <c r="H314" s="801"/>
      <c r="I314" s="800" t="str">
        <f>IF('Master sheet'!$D$11="Hindi","कुल उपस्थिति :-","Total Attendance :-")</f>
        <v>कुल उपस्थिति :-</v>
      </c>
      <c r="J314" s="800"/>
      <c r="K314" s="800"/>
      <c r="L314" s="800"/>
      <c r="M314" s="802">
        <f>IFERROR(IF(AND(N296=""),"",VLOOKUP(N296,Marks,118,0)),"")</f>
        <v>158</v>
      </c>
      <c r="N314" s="802"/>
      <c r="O314" s="802"/>
      <c r="P314" s="802"/>
      <c r="Q314" s="875"/>
      <c r="R314" s="800" t="str">
        <f>IF('Master sheet'!$D$11="Hindi","कुल कार्य दिवस :-","Total Meeting :-")</f>
        <v>कुल कार्य दिवस :-</v>
      </c>
      <c r="S314" s="800"/>
      <c r="T314" s="800"/>
      <c r="U314" s="801">
        <f>IFERROR(IF(AND(AD296=""),"",VLOOKUP(AD296,Marks,117,0)),"")</f>
        <v>220</v>
      </c>
      <c r="V314" s="801"/>
      <c r="W314" s="801"/>
      <c r="X314" s="801"/>
      <c r="Y314" s="800" t="str">
        <f>IF('Master sheet'!$D$11="Hindi","कुल उपस्थिति :-","Total Attendance :-")</f>
        <v>कुल उपस्थिति :-</v>
      </c>
      <c r="Z314" s="800"/>
      <c r="AA314" s="800"/>
      <c r="AB314" s="800"/>
      <c r="AC314" s="802">
        <f>IFERROR(IF(AND(AD296=""),"",VLOOKUP(AD296,Marks,118,0)),"")</f>
        <v>158</v>
      </c>
      <c r="AD314" s="802"/>
      <c r="AE314" s="802"/>
      <c r="AF314" s="802"/>
    </row>
    <row r="315" spans="1:32" s="46" customFormat="1" ht="21" customHeight="1">
      <c r="A315" s="104">
        <f>IF(N296="","",A314+1)</f>
        <v>27</v>
      </c>
      <c r="B315" s="800" t="str">
        <f>IF('Master sheet'!$D$11="Hindi","परिणाम :-","Result :-")</f>
        <v>परिणाम :-</v>
      </c>
      <c r="C315" s="800"/>
      <c r="D315" s="800"/>
      <c r="E315" s="803" t="str">
        <f>IFERROR(IF(AND(N296=""),"",VLOOKUP(N296,Marks,116,0)),"")</f>
        <v>कक्षोंन्नति</v>
      </c>
      <c r="F315" s="803"/>
      <c r="G315" s="803"/>
      <c r="H315" s="803"/>
      <c r="I315" s="800" t="str">
        <f>IF('Master sheet'!$D$11="Hindi","परिणाम प्रतिशत में :-","Result in Percentage :-")</f>
        <v>परिणाम प्रतिशत में :-</v>
      </c>
      <c r="J315" s="800"/>
      <c r="K315" s="800"/>
      <c r="L315" s="800"/>
      <c r="M315" s="804">
        <f>IFERROR(IF(AND(N296=""),"",VLOOKUP(N296,Marks,113,0)),"")</f>
        <v>78.400000000000006</v>
      </c>
      <c r="N315" s="804"/>
      <c r="O315" s="804"/>
      <c r="P315" s="804"/>
      <c r="Q315" s="875"/>
      <c r="R315" s="800" t="str">
        <f>IF('Master sheet'!$D$11="Hindi","परिणाम :-","Result :-")</f>
        <v>परिणाम :-</v>
      </c>
      <c r="S315" s="800"/>
      <c r="T315" s="800"/>
      <c r="U315" s="803" t="str">
        <f>IFERROR(IF(AND(AD296=""),"",VLOOKUP(AD296,Marks,116,0)),"")</f>
        <v>कक्षोंन्नति</v>
      </c>
      <c r="V315" s="803"/>
      <c r="W315" s="803"/>
      <c r="X315" s="803"/>
      <c r="Y315" s="800" t="str">
        <f>IF('Master sheet'!$D$11="Hindi","परिणाम प्रतिशत में :-","Result in Percentage :-")</f>
        <v>परिणाम प्रतिशत में :-</v>
      </c>
      <c r="Z315" s="800"/>
      <c r="AA315" s="800"/>
      <c r="AB315" s="800"/>
      <c r="AC315" s="804">
        <f>IFERROR(IF(AND(AD296=""),"",VLOOKUP(AD296,Marks,113,0)),"")</f>
        <v>77.8</v>
      </c>
      <c r="AD315" s="804"/>
      <c r="AE315" s="804"/>
      <c r="AF315" s="804"/>
    </row>
    <row r="316" spans="1:32" s="46" customFormat="1" ht="21" customHeight="1">
      <c r="A316" s="104">
        <f>IF(N296="","",A315+1)</f>
        <v>28</v>
      </c>
      <c r="B316" s="800" t="str">
        <f>IF('Master sheet'!$D$11="Hindi","श्रेणी / ग्रेड :-","Division / Grade :-")</f>
        <v>श्रेणी / ग्रेड :-</v>
      </c>
      <c r="C316" s="800"/>
      <c r="D316" s="800"/>
      <c r="E316" s="226" t="str">
        <f>IFERROR(IF(AND(N296=""),"",VLOOKUP(N296,Marks,114,0)),"")</f>
        <v>I</v>
      </c>
      <c r="F316" s="227" t="s">
        <v>132</v>
      </c>
      <c r="G316" s="805" t="str">
        <f>IFERROR(IF(AND(N296=""),"",VLOOKUP(N296,Marks,119,0)),"")</f>
        <v>B</v>
      </c>
      <c r="H316" s="805"/>
      <c r="I316" s="800" t="str">
        <f>IF('Master sheet'!$D$11="Hindi","कक्षा में स्थान :-","Position in the Class :-")</f>
        <v>कक्षा में स्थान :-</v>
      </c>
      <c r="J316" s="800"/>
      <c r="K316" s="800"/>
      <c r="L316" s="800"/>
      <c r="M316" s="806">
        <f>IFERROR(IF(AND(N296=""),"",VLOOKUP(N296,Marks,115,0)),"")</f>
        <v>18.000000000000298</v>
      </c>
      <c r="N316" s="806"/>
      <c r="O316" s="806"/>
      <c r="P316" s="806"/>
      <c r="Q316" s="875"/>
      <c r="R316" s="800" t="str">
        <f>IF('Master sheet'!$D$11="Hindi","श्रेणी / ग्रेड :-","Division / Grade :-")</f>
        <v>श्रेणी / ग्रेड :-</v>
      </c>
      <c r="S316" s="800"/>
      <c r="T316" s="800"/>
      <c r="U316" s="226" t="str">
        <f>IFERROR(IF(AND(AD296=""),"",VLOOKUP(AD296,Marks,114,0)),"")</f>
        <v>I</v>
      </c>
      <c r="V316" s="227" t="s">
        <v>132</v>
      </c>
      <c r="W316" s="805" t="str">
        <f>IFERROR(IF(AND(AD296=""),"",VLOOKUP(AD296,Marks,119,0)),"")</f>
        <v>B</v>
      </c>
      <c r="X316" s="805"/>
      <c r="Y316" s="800" t="str">
        <f>IF('Master sheet'!$D$11="Hindi","कक्षा में स्थान :-","Position in the Class :-")</f>
        <v>कक्षा में स्थान :-</v>
      </c>
      <c r="Z316" s="800"/>
      <c r="AA316" s="800"/>
      <c r="AB316" s="800"/>
      <c r="AC316" s="806">
        <f>IFERROR(IF(AND(AD296=""),"",VLOOKUP(AD296,Marks,115,0)),"")</f>
        <v>19.000000000000298</v>
      </c>
      <c r="AD316" s="806"/>
      <c r="AE316" s="806"/>
      <c r="AF316" s="806"/>
    </row>
    <row r="317" spans="1:32" s="46" customFormat="1" ht="21" customHeight="1">
      <c r="A317" s="104">
        <f>IF(N296="","",A316+1)</f>
        <v>29</v>
      </c>
      <c r="B317" s="786" t="str">
        <f>IF('Master sheet'!$D$11="Hindi","परीक्षा परिणाम घोषणा दिनांक :-","Result Declaration Date :-")</f>
        <v>परीक्षा परिणाम घोषणा दिनांक :-</v>
      </c>
      <c r="C317" s="786"/>
      <c r="D317" s="786"/>
      <c r="E317" s="787">
        <f>IFERROR(IF(AND(N296=""),"",'Master sheet'!$D$10),"")</f>
        <v>45048</v>
      </c>
      <c r="F317" s="787"/>
      <c r="G317" s="787"/>
      <c r="H317" s="369"/>
      <c r="I317" s="76"/>
      <c r="J317" s="76"/>
      <c r="K317" s="47"/>
      <c r="L317" s="76"/>
      <c r="M317" s="76"/>
      <c r="N317" s="76"/>
      <c r="O317" s="76"/>
      <c r="P317" s="76"/>
      <c r="Q317" s="875"/>
      <c r="R317" s="786" t="str">
        <f>IF('Master sheet'!$D$11="Hindi","परीक्षा परिणाम घोषणा दिनांक :-","Result Declaration Date :-")</f>
        <v>परीक्षा परिणाम घोषणा दिनांक :-</v>
      </c>
      <c r="S317" s="786"/>
      <c r="T317" s="786"/>
      <c r="U317" s="787">
        <f>IFERROR(IF(AND(AD296=""),"",'Master sheet'!$D$10),"")</f>
        <v>45048</v>
      </c>
      <c r="V317" s="787"/>
      <c r="W317" s="787"/>
      <c r="X317" s="369"/>
      <c r="Y317" s="76"/>
      <c r="Z317" s="76"/>
      <c r="AA317" s="47"/>
      <c r="AB317" s="76"/>
      <c r="AC317" s="76"/>
      <c r="AD317" s="76"/>
      <c r="AE317" s="76"/>
      <c r="AF317" s="76"/>
    </row>
    <row r="318" spans="1:32" s="46" customFormat="1" ht="39" customHeight="1">
      <c r="A318" s="104">
        <f>IF(N296="","",A317+1)</f>
        <v>30</v>
      </c>
      <c r="B318" s="788" t="str">
        <f>IF(AND(N296=""),"",IF(AND(C293=1),CONCATENATE("( ",UPPER('Master sheet'!$H$10)," )"),IF(AND(C293=2),CONCATENATE("( ",UPPER('Master sheet'!$H$18)," )"),"")))</f>
        <v>( PRADIP SINGH RAJAWAT )</v>
      </c>
      <c r="C318" s="788"/>
      <c r="D318" s="788"/>
      <c r="E318" s="788"/>
      <c r="F318" s="789" t="str">
        <f>IF(AND(N296=""),"",CONCATENATE("(",'Master sheet'!$D$14," )"))</f>
        <v>(Suresh Kumar )</v>
      </c>
      <c r="G318" s="789"/>
      <c r="H318" s="789"/>
      <c r="I318" s="789"/>
      <c r="J318" s="789"/>
      <c r="K318" s="789" t="str">
        <f>IF(AND(N296=""),"",CONCATENATE("(",'Master sheet'!$D$12," )"))</f>
        <v>(USHA PALIYA )</v>
      </c>
      <c r="L318" s="789"/>
      <c r="M318" s="789"/>
      <c r="N318" s="789"/>
      <c r="O318" s="789"/>
      <c r="P318" s="789"/>
      <c r="Q318" s="875"/>
      <c r="R318" s="788" t="str">
        <f>IF(AND(AD296=""),"",IF(AND(S293=1),CONCATENATE("( ",UPPER('Master sheet'!$H$10)," )"),IF(AND(S293=2),CONCATENATE("( ",UPPER('Master sheet'!$H$18)," )"),"")))</f>
        <v>( PRADIP SINGH RAJAWAT )</v>
      </c>
      <c r="S318" s="788"/>
      <c r="T318" s="788"/>
      <c r="U318" s="788"/>
      <c r="V318" s="789" t="str">
        <f>IF(AND(AD296=""),"",CONCATENATE("(",'Master sheet'!$D$14," )"))</f>
        <v>(Suresh Kumar )</v>
      </c>
      <c r="W318" s="789"/>
      <c r="X318" s="789"/>
      <c r="Y318" s="789"/>
      <c r="Z318" s="789"/>
      <c r="AA318" s="789" t="str">
        <f>IF(AND(AD296=""),"",CONCATENATE("(",'Master sheet'!$D$12," )"))</f>
        <v>(USHA PALIYA )</v>
      </c>
      <c r="AB318" s="789"/>
      <c r="AC318" s="789"/>
      <c r="AD318" s="789"/>
      <c r="AE318" s="789"/>
      <c r="AF318" s="789"/>
    </row>
    <row r="319" spans="1:32" s="46" customFormat="1" ht="21" customHeight="1">
      <c r="A319" s="104">
        <f>IF(N296="","",A318+1)</f>
        <v>31</v>
      </c>
      <c r="B319" s="790" t="str">
        <f>IF('Master sheet'!$D$11="Hindi","हस्ताक्षर कक्षाध्यापक","Signature of the class teacher")</f>
        <v>हस्ताक्षर कक्षाध्यापक</v>
      </c>
      <c r="C319" s="790"/>
      <c r="D319" s="790"/>
      <c r="E319" s="790"/>
      <c r="F319" s="790" t="str">
        <f>IF('Master sheet'!$D$11="Hindi","हस्ताक्षर परीक्षा प्रभारी","Signature of the exam. Incharge")</f>
        <v>हस्ताक्षर परीक्षा प्रभारी</v>
      </c>
      <c r="G319" s="790"/>
      <c r="H319" s="790"/>
      <c r="I319" s="790"/>
      <c r="J319" s="790"/>
      <c r="K319" s="790" t="str">
        <f>IF('Master sheet'!$D$11="Hindi","हस्ताक्षर संस्था प्रधान","Head of Institute's Signature")</f>
        <v>हस्ताक्षर संस्था प्रधान</v>
      </c>
      <c r="L319" s="790"/>
      <c r="M319" s="790"/>
      <c r="N319" s="790"/>
      <c r="O319" s="790"/>
      <c r="P319" s="790"/>
      <c r="Q319" s="875"/>
      <c r="R319" s="790" t="str">
        <f>IF('Master sheet'!$D$11="Hindi","हस्ताक्षर कक्षाध्यापक","Signature of the class teacher")</f>
        <v>हस्ताक्षर कक्षाध्यापक</v>
      </c>
      <c r="S319" s="790"/>
      <c r="T319" s="790"/>
      <c r="U319" s="790"/>
      <c r="V319" s="790" t="str">
        <f>IF('Master sheet'!$D$11="Hindi","हस्ताक्षर परीक्षा प्रभारी","Signature of the exam. Incharge")</f>
        <v>हस्ताक्षर परीक्षा प्रभारी</v>
      </c>
      <c r="W319" s="790"/>
      <c r="X319" s="790"/>
      <c r="Y319" s="790"/>
      <c r="Z319" s="790"/>
      <c r="AA319" s="790" t="str">
        <f>IF('Master sheet'!$D$11="Hindi","हस्ताक्षर संस्था प्रधान","Head of Institute's Signature")</f>
        <v>हस्ताक्षर संस्था प्रधान</v>
      </c>
      <c r="AB319" s="790"/>
      <c r="AC319" s="790"/>
      <c r="AD319" s="790"/>
      <c r="AE319" s="790"/>
      <c r="AF319" s="790"/>
    </row>
  </sheetData>
  <sheetProtection password="F188" sheet="1" objects="1" scenarios="1" formatCells="0" formatColumns="0" formatRows="0"/>
  <protectedRanges>
    <protectedRange password="EA02" sqref="C10:E11 S10:U11 C42:E43 S42:U43 C74:E75 S74:U75 C106:E107 S106:U107 C138:E139 S138:U139 C170:E171 S170:U171 C202:E203 S202:U203 C234:E235 S234:U235 C266:E267 S266:U267 C298:E299 S298:U299" name="mark sheet"/>
    <protectedRange password="EA02" sqref="J10:J11 Z10:Z11 J42:J43 Z42:Z43 J74:J75 Z74:Z75 J106:J107 Z106:Z107 J138:J139 Z138:Z139 J170:J171 Z170:Z171 J202:J203 Z202:Z203 J234:J235 Z234:Z235 J266:J267 Z266:Z267 J298:J299 Z298:Z299" name="mark sheet_2"/>
    <protectedRange password="EA02" sqref="M10:N10 K10 K11:M11 AC10:AD10 AA10 AA11:AC11 M42:N42 K42 K43:M43 AC42:AD42 AA42 AA43:AC43 M74:N74 K74 K75:M75 AC74:AD74 AA74 AA75:AC75 M106:N106 K106 K107:M107 AC106:AD106 AA106 AA107:AC107 M138:N138 K138 K139:M139 AC138:AD138 AA138 AA139:AC139 M170:N170 K170 K171:M171 AC170:AD170 AA170 AA171:AC171 M202:N202 K202 K203:M203 AC202:AD202 AA202 AA203:AC203 M234:N234 K234 K235:M235 AC234:AD234 AA234 AA235:AC235 M266:N266 K266 K267:M267 AC266:AD266 AA266 AA267:AC267 M298:N298 K298 K299:M299 AC298:AD298 AA298 AA299:AC299" name="mark sheet_3"/>
    <protectedRange password="EA02" sqref="O10:O11 AE10:AE11 O42:O43 AE42:AE43 O74:O75 AE74:AE75 O106:O107 AE106:AE107 O138:O139 AE138:AE139 O170:O171 AE170:AE171 O202:O203 AE202:AE203 O234:O235 AE234:AE235 O266:O267 AE266:AE267 O298:O299 AE298:AE299" name="mark sheet_4"/>
  </protectedRanges>
  <mergeCells count="2331">
    <mergeCell ref="B318:E318"/>
    <mergeCell ref="F318:J318"/>
    <mergeCell ref="K318:P318"/>
    <mergeCell ref="R318:U318"/>
    <mergeCell ref="V318:Z318"/>
    <mergeCell ref="AA318:AF318"/>
    <mergeCell ref="B319:E319"/>
    <mergeCell ref="F319:J319"/>
    <mergeCell ref="K319:P319"/>
    <mergeCell ref="R319:U319"/>
    <mergeCell ref="V319:Z319"/>
    <mergeCell ref="AA319:AF319"/>
    <mergeCell ref="B316:D316"/>
    <mergeCell ref="G316:H316"/>
    <mergeCell ref="I316:L316"/>
    <mergeCell ref="M316:P316"/>
    <mergeCell ref="R316:T316"/>
    <mergeCell ref="W316:X316"/>
    <mergeCell ref="Y316:AB316"/>
    <mergeCell ref="AC316:AF316"/>
    <mergeCell ref="B317:D317"/>
    <mergeCell ref="E317:G317"/>
    <mergeCell ref="R317:T317"/>
    <mergeCell ref="U317:W317"/>
    <mergeCell ref="B314:D314"/>
    <mergeCell ref="E314:H314"/>
    <mergeCell ref="I314:L314"/>
    <mergeCell ref="M314:P314"/>
    <mergeCell ref="R314:T314"/>
    <mergeCell ref="U314:X314"/>
    <mergeCell ref="Y314:AB314"/>
    <mergeCell ref="AC314:AF314"/>
    <mergeCell ref="B315:D315"/>
    <mergeCell ref="E315:H315"/>
    <mergeCell ref="I315:L315"/>
    <mergeCell ref="M315:P315"/>
    <mergeCell ref="R315:T315"/>
    <mergeCell ref="U315:X315"/>
    <mergeCell ref="Y315:AB315"/>
    <mergeCell ref="AC315:AF315"/>
    <mergeCell ref="Y312:Z312"/>
    <mergeCell ref="AB312:AC312"/>
    <mergeCell ref="AD312:AE312"/>
    <mergeCell ref="B313:D313"/>
    <mergeCell ref="G313:I313"/>
    <mergeCell ref="L313:N313"/>
    <mergeCell ref="R313:T313"/>
    <mergeCell ref="W313:Y313"/>
    <mergeCell ref="AB313:AD313"/>
    <mergeCell ref="B312:C312"/>
    <mergeCell ref="D312:E312"/>
    <mergeCell ref="G312:H312"/>
    <mergeCell ref="I312:J312"/>
    <mergeCell ref="L312:M312"/>
    <mergeCell ref="N312:O312"/>
    <mergeCell ref="R312:S312"/>
    <mergeCell ref="T312:U312"/>
    <mergeCell ref="W312:X312"/>
    <mergeCell ref="W310:X310"/>
    <mergeCell ref="Y310:Z310"/>
    <mergeCell ref="AA310:AB310"/>
    <mergeCell ref="AC310:AD310"/>
    <mergeCell ref="AE310:AF310"/>
    <mergeCell ref="C311:D311"/>
    <mergeCell ref="E311:F311"/>
    <mergeCell ref="G311:H311"/>
    <mergeCell ref="I311:J311"/>
    <mergeCell ref="K311:L311"/>
    <mergeCell ref="M311:N311"/>
    <mergeCell ref="O311:P311"/>
    <mergeCell ref="S311:T311"/>
    <mergeCell ref="U311:V311"/>
    <mergeCell ref="W311:X311"/>
    <mergeCell ref="Y311:Z311"/>
    <mergeCell ref="AA311:AB311"/>
    <mergeCell ref="AC311:AD311"/>
    <mergeCell ref="AE311:AF311"/>
    <mergeCell ref="C310:D310"/>
    <mergeCell ref="E310:F310"/>
    <mergeCell ref="G310:H310"/>
    <mergeCell ref="I310:J310"/>
    <mergeCell ref="K310:L310"/>
    <mergeCell ref="M310:N310"/>
    <mergeCell ref="O310:P310"/>
    <mergeCell ref="S310:T310"/>
    <mergeCell ref="U310:V310"/>
    <mergeCell ref="C307:F307"/>
    <mergeCell ref="G307:J307"/>
    <mergeCell ref="K307:N307"/>
    <mergeCell ref="S307:V307"/>
    <mergeCell ref="W307:Z307"/>
    <mergeCell ref="AA307:AD307"/>
    <mergeCell ref="B308:P308"/>
    <mergeCell ref="R308:AF308"/>
    <mergeCell ref="B309:P309"/>
    <mergeCell ref="R309:AF309"/>
    <mergeCell ref="AC304:AD304"/>
    <mergeCell ref="C305:D305"/>
    <mergeCell ref="E305:F305"/>
    <mergeCell ref="G305:H305"/>
    <mergeCell ref="I305:J305"/>
    <mergeCell ref="M305:N305"/>
    <mergeCell ref="S305:T305"/>
    <mergeCell ref="U305:V305"/>
    <mergeCell ref="W305:X305"/>
    <mergeCell ref="Y305:Z305"/>
    <mergeCell ref="AC305:AD305"/>
    <mergeCell ref="C304:D304"/>
    <mergeCell ref="E304:F304"/>
    <mergeCell ref="G304:H304"/>
    <mergeCell ref="I304:J304"/>
    <mergeCell ref="M304:N304"/>
    <mergeCell ref="S304:T304"/>
    <mergeCell ref="U304:V304"/>
    <mergeCell ref="W304:X304"/>
    <mergeCell ref="Y304:Z304"/>
    <mergeCell ref="C306:F306"/>
    <mergeCell ref="G306:J306"/>
    <mergeCell ref="AC301:AD301"/>
    <mergeCell ref="C302:D302"/>
    <mergeCell ref="E302:F302"/>
    <mergeCell ref="G302:H302"/>
    <mergeCell ref="I302:J302"/>
    <mergeCell ref="M302:N302"/>
    <mergeCell ref="S302:T302"/>
    <mergeCell ref="U302:V302"/>
    <mergeCell ref="W302:X302"/>
    <mergeCell ref="Y302:Z302"/>
    <mergeCell ref="AC302:AD302"/>
    <mergeCell ref="C301:D301"/>
    <mergeCell ref="E301:F301"/>
    <mergeCell ref="G301:H301"/>
    <mergeCell ref="I301:J301"/>
    <mergeCell ref="M301:N301"/>
    <mergeCell ref="S301:T301"/>
    <mergeCell ref="U301:V301"/>
    <mergeCell ref="W301:X301"/>
    <mergeCell ref="Y301:Z301"/>
    <mergeCell ref="C300:D300"/>
    <mergeCell ref="E300:F300"/>
    <mergeCell ref="G300:H300"/>
    <mergeCell ref="I300:J300"/>
    <mergeCell ref="M300:N300"/>
    <mergeCell ref="S300:T300"/>
    <mergeCell ref="U300:V300"/>
    <mergeCell ref="W300:X300"/>
    <mergeCell ref="Y300:Z300"/>
    <mergeCell ref="AC300:AD300"/>
    <mergeCell ref="B296:D296"/>
    <mergeCell ref="E296:I296"/>
    <mergeCell ref="J296:M296"/>
    <mergeCell ref="N296:P296"/>
    <mergeCell ref="R296:T296"/>
    <mergeCell ref="U296:Y296"/>
    <mergeCell ref="Z296:AC296"/>
    <mergeCell ref="AD296:AF296"/>
    <mergeCell ref="B298:B300"/>
    <mergeCell ref="C298:F298"/>
    <mergeCell ref="G298:J298"/>
    <mergeCell ref="K298:N298"/>
    <mergeCell ref="O298:O300"/>
    <mergeCell ref="P298:P300"/>
    <mergeCell ref="R298:R300"/>
    <mergeCell ref="S298:V298"/>
    <mergeCell ref="N294:P294"/>
    <mergeCell ref="R294:T294"/>
    <mergeCell ref="U294:Y294"/>
    <mergeCell ref="Z294:AC294"/>
    <mergeCell ref="AD294:AF294"/>
    <mergeCell ref="B295:D295"/>
    <mergeCell ref="E295:I295"/>
    <mergeCell ref="J295:M295"/>
    <mergeCell ref="N295:P295"/>
    <mergeCell ref="R295:T295"/>
    <mergeCell ref="U295:Y295"/>
    <mergeCell ref="Z295:AC295"/>
    <mergeCell ref="AD295:AF295"/>
    <mergeCell ref="M299:N299"/>
    <mergeCell ref="S299:T299"/>
    <mergeCell ref="U299:V299"/>
    <mergeCell ref="W299:X299"/>
    <mergeCell ref="Y299:Z299"/>
    <mergeCell ref="AC299:AD299"/>
    <mergeCell ref="B289:P289"/>
    <mergeCell ref="Q289:Q319"/>
    <mergeCell ref="R289:AF289"/>
    <mergeCell ref="B290:P290"/>
    <mergeCell ref="R290:AF290"/>
    <mergeCell ref="B291:D291"/>
    <mergeCell ref="E291:P291"/>
    <mergeCell ref="R291:T291"/>
    <mergeCell ref="U291:AF291"/>
    <mergeCell ref="E292:P292"/>
    <mergeCell ref="U292:AF292"/>
    <mergeCell ref="C293:D293"/>
    <mergeCell ref="E293:G293"/>
    <mergeCell ref="H293:I293"/>
    <mergeCell ref="J293:M293"/>
    <mergeCell ref="N293:P293"/>
    <mergeCell ref="S293:T293"/>
    <mergeCell ref="U293:W293"/>
    <mergeCell ref="X293:Y293"/>
    <mergeCell ref="Z293:AC293"/>
    <mergeCell ref="AD293:AF293"/>
    <mergeCell ref="B294:D294"/>
    <mergeCell ref="E294:I294"/>
    <mergeCell ref="J294:M294"/>
    <mergeCell ref="W298:Z298"/>
    <mergeCell ref="AA298:AD298"/>
    <mergeCell ref="AE298:AE300"/>
    <mergeCell ref="AF298:AF300"/>
    <mergeCell ref="C299:D299"/>
    <mergeCell ref="E299:F299"/>
    <mergeCell ref="G299:H299"/>
    <mergeCell ref="I299:J299"/>
    <mergeCell ref="B286:E286"/>
    <mergeCell ref="F286:J286"/>
    <mergeCell ref="K286:P286"/>
    <mergeCell ref="R286:U286"/>
    <mergeCell ref="V286:Z286"/>
    <mergeCell ref="AA286:AF286"/>
    <mergeCell ref="B287:E287"/>
    <mergeCell ref="F287:J287"/>
    <mergeCell ref="K287:P287"/>
    <mergeCell ref="R287:U287"/>
    <mergeCell ref="V287:Z287"/>
    <mergeCell ref="AA287:AF287"/>
    <mergeCell ref="B284:D284"/>
    <mergeCell ref="G284:H284"/>
    <mergeCell ref="I284:L284"/>
    <mergeCell ref="M284:P284"/>
    <mergeCell ref="R284:T284"/>
    <mergeCell ref="W284:X284"/>
    <mergeCell ref="Y284:AB284"/>
    <mergeCell ref="AC284:AF284"/>
    <mergeCell ref="B285:D285"/>
    <mergeCell ref="E285:G285"/>
    <mergeCell ref="R285:T285"/>
    <mergeCell ref="U285:W285"/>
    <mergeCell ref="B282:D282"/>
    <mergeCell ref="E282:H282"/>
    <mergeCell ref="I282:L282"/>
    <mergeCell ref="M282:P282"/>
    <mergeCell ref="R282:T282"/>
    <mergeCell ref="U282:X282"/>
    <mergeCell ref="Y282:AB282"/>
    <mergeCell ref="AC282:AF282"/>
    <mergeCell ref="B283:D283"/>
    <mergeCell ref="E283:H283"/>
    <mergeCell ref="I283:L283"/>
    <mergeCell ref="M283:P283"/>
    <mergeCell ref="R283:T283"/>
    <mergeCell ref="U283:X283"/>
    <mergeCell ref="Y283:AB283"/>
    <mergeCell ref="AC283:AF283"/>
    <mergeCell ref="Y280:Z280"/>
    <mergeCell ref="AB280:AC280"/>
    <mergeCell ref="AD280:AE280"/>
    <mergeCell ref="B281:D281"/>
    <mergeCell ref="G281:I281"/>
    <mergeCell ref="L281:N281"/>
    <mergeCell ref="R281:T281"/>
    <mergeCell ref="W281:Y281"/>
    <mergeCell ref="AB281:AD281"/>
    <mergeCell ref="B280:C280"/>
    <mergeCell ref="D280:E280"/>
    <mergeCell ref="G280:H280"/>
    <mergeCell ref="I280:J280"/>
    <mergeCell ref="L280:M280"/>
    <mergeCell ref="N280:O280"/>
    <mergeCell ref="R280:S280"/>
    <mergeCell ref="T280:U280"/>
    <mergeCell ref="W280:X280"/>
    <mergeCell ref="W278:X278"/>
    <mergeCell ref="Y278:Z278"/>
    <mergeCell ref="AA278:AB278"/>
    <mergeCell ref="AC278:AD278"/>
    <mergeCell ref="AE278:AF278"/>
    <mergeCell ref="C279:D279"/>
    <mergeCell ref="E279:F279"/>
    <mergeCell ref="G279:H279"/>
    <mergeCell ref="I279:J279"/>
    <mergeCell ref="K279:L279"/>
    <mergeCell ref="M279:N279"/>
    <mergeCell ref="O279:P279"/>
    <mergeCell ref="S279:T279"/>
    <mergeCell ref="U279:V279"/>
    <mergeCell ref="W279:X279"/>
    <mergeCell ref="Y279:Z279"/>
    <mergeCell ref="AA279:AB279"/>
    <mergeCell ref="AC279:AD279"/>
    <mergeCell ref="AE279:AF279"/>
    <mergeCell ref="C278:D278"/>
    <mergeCell ref="E278:F278"/>
    <mergeCell ref="G278:H278"/>
    <mergeCell ref="I278:J278"/>
    <mergeCell ref="K278:L278"/>
    <mergeCell ref="M278:N278"/>
    <mergeCell ref="O278:P278"/>
    <mergeCell ref="S278:T278"/>
    <mergeCell ref="U278:V278"/>
    <mergeCell ref="B277:P277"/>
    <mergeCell ref="R277:AF277"/>
    <mergeCell ref="AC272:AD272"/>
    <mergeCell ref="C273:D273"/>
    <mergeCell ref="E273:F273"/>
    <mergeCell ref="G273:H273"/>
    <mergeCell ref="I273:J273"/>
    <mergeCell ref="M273:N273"/>
    <mergeCell ref="S273:T273"/>
    <mergeCell ref="U273:V273"/>
    <mergeCell ref="W273:X273"/>
    <mergeCell ref="Y273:Z273"/>
    <mergeCell ref="AC273:AD273"/>
    <mergeCell ref="C272:D272"/>
    <mergeCell ref="E272:F272"/>
    <mergeCell ref="G272:H272"/>
    <mergeCell ref="I272:J272"/>
    <mergeCell ref="M272:N272"/>
    <mergeCell ref="S272:T272"/>
    <mergeCell ref="U272:V272"/>
    <mergeCell ref="W272:X272"/>
    <mergeCell ref="Y272:Z272"/>
    <mergeCell ref="C274:F274"/>
    <mergeCell ref="G274:J274"/>
    <mergeCell ref="AC269:AD269"/>
    <mergeCell ref="C270:D270"/>
    <mergeCell ref="E270:F270"/>
    <mergeCell ref="G270:H270"/>
    <mergeCell ref="I270:J270"/>
    <mergeCell ref="M270:N270"/>
    <mergeCell ref="S270:T270"/>
    <mergeCell ref="U270:V270"/>
    <mergeCell ref="W270:X270"/>
    <mergeCell ref="Y270:Z270"/>
    <mergeCell ref="AC270:AD270"/>
    <mergeCell ref="C269:D269"/>
    <mergeCell ref="E269:F269"/>
    <mergeCell ref="G269:H269"/>
    <mergeCell ref="I269:J269"/>
    <mergeCell ref="M269:N269"/>
    <mergeCell ref="S269:T269"/>
    <mergeCell ref="U269:V269"/>
    <mergeCell ref="W269:X269"/>
    <mergeCell ref="Y269:Z269"/>
    <mergeCell ref="C268:D268"/>
    <mergeCell ref="E268:F268"/>
    <mergeCell ref="G268:H268"/>
    <mergeCell ref="I268:J268"/>
    <mergeCell ref="M268:N268"/>
    <mergeCell ref="S268:T268"/>
    <mergeCell ref="U268:V268"/>
    <mergeCell ref="W268:X268"/>
    <mergeCell ref="Y268:Z268"/>
    <mergeCell ref="AC268:AD268"/>
    <mergeCell ref="B264:D264"/>
    <mergeCell ref="E264:I264"/>
    <mergeCell ref="J264:M264"/>
    <mergeCell ref="N264:P264"/>
    <mergeCell ref="R264:T264"/>
    <mergeCell ref="U264:Y264"/>
    <mergeCell ref="Z264:AC264"/>
    <mergeCell ref="AD264:AF264"/>
    <mergeCell ref="B266:B268"/>
    <mergeCell ref="C266:F266"/>
    <mergeCell ref="G266:J266"/>
    <mergeCell ref="K266:N266"/>
    <mergeCell ref="O266:O268"/>
    <mergeCell ref="P266:P268"/>
    <mergeCell ref="R266:R268"/>
    <mergeCell ref="S266:V266"/>
    <mergeCell ref="N262:P262"/>
    <mergeCell ref="R262:T262"/>
    <mergeCell ref="U262:Y262"/>
    <mergeCell ref="Z262:AC262"/>
    <mergeCell ref="AD262:AF262"/>
    <mergeCell ref="B263:D263"/>
    <mergeCell ref="E263:I263"/>
    <mergeCell ref="J263:M263"/>
    <mergeCell ref="N263:P263"/>
    <mergeCell ref="R263:T263"/>
    <mergeCell ref="U263:Y263"/>
    <mergeCell ref="Z263:AC263"/>
    <mergeCell ref="AD263:AF263"/>
    <mergeCell ref="M267:N267"/>
    <mergeCell ref="S267:T267"/>
    <mergeCell ref="U267:V267"/>
    <mergeCell ref="W267:X267"/>
    <mergeCell ref="Y267:Z267"/>
    <mergeCell ref="AC267:AD267"/>
    <mergeCell ref="B257:P257"/>
    <mergeCell ref="Q257:Q287"/>
    <mergeCell ref="R257:AF257"/>
    <mergeCell ref="B258:P258"/>
    <mergeCell ref="R258:AF258"/>
    <mergeCell ref="B259:D259"/>
    <mergeCell ref="E259:P259"/>
    <mergeCell ref="R259:T259"/>
    <mergeCell ref="U259:AF259"/>
    <mergeCell ref="E260:P260"/>
    <mergeCell ref="U260:AF260"/>
    <mergeCell ref="C261:D261"/>
    <mergeCell ref="E261:G261"/>
    <mergeCell ref="H261:I261"/>
    <mergeCell ref="J261:M261"/>
    <mergeCell ref="N261:P261"/>
    <mergeCell ref="S261:T261"/>
    <mergeCell ref="U261:W261"/>
    <mergeCell ref="X261:Y261"/>
    <mergeCell ref="Z261:AC261"/>
    <mergeCell ref="AD261:AF261"/>
    <mergeCell ref="B262:D262"/>
    <mergeCell ref="E262:I262"/>
    <mergeCell ref="J262:M262"/>
    <mergeCell ref="W266:Z266"/>
    <mergeCell ref="AA266:AD266"/>
    <mergeCell ref="AE266:AE268"/>
    <mergeCell ref="AF266:AF268"/>
    <mergeCell ref="C267:D267"/>
    <mergeCell ref="E267:F267"/>
    <mergeCell ref="G267:H267"/>
    <mergeCell ref="I267:J267"/>
    <mergeCell ref="B254:E254"/>
    <mergeCell ref="F254:J254"/>
    <mergeCell ref="K254:P254"/>
    <mergeCell ref="R254:U254"/>
    <mergeCell ref="V254:Z254"/>
    <mergeCell ref="AA254:AF254"/>
    <mergeCell ref="B255:E255"/>
    <mergeCell ref="F255:J255"/>
    <mergeCell ref="K255:P255"/>
    <mergeCell ref="R255:U255"/>
    <mergeCell ref="V255:Z255"/>
    <mergeCell ref="AA255:AF255"/>
    <mergeCell ref="B252:D252"/>
    <mergeCell ref="G252:H252"/>
    <mergeCell ref="I252:L252"/>
    <mergeCell ref="M252:P252"/>
    <mergeCell ref="R252:T252"/>
    <mergeCell ref="W252:X252"/>
    <mergeCell ref="Y252:AB252"/>
    <mergeCell ref="AC252:AF252"/>
    <mergeCell ref="B253:D253"/>
    <mergeCell ref="E253:G253"/>
    <mergeCell ref="R253:T253"/>
    <mergeCell ref="U253:W253"/>
    <mergeCell ref="B250:D250"/>
    <mergeCell ref="E250:H250"/>
    <mergeCell ref="I250:L250"/>
    <mergeCell ref="M250:P250"/>
    <mergeCell ref="R250:T250"/>
    <mergeCell ref="U250:X250"/>
    <mergeCell ref="Y250:AB250"/>
    <mergeCell ref="AC250:AF250"/>
    <mergeCell ref="B251:D251"/>
    <mergeCell ref="E251:H251"/>
    <mergeCell ref="I251:L251"/>
    <mergeCell ref="M251:P251"/>
    <mergeCell ref="R251:T251"/>
    <mergeCell ref="U251:X251"/>
    <mergeCell ref="Y251:AB251"/>
    <mergeCell ref="AC251:AF251"/>
    <mergeCell ref="Y248:Z248"/>
    <mergeCell ref="AB248:AC248"/>
    <mergeCell ref="AD248:AE248"/>
    <mergeCell ref="B249:D249"/>
    <mergeCell ref="G249:I249"/>
    <mergeCell ref="L249:N249"/>
    <mergeCell ref="R249:T249"/>
    <mergeCell ref="W249:Y249"/>
    <mergeCell ref="AB249:AD249"/>
    <mergeCell ref="B248:C248"/>
    <mergeCell ref="D248:E248"/>
    <mergeCell ref="G248:H248"/>
    <mergeCell ref="I248:J248"/>
    <mergeCell ref="L248:M248"/>
    <mergeCell ref="N248:O248"/>
    <mergeCell ref="R248:S248"/>
    <mergeCell ref="W246:X246"/>
    <mergeCell ref="Y246:Z246"/>
    <mergeCell ref="AA246:AB246"/>
    <mergeCell ref="AC246:AD246"/>
    <mergeCell ref="AE246:AF246"/>
    <mergeCell ref="C247:D247"/>
    <mergeCell ref="E247:F247"/>
    <mergeCell ref="G247:H247"/>
    <mergeCell ref="I247:J247"/>
    <mergeCell ref="K247:L247"/>
    <mergeCell ref="M247:N247"/>
    <mergeCell ref="O247:P247"/>
    <mergeCell ref="S247:T247"/>
    <mergeCell ref="U247:V247"/>
    <mergeCell ref="W247:X247"/>
    <mergeCell ref="Y247:Z247"/>
    <mergeCell ref="AA247:AB247"/>
    <mergeCell ref="AC247:AD247"/>
    <mergeCell ref="AE247:AF247"/>
    <mergeCell ref="C246:D246"/>
    <mergeCell ref="E246:F246"/>
    <mergeCell ref="G246:H246"/>
    <mergeCell ref="I246:J246"/>
    <mergeCell ref="K246:L246"/>
    <mergeCell ref="M246:N246"/>
    <mergeCell ref="O246:P246"/>
    <mergeCell ref="S246:T246"/>
    <mergeCell ref="U246:V246"/>
    <mergeCell ref="AC240:AD240"/>
    <mergeCell ref="C241:D241"/>
    <mergeCell ref="E241:F241"/>
    <mergeCell ref="G241:H241"/>
    <mergeCell ref="I241:J241"/>
    <mergeCell ref="M241:N241"/>
    <mergeCell ref="S241:T241"/>
    <mergeCell ref="U241:V241"/>
    <mergeCell ref="W241:X241"/>
    <mergeCell ref="Y241:Z241"/>
    <mergeCell ref="AC241:AD241"/>
    <mergeCell ref="C240:D240"/>
    <mergeCell ref="E240:F240"/>
    <mergeCell ref="G240:H240"/>
    <mergeCell ref="I240:J240"/>
    <mergeCell ref="M240:N240"/>
    <mergeCell ref="S240:T240"/>
    <mergeCell ref="U240:V240"/>
    <mergeCell ref="W240:X240"/>
    <mergeCell ref="Y240:Z240"/>
    <mergeCell ref="AC237:AD237"/>
    <mergeCell ref="C238:D238"/>
    <mergeCell ref="E238:F238"/>
    <mergeCell ref="G238:H238"/>
    <mergeCell ref="I238:J238"/>
    <mergeCell ref="M238:N238"/>
    <mergeCell ref="S238:T238"/>
    <mergeCell ref="U238:V238"/>
    <mergeCell ref="W238:X238"/>
    <mergeCell ref="Y238:Z238"/>
    <mergeCell ref="AC238:AD238"/>
    <mergeCell ref="C237:D237"/>
    <mergeCell ref="E237:F237"/>
    <mergeCell ref="G237:H237"/>
    <mergeCell ref="I237:J237"/>
    <mergeCell ref="M237:N237"/>
    <mergeCell ref="S237:T237"/>
    <mergeCell ref="U237:V237"/>
    <mergeCell ref="W237:X237"/>
    <mergeCell ref="Y237:Z237"/>
    <mergeCell ref="C236:D236"/>
    <mergeCell ref="E236:F236"/>
    <mergeCell ref="G236:H236"/>
    <mergeCell ref="I236:J236"/>
    <mergeCell ref="M236:N236"/>
    <mergeCell ref="S236:T236"/>
    <mergeCell ref="U236:V236"/>
    <mergeCell ref="W236:X236"/>
    <mergeCell ref="Y236:Z236"/>
    <mergeCell ref="AC236:AD236"/>
    <mergeCell ref="B232:D232"/>
    <mergeCell ref="E232:I232"/>
    <mergeCell ref="J232:M232"/>
    <mergeCell ref="N232:P232"/>
    <mergeCell ref="R232:T232"/>
    <mergeCell ref="U232:Y232"/>
    <mergeCell ref="Z232:AC232"/>
    <mergeCell ref="AD232:AF232"/>
    <mergeCell ref="B234:B236"/>
    <mergeCell ref="C234:F234"/>
    <mergeCell ref="G234:J234"/>
    <mergeCell ref="K234:N234"/>
    <mergeCell ref="O234:O236"/>
    <mergeCell ref="P234:P236"/>
    <mergeCell ref="R234:R236"/>
    <mergeCell ref="S234:V234"/>
    <mergeCell ref="N230:P230"/>
    <mergeCell ref="R230:T230"/>
    <mergeCell ref="U230:Y230"/>
    <mergeCell ref="Z230:AC230"/>
    <mergeCell ref="AD230:AF230"/>
    <mergeCell ref="B231:D231"/>
    <mergeCell ref="E231:I231"/>
    <mergeCell ref="J231:M231"/>
    <mergeCell ref="N231:P231"/>
    <mergeCell ref="R231:T231"/>
    <mergeCell ref="U231:Y231"/>
    <mergeCell ref="Z231:AC231"/>
    <mergeCell ref="AD231:AF231"/>
    <mergeCell ref="M235:N235"/>
    <mergeCell ref="S235:T235"/>
    <mergeCell ref="U235:V235"/>
    <mergeCell ref="W235:X235"/>
    <mergeCell ref="Y235:Z235"/>
    <mergeCell ref="AC235:AD235"/>
    <mergeCell ref="B225:P225"/>
    <mergeCell ref="Q225:Q255"/>
    <mergeCell ref="R225:AF225"/>
    <mergeCell ref="B226:P226"/>
    <mergeCell ref="R226:AF226"/>
    <mergeCell ref="B227:D227"/>
    <mergeCell ref="E227:P227"/>
    <mergeCell ref="R227:T227"/>
    <mergeCell ref="U227:AF227"/>
    <mergeCell ref="E228:P228"/>
    <mergeCell ref="U228:AF228"/>
    <mergeCell ref="C229:D229"/>
    <mergeCell ref="E229:G229"/>
    <mergeCell ref="H229:I229"/>
    <mergeCell ref="J229:M229"/>
    <mergeCell ref="N229:P229"/>
    <mergeCell ref="S229:T229"/>
    <mergeCell ref="U229:W229"/>
    <mergeCell ref="X229:Y229"/>
    <mergeCell ref="Z229:AC229"/>
    <mergeCell ref="AD229:AF229"/>
    <mergeCell ref="B230:D230"/>
    <mergeCell ref="E230:I230"/>
    <mergeCell ref="J230:M230"/>
    <mergeCell ref="W234:Z234"/>
    <mergeCell ref="AA234:AD234"/>
    <mergeCell ref="AE234:AE236"/>
    <mergeCell ref="AF234:AF236"/>
    <mergeCell ref="C235:D235"/>
    <mergeCell ref="E235:F235"/>
    <mergeCell ref="G235:H235"/>
    <mergeCell ref="I235:J235"/>
    <mergeCell ref="B222:E222"/>
    <mergeCell ref="F222:J222"/>
    <mergeCell ref="K222:P222"/>
    <mergeCell ref="R222:U222"/>
    <mergeCell ref="V222:Z222"/>
    <mergeCell ref="AA222:AF222"/>
    <mergeCell ref="B223:E223"/>
    <mergeCell ref="F223:J223"/>
    <mergeCell ref="K223:P223"/>
    <mergeCell ref="R223:U223"/>
    <mergeCell ref="V223:Z223"/>
    <mergeCell ref="AA223:AF223"/>
    <mergeCell ref="B220:D220"/>
    <mergeCell ref="G220:H220"/>
    <mergeCell ref="I220:L220"/>
    <mergeCell ref="M220:P220"/>
    <mergeCell ref="R220:T220"/>
    <mergeCell ref="W220:X220"/>
    <mergeCell ref="Y220:AB220"/>
    <mergeCell ref="AC220:AF220"/>
    <mergeCell ref="B221:D221"/>
    <mergeCell ref="E221:G221"/>
    <mergeCell ref="R221:T221"/>
    <mergeCell ref="U221:W221"/>
    <mergeCell ref="B218:D218"/>
    <mergeCell ref="E218:H218"/>
    <mergeCell ref="I218:L218"/>
    <mergeCell ref="M218:P218"/>
    <mergeCell ref="R218:T218"/>
    <mergeCell ref="U218:X218"/>
    <mergeCell ref="Y218:AB218"/>
    <mergeCell ref="AC218:AF218"/>
    <mergeCell ref="B219:D219"/>
    <mergeCell ref="E219:H219"/>
    <mergeCell ref="I219:L219"/>
    <mergeCell ref="M219:P219"/>
    <mergeCell ref="R219:T219"/>
    <mergeCell ref="U219:X219"/>
    <mergeCell ref="Y219:AB219"/>
    <mergeCell ref="AC219:AF219"/>
    <mergeCell ref="Y216:Z216"/>
    <mergeCell ref="AB216:AC216"/>
    <mergeCell ref="AD216:AE216"/>
    <mergeCell ref="B217:D217"/>
    <mergeCell ref="G217:I217"/>
    <mergeCell ref="L217:N217"/>
    <mergeCell ref="R217:T217"/>
    <mergeCell ref="W217:Y217"/>
    <mergeCell ref="AB217:AD217"/>
    <mergeCell ref="B216:C216"/>
    <mergeCell ref="D216:E216"/>
    <mergeCell ref="G216:H216"/>
    <mergeCell ref="I216:J216"/>
    <mergeCell ref="L216:M216"/>
    <mergeCell ref="N216:O216"/>
    <mergeCell ref="R216:S216"/>
    <mergeCell ref="W214:X214"/>
    <mergeCell ref="Y214:Z214"/>
    <mergeCell ref="AA214:AB214"/>
    <mergeCell ref="AC214:AD214"/>
    <mergeCell ref="AE214:AF214"/>
    <mergeCell ref="C215:D215"/>
    <mergeCell ref="E215:F215"/>
    <mergeCell ref="G215:H215"/>
    <mergeCell ref="I215:J215"/>
    <mergeCell ref="K215:L215"/>
    <mergeCell ref="M215:N215"/>
    <mergeCell ref="O215:P215"/>
    <mergeCell ref="S215:T215"/>
    <mergeCell ref="U215:V215"/>
    <mergeCell ref="W215:X215"/>
    <mergeCell ref="Y215:Z215"/>
    <mergeCell ref="AA215:AB215"/>
    <mergeCell ref="AC215:AD215"/>
    <mergeCell ref="AE215:AF215"/>
    <mergeCell ref="C214:D214"/>
    <mergeCell ref="E214:F214"/>
    <mergeCell ref="G214:H214"/>
    <mergeCell ref="I214:J214"/>
    <mergeCell ref="K214:L214"/>
    <mergeCell ref="M214:N214"/>
    <mergeCell ref="O214:P214"/>
    <mergeCell ref="S214:T214"/>
    <mergeCell ref="U214:V214"/>
    <mergeCell ref="AC208:AD208"/>
    <mergeCell ref="C209:D209"/>
    <mergeCell ref="E209:F209"/>
    <mergeCell ref="G209:H209"/>
    <mergeCell ref="I209:J209"/>
    <mergeCell ref="M209:N209"/>
    <mergeCell ref="S209:T209"/>
    <mergeCell ref="U209:V209"/>
    <mergeCell ref="W209:X209"/>
    <mergeCell ref="Y209:Z209"/>
    <mergeCell ref="AC209:AD209"/>
    <mergeCell ref="C208:D208"/>
    <mergeCell ref="E208:F208"/>
    <mergeCell ref="G208:H208"/>
    <mergeCell ref="I208:J208"/>
    <mergeCell ref="M208:N208"/>
    <mergeCell ref="S208:T208"/>
    <mergeCell ref="U208:V208"/>
    <mergeCell ref="W208:X208"/>
    <mergeCell ref="Y208:Z208"/>
    <mergeCell ref="AC205:AD205"/>
    <mergeCell ref="C206:D206"/>
    <mergeCell ref="E206:F206"/>
    <mergeCell ref="G206:H206"/>
    <mergeCell ref="I206:J206"/>
    <mergeCell ref="M206:N206"/>
    <mergeCell ref="S206:T206"/>
    <mergeCell ref="U206:V206"/>
    <mergeCell ref="W206:X206"/>
    <mergeCell ref="Y206:Z206"/>
    <mergeCell ref="AC206:AD206"/>
    <mergeCell ref="C205:D205"/>
    <mergeCell ref="E205:F205"/>
    <mergeCell ref="G205:H205"/>
    <mergeCell ref="I205:J205"/>
    <mergeCell ref="M205:N205"/>
    <mergeCell ref="S205:T205"/>
    <mergeCell ref="U205:V205"/>
    <mergeCell ref="W205:X205"/>
    <mergeCell ref="Y205:Z205"/>
    <mergeCell ref="C204:D204"/>
    <mergeCell ref="E204:F204"/>
    <mergeCell ref="G204:H204"/>
    <mergeCell ref="I204:J204"/>
    <mergeCell ref="M204:N204"/>
    <mergeCell ref="S204:T204"/>
    <mergeCell ref="U204:V204"/>
    <mergeCell ref="W204:X204"/>
    <mergeCell ref="Y204:Z204"/>
    <mergeCell ref="AC204:AD204"/>
    <mergeCell ref="B200:D200"/>
    <mergeCell ref="E200:I200"/>
    <mergeCell ref="J200:M200"/>
    <mergeCell ref="N200:P200"/>
    <mergeCell ref="R200:T200"/>
    <mergeCell ref="U200:Y200"/>
    <mergeCell ref="Z200:AC200"/>
    <mergeCell ref="AD200:AF200"/>
    <mergeCell ref="B202:B204"/>
    <mergeCell ref="C202:F202"/>
    <mergeCell ref="G202:J202"/>
    <mergeCell ref="K202:N202"/>
    <mergeCell ref="O202:O204"/>
    <mergeCell ref="P202:P204"/>
    <mergeCell ref="R202:R204"/>
    <mergeCell ref="S202:V202"/>
    <mergeCell ref="N198:P198"/>
    <mergeCell ref="R198:T198"/>
    <mergeCell ref="U198:Y198"/>
    <mergeCell ref="Z198:AC198"/>
    <mergeCell ref="AD198:AF198"/>
    <mergeCell ref="B199:D199"/>
    <mergeCell ref="E199:I199"/>
    <mergeCell ref="J199:M199"/>
    <mergeCell ref="N199:P199"/>
    <mergeCell ref="R199:T199"/>
    <mergeCell ref="U199:Y199"/>
    <mergeCell ref="Z199:AC199"/>
    <mergeCell ref="AD199:AF199"/>
    <mergeCell ref="M203:N203"/>
    <mergeCell ref="S203:T203"/>
    <mergeCell ref="U203:V203"/>
    <mergeCell ref="W203:X203"/>
    <mergeCell ref="Y203:Z203"/>
    <mergeCell ref="AC203:AD203"/>
    <mergeCell ref="B193:P193"/>
    <mergeCell ref="Q193:Q223"/>
    <mergeCell ref="R193:AF193"/>
    <mergeCell ref="B194:P194"/>
    <mergeCell ref="R194:AF194"/>
    <mergeCell ref="B195:D195"/>
    <mergeCell ref="E195:P195"/>
    <mergeCell ref="R195:T195"/>
    <mergeCell ref="U195:AF195"/>
    <mergeCell ref="E196:P196"/>
    <mergeCell ref="U196:AF196"/>
    <mergeCell ref="C197:D197"/>
    <mergeCell ref="E197:G197"/>
    <mergeCell ref="H197:I197"/>
    <mergeCell ref="J197:M197"/>
    <mergeCell ref="N197:P197"/>
    <mergeCell ref="S197:T197"/>
    <mergeCell ref="U197:W197"/>
    <mergeCell ref="X197:Y197"/>
    <mergeCell ref="Z197:AC197"/>
    <mergeCell ref="AD197:AF197"/>
    <mergeCell ref="B198:D198"/>
    <mergeCell ref="E198:I198"/>
    <mergeCell ref="J198:M198"/>
    <mergeCell ref="W202:Z202"/>
    <mergeCell ref="AA202:AD202"/>
    <mergeCell ref="AE202:AE204"/>
    <mergeCell ref="AF202:AF204"/>
    <mergeCell ref="C203:D203"/>
    <mergeCell ref="E203:F203"/>
    <mergeCell ref="G203:H203"/>
    <mergeCell ref="I203:J203"/>
    <mergeCell ref="B190:E190"/>
    <mergeCell ref="F190:J190"/>
    <mergeCell ref="K190:P190"/>
    <mergeCell ref="R190:U190"/>
    <mergeCell ref="V190:Z190"/>
    <mergeCell ref="AA190:AF190"/>
    <mergeCell ref="B191:E191"/>
    <mergeCell ref="F191:J191"/>
    <mergeCell ref="K191:P191"/>
    <mergeCell ref="R191:U191"/>
    <mergeCell ref="V191:Z191"/>
    <mergeCell ref="AA191:AF191"/>
    <mergeCell ref="B188:D188"/>
    <mergeCell ref="G188:H188"/>
    <mergeCell ref="I188:L188"/>
    <mergeCell ref="M188:P188"/>
    <mergeCell ref="R188:T188"/>
    <mergeCell ref="W188:X188"/>
    <mergeCell ref="Y188:AB188"/>
    <mergeCell ref="AC188:AF188"/>
    <mergeCell ref="B189:D189"/>
    <mergeCell ref="E189:G189"/>
    <mergeCell ref="R189:T189"/>
    <mergeCell ref="U189:W189"/>
    <mergeCell ref="B186:D186"/>
    <mergeCell ref="E186:H186"/>
    <mergeCell ref="I186:L186"/>
    <mergeCell ref="M186:P186"/>
    <mergeCell ref="R186:T186"/>
    <mergeCell ref="U186:X186"/>
    <mergeCell ref="Y186:AB186"/>
    <mergeCell ref="AC186:AF186"/>
    <mergeCell ref="B187:D187"/>
    <mergeCell ref="E187:H187"/>
    <mergeCell ref="I187:L187"/>
    <mergeCell ref="M187:P187"/>
    <mergeCell ref="R187:T187"/>
    <mergeCell ref="U187:X187"/>
    <mergeCell ref="Y187:AB187"/>
    <mergeCell ref="AC187:AF187"/>
    <mergeCell ref="Y184:Z184"/>
    <mergeCell ref="AB184:AC184"/>
    <mergeCell ref="AD184:AE184"/>
    <mergeCell ref="B185:D185"/>
    <mergeCell ref="G185:I185"/>
    <mergeCell ref="L185:N185"/>
    <mergeCell ref="R185:T185"/>
    <mergeCell ref="W185:Y185"/>
    <mergeCell ref="AB185:AD185"/>
    <mergeCell ref="B184:C184"/>
    <mergeCell ref="D184:E184"/>
    <mergeCell ref="G184:H184"/>
    <mergeCell ref="I184:J184"/>
    <mergeCell ref="L184:M184"/>
    <mergeCell ref="N184:O184"/>
    <mergeCell ref="R184:S184"/>
    <mergeCell ref="W182:X182"/>
    <mergeCell ref="Y182:Z182"/>
    <mergeCell ref="AA182:AB182"/>
    <mergeCell ref="AC182:AD182"/>
    <mergeCell ref="AE182:AF182"/>
    <mergeCell ref="C183:D183"/>
    <mergeCell ref="E183:F183"/>
    <mergeCell ref="G183:H183"/>
    <mergeCell ref="I183:J183"/>
    <mergeCell ref="K183:L183"/>
    <mergeCell ref="M183:N183"/>
    <mergeCell ref="O183:P183"/>
    <mergeCell ref="S183:T183"/>
    <mergeCell ref="U183:V183"/>
    <mergeCell ref="W183:X183"/>
    <mergeCell ref="Y183:Z183"/>
    <mergeCell ref="AA183:AB183"/>
    <mergeCell ref="AC183:AD183"/>
    <mergeCell ref="AE183:AF183"/>
    <mergeCell ref="C182:D182"/>
    <mergeCell ref="E182:F182"/>
    <mergeCell ref="G182:H182"/>
    <mergeCell ref="I182:J182"/>
    <mergeCell ref="K182:L182"/>
    <mergeCell ref="M182:N182"/>
    <mergeCell ref="O182:P182"/>
    <mergeCell ref="S182:T182"/>
    <mergeCell ref="U182:V182"/>
    <mergeCell ref="AC176:AD176"/>
    <mergeCell ref="C177:D177"/>
    <mergeCell ref="E177:F177"/>
    <mergeCell ref="G177:H177"/>
    <mergeCell ref="I177:J177"/>
    <mergeCell ref="M177:N177"/>
    <mergeCell ref="S177:T177"/>
    <mergeCell ref="U177:V177"/>
    <mergeCell ref="W177:X177"/>
    <mergeCell ref="Y177:Z177"/>
    <mergeCell ref="AC177:AD177"/>
    <mergeCell ref="C176:D176"/>
    <mergeCell ref="E176:F176"/>
    <mergeCell ref="G176:H176"/>
    <mergeCell ref="I176:J176"/>
    <mergeCell ref="M176:N176"/>
    <mergeCell ref="S176:T176"/>
    <mergeCell ref="U176:V176"/>
    <mergeCell ref="W176:X176"/>
    <mergeCell ref="Y176:Z176"/>
    <mergeCell ref="AC173:AD173"/>
    <mergeCell ref="C174:D174"/>
    <mergeCell ref="E174:F174"/>
    <mergeCell ref="G174:H174"/>
    <mergeCell ref="I174:J174"/>
    <mergeCell ref="M174:N174"/>
    <mergeCell ref="S174:T174"/>
    <mergeCell ref="U174:V174"/>
    <mergeCell ref="W174:X174"/>
    <mergeCell ref="Y174:Z174"/>
    <mergeCell ref="AC174:AD174"/>
    <mergeCell ref="C173:D173"/>
    <mergeCell ref="E173:F173"/>
    <mergeCell ref="G173:H173"/>
    <mergeCell ref="I173:J173"/>
    <mergeCell ref="M173:N173"/>
    <mergeCell ref="S173:T173"/>
    <mergeCell ref="U173:V173"/>
    <mergeCell ref="W173:X173"/>
    <mergeCell ref="Y173:Z173"/>
    <mergeCell ref="C172:D172"/>
    <mergeCell ref="E172:F172"/>
    <mergeCell ref="G172:H172"/>
    <mergeCell ref="I172:J172"/>
    <mergeCell ref="M172:N172"/>
    <mergeCell ref="S172:T172"/>
    <mergeCell ref="U172:V172"/>
    <mergeCell ref="W172:X172"/>
    <mergeCell ref="Y172:Z172"/>
    <mergeCell ref="AC172:AD172"/>
    <mergeCell ref="B168:D168"/>
    <mergeCell ref="E168:I168"/>
    <mergeCell ref="J168:M168"/>
    <mergeCell ref="N168:P168"/>
    <mergeCell ref="R168:T168"/>
    <mergeCell ref="U168:Y168"/>
    <mergeCell ref="Z168:AC168"/>
    <mergeCell ref="AD168:AF168"/>
    <mergeCell ref="B170:B172"/>
    <mergeCell ref="C170:F170"/>
    <mergeCell ref="G170:J170"/>
    <mergeCell ref="K170:N170"/>
    <mergeCell ref="O170:O172"/>
    <mergeCell ref="P170:P172"/>
    <mergeCell ref="R170:R172"/>
    <mergeCell ref="S170:V170"/>
    <mergeCell ref="N166:P166"/>
    <mergeCell ref="R166:T166"/>
    <mergeCell ref="U166:Y166"/>
    <mergeCell ref="Z166:AC166"/>
    <mergeCell ref="AD166:AF166"/>
    <mergeCell ref="B167:D167"/>
    <mergeCell ref="E167:I167"/>
    <mergeCell ref="J167:M167"/>
    <mergeCell ref="N167:P167"/>
    <mergeCell ref="R167:T167"/>
    <mergeCell ref="U167:Y167"/>
    <mergeCell ref="Z167:AC167"/>
    <mergeCell ref="AD167:AF167"/>
    <mergeCell ref="M171:N171"/>
    <mergeCell ref="S171:T171"/>
    <mergeCell ref="U171:V171"/>
    <mergeCell ref="W171:X171"/>
    <mergeCell ref="Y171:Z171"/>
    <mergeCell ref="AC171:AD171"/>
    <mergeCell ref="B161:P161"/>
    <mergeCell ref="Q161:Q191"/>
    <mergeCell ref="R161:AF161"/>
    <mergeCell ref="B162:P162"/>
    <mergeCell ref="R162:AF162"/>
    <mergeCell ref="B163:D163"/>
    <mergeCell ref="E163:P163"/>
    <mergeCell ref="R163:T163"/>
    <mergeCell ref="U163:AF163"/>
    <mergeCell ref="E164:P164"/>
    <mergeCell ref="U164:AF164"/>
    <mergeCell ref="C165:D165"/>
    <mergeCell ref="E165:G165"/>
    <mergeCell ref="H165:I165"/>
    <mergeCell ref="J165:M165"/>
    <mergeCell ref="N165:P165"/>
    <mergeCell ref="S165:T165"/>
    <mergeCell ref="U165:W165"/>
    <mergeCell ref="X165:Y165"/>
    <mergeCell ref="Z165:AC165"/>
    <mergeCell ref="AD165:AF165"/>
    <mergeCell ref="B166:D166"/>
    <mergeCell ref="E166:I166"/>
    <mergeCell ref="J166:M166"/>
    <mergeCell ref="W170:Z170"/>
    <mergeCell ref="AA170:AD170"/>
    <mergeCell ref="AE170:AE172"/>
    <mergeCell ref="AF170:AF172"/>
    <mergeCell ref="C171:D171"/>
    <mergeCell ref="E171:F171"/>
    <mergeCell ref="G171:H171"/>
    <mergeCell ref="I171:J171"/>
    <mergeCell ref="B158:E158"/>
    <mergeCell ref="F158:J158"/>
    <mergeCell ref="K158:P158"/>
    <mergeCell ref="R158:U158"/>
    <mergeCell ref="V158:Z158"/>
    <mergeCell ref="AA158:AF158"/>
    <mergeCell ref="B159:E159"/>
    <mergeCell ref="F159:J159"/>
    <mergeCell ref="K159:P159"/>
    <mergeCell ref="R159:U159"/>
    <mergeCell ref="V159:Z159"/>
    <mergeCell ref="AA159:AF159"/>
    <mergeCell ref="B156:D156"/>
    <mergeCell ref="G156:H156"/>
    <mergeCell ref="I156:L156"/>
    <mergeCell ref="M156:P156"/>
    <mergeCell ref="R156:T156"/>
    <mergeCell ref="W156:X156"/>
    <mergeCell ref="Y156:AB156"/>
    <mergeCell ref="AC156:AF156"/>
    <mergeCell ref="B157:D157"/>
    <mergeCell ref="E157:G157"/>
    <mergeCell ref="R157:T157"/>
    <mergeCell ref="U157:W157"/>
    <mergeCell ref="B154:D154"/>
    <mergeCell ref="E154:H154"/>
    <mergeCell ref="I154:L154"/>
    <mergeCell ref="M154:P154"/>
    <mergeCell ref="R154:T154"/>
    <mergeCell ref="U154:X154"/>
    <mergeCell ref="Y154:AB154"/>
    <mergeCell ref="AC154:AF154"/>
    <mergeCell ref="B155:D155"/>
    <mergeCell ref="E155:H155"/>
    <mergeCell ref="I155:L155"/>
    <mergeCell ref="M155:P155"/>
    <mergeCell ref="R155:T155"/>
    <mergeCell ref="U155:X155"/>
    <mergeCell ref="Y155:AB155"/>
    <mergeCell ref="AC155:AF155"/>
    <mergeCell ref="Y152:Z152"/>
    <mergeCell ref="AB152:AC152"/>
    <mergeCell ref="AD152:AE152"/>
    <mergeCell ref="B153:D153"/>
    <mergeCell ref="G153:I153"/>
    <mergeCell ref="L153:N153"/>
    <mergeCell ref="R153:T153"/>
    <mergeCell ref="W153:Y153"/>
    <mergeCell ref="AB153:AD153"/>
    <mergeCell ref="B152:C152"/>
    <mergeCell ref="D152:E152"/>
    <mergeCell ref="G152:H152"/>
    <mergeCell ref="I152:J152"/>
    <mergeCell ref="L152:M152"/>
    <mergeCell ref="N152:O152"/>
    <mergeCell ref="R152:S152"/>
    <mergeCell ref="W150:X150"/>
    <mergeCell ref="Y150:Z150"/>
    <mergeCell ref="AA150:AB150"/>
    <mergeCell ref="AC150:AD150"/>
    <mergeCell ref="AE150:AF150"/>
    <mergeCell ref="C151:D151"/>
    <mergeCell ref="E151:F151"/>
    <mergeCell ref="G151:H151"/>
    <mergeCell ref="I151:J151"/>
    <mergeCell ref="K151:L151"/>
    <mergeCell ref="M151:N151"/>
    <mergeCell ref="O151:P151"/>
    <mergeCell ref="S151:T151"/>
    <mergeCell ref="U151:V151"/>
    <mergeCell ref="W151:X151"/>
    <mergeCell ref="Y151:Z151"/>
    <mergeCell ref="AA151:AB151"/>
    <mergeCell ref="AC151:AD151"/>
    <mergeCell ref="AE151:AF151"/>
    <mergeCell ref="C150:D150"/>
    <mergeCell ref="E150:F150"/>
    <mergeCell ref="G150:H150"/>
    <mergeCell ref="I150:J150"/>
    <mergeCell ref="K150:L150"/>
    <mergeCell ref="M150:N150"/>
    <mergeCell ref="O150:P150"/>
    <mergeCell ref="S150:T150"/>
    <mergeCell ref="U150:V150"/>
    <mergeCell ref="AC144:AD144"/>
    <mergeCell ref="C145:D145"/>
    <mergeCell ref="E145:F145"/>
    <mergeCell ref="G145:H145"/>
    <mergeCell ref="I145:J145"/>
    <mergeCell ref="M145:N145"/>
    <mergeCell ref="S145:T145"/>
    <mergeCell ref="U145:V145"/>
    <mergeCell ref="W145:X145"/>
    <mergeCell ref="Y145:Z145"/>
    <mergeCell ref="AC145:AD145"/>
    <mergeCell ref="C144:D144"/>
    <mergeCell ref="E144:F144"/>
    <mergeCell ref="G144:H144"/>
    <mergeCell ref="I144:J144"/>
    <mergeCell ref="M144:N144"/>
    <mergeCell ref="S144:T144"/>
    <mergeCell ref="U144:V144"/>
    <mergeCell ref="W144:X144"/>
    <mergeCell ref="Y144:Z144"/>
    <mergeCell ref="AC141:AD141"/>
    <mergeCell ref="C142:D142"/>
    <mergeCell ref="E142:F142"/>
    <mergeCell ref="G142:H142"/>
    <mergeCell ref="I142:J142"/>
    <mergeCell ref="M142:N142"/>
    <mergeCell ref="S142:T142"/>
    <mergeCell ref="U142:V142"/>
    <mergeCell ref="W142:X142"/>
    <mergeCell ref="Y142:Z142"/>
    <mergeCell ref="AC142:AD142"/>
    <mergeCell ref="C141:D141"/>
    <mergeCell ref="E141:F141"/>
    <mergeCell ref="G141:H141"/>
    <mergeCell ref="I141:J141"/>
    <mergeCell ref="M141:N141"/>
    <mergeCell ref="S141:T141"/>
    <mergeCell ref="U141:V141"/>
    <mergeCell ref="W141:X141"/>
    <mergeCell ref="Y141:Z141"/>
    <mergeCell ref="C140:D140"/>
    <mergeCell ref="E140:F140"/>
    <mergeCell ref="G140:H140"/>
    <mergeCell ref="I140:J140"/>
    <mergeCell ref="M140:N140"/>
    <mergeCell ref="S140:T140"/>
    <mergeCell ref="U140:V140"/>
    <mergeCell ref="W140:X140"/>
    <mergeCell ref="Y140:Z140"/>
    <mergeCell ref="AC140:AD140"/>
    <mergeCell ref="B136:D136"/>
    <mergeCell ref="E136:I136"/>
    <mergeCell ref="J136:M136"/>
    <mergeCell ref="N136:P136"/>
    <mergeCell ref="R136:T136"/>
    <mergeCell ref="U136:Y136"/>
    <mergeCell ref="Z136:AC136"/>
    <mergeCell ref="AD136:AF136"/>
    <mergeCell ref="B138:B140"/>
    <mergeCell ref="C138:F138"/>
    <mergeCell ref="G138:J138"/>
    <mergeCell ref="K138:N138"/>
    <mergeCell ref="O138:O140"/>
    <mergeCell ref="P138:P140"/>
    <mergeCell ref="R138:R140"/>
    <mergeCell ref="S138:V138"/>
    <mergeCell ref="N134:P134"/>
    <mergeCell ref="R134:T134"/>
    <mergeCell ref="U134:Y134"/>
    <mergeCell ref="Z134:AC134"/>
    <mergeCell ref="AD134:AF134"/>
    <mergeCell ref="B135:D135"/>
    <mergeCell ref="E135:I135"/>
    <mergeCell ref="J135:M135"/>
    <mergeCell ref="N135:P135"/>
    <mergeCell ref="R135:T135"/>
    <mergeCell ref="U135:Y135"/>
    <mergeCell ref="Z135:AC135"/>
    <mergeCell ref="AD135:AF135"/>
    <mergeCell ref="M139:N139"/>
    <mergeCell ref="S139:T139"/>
    <mergeCell ref="U139:V139"/>
    <mergeCell ref="W139:X139"/>
    <mergeCell ref="Y139:Z139"/>
    <mergeCell ref="AC139:AD139"/>
    <mergeCell ref="B129:P129"/>
    <mergeCell ref="Q129:Q159"/>
    <mergeCell ref="R129:AF129"/>
    <mergeCell ref="B130:P130"/>
    <mergeCell ref="R130:AF130"/>
    <mergeCell ref="B131:D131"/>
    <mergeCell ref="E131:P131"/>
    <mergeCell ref="R131:T131"/>
    <mergeCell ref="U131:AF131"/>
    <mergeCell ref="E132:P132"/>
    <mergeCell ref="U132:AF132"/>
    <mergeCell ref="C133:D133"/>
    <mergeCell ref="E133:G133"/>
    <mergeCell ref="H133:I133"/>
    <mergeCell ref="J133:M133"/>
    <mergeCell ref="N133:P133"/>
    <mergeCell ref="S133:T133"/>
    <mergeCell ref="U133:W133"/>
    <mergeCell ref="X133:Y133"/>
    <mergeCell ref="Z133:AC133"/>
    <mergeCell ref="AD133:AF133"/>
    <mergeCell ref="B134:D134"/>
    <mergeCell ref="E134:I134"/>
    <mergeCell ref="J134:M134"/>
    <mergeCell ref="W138:Z138"/>
    <mergeCell ref="AA138:AD138"/>
    <mergeCell ref="AE138:AE140"/>
    <mergeCell ref="AF138:AF140"/>
    <mergeCell ref="C139:D139"/>
    <mergeCell ref="E139:F139"/>
    <mergeCell ref="G139:H139"/>
    <mergeCell ref="I139:J139"/>
    <mergeCell ref="B126:E126"/>
    <mergeCell ref="F126:J126"/>
    <mergeCell ref="K126:P126"/>
    <mergeCell ref="R126:U126"/>
    <mergeCell ref="V126:Z126"/>
    <mergeCell ref="AA126:AF126"/>
    <mergeCell ref="B127:E127"/>
    <mergeCell ref="F127:J127"/>
    <mergeCell ref="K127:P127"/>
    <mergeCell ref="R127:U127"/>
    <mergeCell ref="V127:Z127"/>
    <mergeCell ref="AA127:AF127"/>
    <mergeCell ref="B124:D124"/>
    <mergeCell ref="G124:H124"/>
    <mergeCell ref="I124:L124"/>
    <mergeCell ref="M124:P124"/>
    <mergeCell ref="R124:T124"/>
    <mergeCell ref="W124:X124"/>
    <mergeCell ref="Y124:AB124"/>
    <mergeCell ref="AC124:AF124"/>
    <mergeCell ref="B125:D125"/>
    <mergeCell ref="E125:G125"/>
    <mergeCell ref="R125:T125"/>
    <mergeCell ref="U125:W125"/>
    <mergeCell ref="B122:D122"/>
    <mergeCell ref="E122:H122"/>
    <mergeCell ref="I122:L122"/>
    <mergeCell ref="M122:P122"/>
    <mergeCell ref="R122:T122"/>
    <mergeCell ref="U122:X122"/>
    <mergeCell ref="Y122:AB122"/>
    <mergeCell ref="AC122:AF122"/>
    <mergeCell ref="B123:D123"/>
    <mergeCell ref="E123:H123"/>
    <mergeCell ref="I123:L123"/>
    <mergeCell ref="M123:P123"/>
    <mergeCell ref="R123:T123"/>
    <mergeCell ref="U123:X123"/>
    <mergeCell ref="Y123:AB123"/>
    <mergeCell ref="AC123:AF123"/>
    <mergeCell ref="Y120:Z120"/>
    <mergeCell ref="AB120:AC120"/>
    <mergeCell ref="AD120:AE120"/>
    <mergeCell ref="B121:D121"/>
    <mergeCell ref="G121:I121"/>
    <mergeCell ref="L121:N121"/>
    <mergeCell ref="R121:T121"/>
    <mergeCell ref="W121:Y121"/>
    <mergeCell ref="AB121:AD121"/>
    <mergeCell ref="B120:C120"/>
    <mergeCell ref="D120:E120"/>
    <mergeCell ref="G120:H120"/>
    <mergeCell ref="I120:J120"/>
    <mergeCell ref="L120:M120"/>
    <mergeCell ref="N120:O120"/>
    <mergeCell ref="R120:S120"/>
    <mergeCell ref="W118:X118"/>
    <mergeCell ref="Y118:Z118"/>
    <mergeCell ref="AA118:AB118"/>
    <mergeCell ref="AC118:AD118"/>
    <mergeCell ref="AE118:AF118"/>
    <mergeCell ref="C119:D119"/>
    <mergeCell ref="E119:F119"/>
    <mergeCell ref="G119:H119"/>
    <mergeCell ref="I119:J119"/>
    <mergeCell ref="K119:L119"/>
    <mergeCell ref="M119:N119"/>
    <mergeCell ref="O119:P119"/>
    <mergeCell ref="S119:T119"/>
    <mergeCell ref="U119:V119"/>
    <mergeCell ref="W119:X119"/>
    <mergeCell ref="Y119:Z119"/>
    <mergeCell ref="AA119:AB119"/>
    <mergeCell ref="AC119:AD119"/>
    <mergeCell ref="AE119:AF119"/>
    <mergeCell ref="C118:D118"/>
    <mergeCell ref="E118:F118"/>
    <mergeCell ref="G118:H118"/>
    <mergeCell ref="I118:J118"/>
    <mergeCell ref="K118:L118"/>
    <mergeCell ref="M118:N118"/>
    <mergeCell ref="O118:P118"/>
    <mergeCell ref="S118:T118"/>
    <mergeCell ref="U118:V118"/>
    <mergeCell ref="AC112:AD112"/>
    <mergeCell ref="C113:D113"/>
    <mergeCell ref="E113:F113"/>
    <mergeCell ref="G113:H113"/>
    <mergeCell ref="I113:J113"/>
    <mergeCell ref="M113:N113"/>
    <mergeCell ref="S113:T113"/>
    <mergeCell ref="U113:V113"/>
    <mergeCell ref="W113:X113"/>
    <mergeCell ref="Y113:Z113"/>
    <mergeCell ref="AC113:AD113"/>
    <mergeCell ref="C112:D112"/>
    <mergeCell ref="E112:F112"/>
    <mergeCell ref="G112:H112"/>
    <mergeCell ref="I112:J112"/>
    <mergeCell ref="M112:N112"/>
    <mergeCell ref="S112:T112"/>
    <mergeCell ref="U112:V112"/>
    <mergeCell ref="W112:X112"/>
    <mergeCell ref="Y112:Z112"/>
    <mergeCell ref="AC109:AD109"/>
    <mergeCell ref="C110:D110"/>
    <mergeCell ref="E110:F110"/>
    <mergeCell ref="G110:H110"/>
    <mergeCell ref="I110:J110"/>
    <mergeCell ref="M110:N110"/>
    <mergeCell ref="S110:T110"/>
    <mergeCell ref="U110:V110"/>
    <mergeCell ref="W110:X110"/>
    <mergeCell ref="Y110:Z110"/>
    <mergeCell ref="AC110:AD110"/>
    <mergeCell ref="C109:D109"/>
    <mergeCell ref="E109:F109"/>
    <mergeCell ref="G109:H109"/>
    <mergeCell ref="I109:J109"/>
    <mergeCell ref="M109:N109"/>
    <mergeCell ref="S109:T109"/>
    <mergeCell ref="U109:V109"/>
    <mergeCell ref="W109:X109"/>
    <mergeCell ref="Y109:Z109"/>
    <mergeCell ref="C108:D108"/>
    <mergeCell ref="E108:F108"/>
    <mergeCell ref="G108:H108"/>
    <mergeCell ref="I108:J108"/>
    <mergeCell ref="M108:N108"/>
    <mergeCell ref="S108:T108"/>
    <mergeCell ref="U108:V108"/>
    <mergeCell ref="W108:X108"/>
    <mergeCell ref="Y108:Z108"/>
    <mergeCell ref="AC108:AD108"/>
    <mergeCell ref="B104:D104"/>
    <mergeCell ref="E104:I104"/>
    <mergeCell ref="J104:M104"/>
    <mergeCell ref="N104:P104"/>
    <mergeCell ref="R104:T104"/>
    <mergeCell ref="U104:Y104"/>
    <mergeCell ref="Z104:AC104"/>
    <mergeCell ref="AD104:AF104"/>
    <mergeCell ref="B106:B108"/>
    <mergeCell ref="C106:F106"/>
    <mergeCell ref="G106:J106"/>
    <mergeCell ref="K106:N106"/>
    <mergeCell ref="O106:O108"/>
    <mergeCell ref="P106:P108"/>
    <mergeCell ref="R106:R108"/>
    <mergeCell ref="S106:V106"/>
    <mergeCell ref="N102:P102"/>
    <mergeCell ref="R102:T102"/>
    <mergeCell ref="U102:Y102"/>
    <mergeCell ref="Z102:AC102"/>
    <mergeCell ref="AD102:AF102"/>
    <mergeCell ref="B103:D103"/>
    <mergeCell ref="E103:I103"/>
    <mergeCell ref="J103:M103"/>
    <mergeCell ref="N103:P103"/>
    <mergeCell ref="R103:T103"/>
    <mergeCell ref="U103:Y103"/>
    <mergeCell ref="Z103:AC103"/>
    <mergeCell ref="AD103:AF103"/>
    <mergeCell ref="M107:N107"/>
    <mergeCell ref="S107:T107"/>
    <mergeCell ref="U107:V107"/>
    <mergeCell ref="W107:X107"/>
    <mergeCell ref="Y107:Z107"/>
    <mergeCell ref="AC107:AD107"/>
    <mergeCell ref="B97:P97"/>
    <mergeCell ref="Q97:Q127"/>
    <mergeCell ref="R97:AF97"/>
    <mergeCell ref="B98:P98"/>
    <mergeCell ref="R98:AF98"/>
    <mergeCell ref="B99:D99"/>
    <mergeCell ref="E99:P99"/>
    <mergeCell ref="R99:T99"/>
    <mergeCell ref="U99:AF99"/>
    <mergeCell ref="E100:P100"/>
    <mergeCell ref="U100:AF100"/>
    <mergeCell ref="C101:D101"/>
    <mergeCell ref="E101:G101"/>
    <mergeCell ref="H101:I101"/>
    <mergeCell ref="J101:M101"/>
    <mergeCell ref="N101:P101"/>
    <mergeCell ref="S101:T101"/>
    <mergeCell ref="U101:W101"/>
    <mergeCell ref="X101:Y101"/>
    <mergeCell ref="Z101:AC101"/>
    <mergeCell ref="AD101:AF101"/>
    <mergeCell ref="B102:D102"/>
    <mergeCell ref="E102:I102"/>
    <mergeCell ref="J102:M102"/>
    <mergeCell ref="W106:Z106"/>
    <mergeCell ref="AA106:AD106"/>
    <mergeCell ref="AE106:AE108"/>
    <mergeCell ref="AF106:AF108"/>
    <mergeCell ref="C107:D107"/>
    <mergeCell ref="E107:F107"/>
    <mergeCell ref="G107:H107"/>
    <mergeCell ref="I107:J107"/>
    <mergeCell ref="B94:E94"/>
    <mergeCell ref="F94:J94"/>
    <mergeCell ref="K94:P94"/>
    <mergeCell ref="R94:U94"/>
    <mergeCell ref="V94:Z94"/>
    <mergeCell ref="AA94:AF94"/>
    <mergeCell ref="B95:E95"/>
    <mergeCell ref="F95:J95"/>
    <mergeCell ref="K95:P95"/>
    <mergeCell ref="R95:U95"/>
    <mergeCell ref="V95:Z95"/>
    <mergeCell ref="AA95:AF95"/>
    <mergeCell ref="B92:D92"/>
    <mergeCell ref="G92:H92"/>
    <mergeCell ref="I92:L92"/>
    <mergeCell ref="M92:P92"/>
    <mergeCell ref="R92:T92"/>
    <mergeCell ref="W92:X92"/>
    <mergeCell ref="Y92:AB92"/>
    <mergeCell ref="AC92:AF92"/>
    <mergeCell ref="B93:D93"/>
    <mergeCell ref="E93:G93"/>
    <mergeCell ref="R93:T93"/>
    <mergeCell ref="U93:W93"/>
    <mergeCell ref="B90:D90"/>
    <mergeCell ref="E90:H90"/>
    <mergeCell ref="I90:L90"/>
    <mergeCell ref="M90:P90"/>
    <mergeCell ref="R90:T90"/>
    <mergeCell ref="U90:X90"/>
    <mergeCell ref="Y90:AB90"/>
    <mergeCell ref="AC90:AF90"/>
    <mergeCell ref="B91:D91"/>
    <mergeCell ref="E91:H91"/>
    <mergeCell ref="I91:L91"/>
    <mergeCell ref="M91:P91"/>
    <mergeCell ref="R91:T91"/>
    <mergeCell ref="U91:X91"/>
    <mergeCell ref="Y91:AB91"/>
    <mergeCell ref="AC91:AF91"/>
    <mergeCell ref="Y88:Z88"/>
    <mergeCell ref="AB88:AC88"/>
    <mergeCell ref="AD88:AE88"/>
    <mergeCell ref="B89:D89"/>
    <mergeCell ref="G89:I89"/>
    <mergeCell ref="L89:N89"/>
    <mergeCell ref="R89:T89"/>
    <mergeCell ref="W89:Y89"/>
    <mergeCell ref="AB89:AD89"/>
    <mergeCell ref="B88:C88"/>
    <mergeCell ref="D88:E88"/>
    <mergeCell ref="G88:H88"/>
    <mergeCell ref="I88:J88"/>
    <mergeCell ref="L88:M88"/>
    <mergeCell ref="N88:O88"/>
    <mergeCell ref="R88:S88"/>
    <mergeCell ref="W86:X86"/>
    <mergeCell ref="Y86:Z86"/>
    <mergeCell ref="AA86:AB86"/>
    <mergeCell ref="AC86:AD86"/>
    <mergeCell ref="AE86:AF86"/>
    <mergeCell ref="C87:D87"/>
    <mergeCell ref="E87:F87"/>
    <mergeCell ref="G87:H87"/>
    <mergeCell ref="I87:J87"/>
    <mergeCell ref="K87:L87"/>
    <mergeCell ref="M87:N87"/>
    <mergeCell ref="O87:P87"/>
    <mergeCell ref="S87:T87"/>
    <mergeCell ref="U87:V87"/>
    <mergeCell ref="W87:X87"/>
    <mergeCell ref="Y87:Z87"/>
    <mergeCell ref="AA87:AB87"/>
    <mergeCell ref="AC87:AD87"/>
    <mergeCell ref="AE87:AF87"/>
    <mergeCell ref="C86:D86"/>
    <mergeCell ref="E86:F86"/>
    <mergeCell ref="G86:H86"/>
    <mergeCell ref="I86:J86"/>
    <mergeCell ref="K86:L86"/>
    <mergeCell ref="M86:N86"/>
    <mergeCell ref="O86:P86"/>
    <mergeCell ref="S86:T86"/>
    <mergeCell ref="U86:V86"/>
    <mergeCell ref="AC80:AD80"/>
    <mergeCell ref="C81:D81"/>
    <mergeCell ref="E81:F81"/>
    <mergeCell ref="G81:H81"/>
    <mergeCell ref="I81:J81"/>
    <mergeCell ref="M81:N81"/>
    <mergeCell ref="S81:T81"/>
    <mergeCell ref="U81:V81"/>
    <mergeCell ref="W81:X81"/>
    <mergeCell ref="Y81:Z81"/>
    <mergeCell ref="AC81:AD81"/>
    <mergeCell ref="C80:D80"/>
    <mergeCell ref="E80:F80"/>
    <mergeCell ref="G80:H80"/>
    <mergeCell ref="I80:J80"/>
    <mergeCell ref="M80:N80"/>
    <mergeCell ref="S80:T80"/>
    <mergeCell ref="U80:V80"/>
    <mergeCell ref="W80:X80"/>
    <mergeCell ref="Y80:Z80"/>
    <mergeCell ref="C78:D78"/>
    <mergeCell ref="E78:F78"/>
    <mergeCell ref="G78:H78"/>
    <mergeCell ref="I78:J78"/>
    <mergeCell ref="M78:N78"/>
    <mergeCell ref="S78:T78"/>
    <mergeCell ref="U78:V78"/>
    <mergeCell ref="W78:X78"/>
    <mergeCell ref="Y78:Z78"/>
    <mergeCell ref="AC78:AD78"/>
    <mergeCell ref="C77:D77"/>
    <mergeCell ref="E77:F77"/>
    <mergeCell ref="G77:H77"/>
    <mergeCell ref="I77:J77"/>
    <mergeCell ref="M77:N77"/>
    <mergeCell ref="S77:T77"/>
    <mergeCell ref="U77:V77"/>
    <mergeCell ref="W77:X77"/>
    <mergeCell ref="Y77:Z77"/>
    <mergeCell ref="M75:N75"/>
    <mergeCell ref="S75:T75"/>
    <mergeCell ref="U75:V75"/>
    <mergeCell ref="W75:X75"/>
    <mergeCell ref="Y75:Z75"/>
    <mergeCell ref="AC75:AD75"/>
    <mergeCell ref="C76:D76"/>
    <mergeCell ref="E76:F76"/>
    <mergeCell ref="G76:H76"/>
    <mergeCell ref="I76:J76"/>
    <mergeCell ref="M76:N76"/>
    <mergeCell ref="S76:T76"/>
    <mergeCell ref="U76:V76"/>
    <mergeCell ref="W76:X76"/>
    <mergeCell ref="Y76:Z76"/>
    <mergeCell ref="AC76:AD76"/>
    <mergeCell ref="AC77:AD77"/>
    <mergeCell ref="B74:B76"/>
    <mergeCell ref="C74:F74"/>
    <mergeCell ref="G74:J74"/>
    <mergeCell ref="K74:N74"/>
    <mergeCell ref="O74:O76"/>
    <mergeCell ref="P74:P76"/>
    <mergeCell ref="R74:R76"/>
    <mergeCell ref="S74:V74"/>
    <mergeCell ref="W74:Z74"/>
    <mergeCell ref="B71:D71"/>
    <mergeCell ref="E71:I71"/>
    <mergeCell ref="J71:M71"/>
    <mergeCell ref="N71:P71"/>
    <mergeCell ref="R71:T71"/>
    <mergeCell ref="U71:Y71"/>
    <mergeCell ref="Z71:AC71"/>
    <mergeCell ref="AD71:AF71"/>
    <mergeCell ref="B72:D72"/>
    <mergeCell ref="E72:I72"/>
    <mergeCell ref="J72:M72"/>
    <mergeCell ref="N72:P72"/>
    <mergeCell ref="R72:T72"/>
    <mergeCell ref="U72:Y72"/>
    <mergeCell ref="Z72:AC72"/>
    <mergeCell ref="AD72:AF72"/>
    <mergeCell ref="AA74:AD74"/>
    <mergeCell ref="AE74:AE76"/>
    <mergeCell ref="AF74:AF76"/>
    <mergeCell ref="C75:D75"/>
    <mergeCell ref="E75:F75"/>
    <mergeCell ref="G75:H75"/>
    <mergeCell ref="I75:J75"/>
    <mergeCell ref="Z69:AC69"/>
    <mergeCell ref="AD69:AF69"/>
    <mergeCell ref="B70:D70"/>
    <mergeCell ref="E70:I70"/>
    <mergeCell ref="J70:M70"/>
    <mergeCell ref="N70:P70"/>
    <mergeCell ref="R70:T70"/>
    <mergeCell ref="U70:Y70"/>
    <mergeCell ref="Z70:AC70"/>
    <mergeCell ref="AD70:AF70"/>
    <mergeCell ref="W55:X55"/>
    <mergeCell ref="Y55:Z55"/>
    <mergeCell ref="AA55:AB55"/>
    <mergeCell ref="AC55:AD55"/>
    <mergeCell ref="AE55:AF55"/>
    <mergeCell ref="B65:P65"/>
    <mergeCell ref="Q65:Q95"/>
    <mergeCell ref="R65:AF65"/>
    <mergeCell ref="B66:P66"/>
    <mergeCell ref="R66:AF66"/>
    <mergeCell ref="B67:D67"/>
    <mergeCell ref="E67:P67"/>
    <mergeCell ref="R67:T67"/>
    <mergeCell ref="U67:AF67"/>
    <mergeCell ref="E68:P68"/>
    <mergeCell ref="U68:AF68"/>
    <mergeCell ref="C69:D69"/>
    <mergeCell ref="E69:G69"/>
    <mergeCell ref="H69:I69"/>
    <mergeCell ref="J69:M69"/>
    <mergeCell ref="N69:P69"/>
    <mergeCell ref="S69:T69"/>
    <mergeCell ref="U69:W69"/>
    <mergeCell ref="X69:Y69"/>
    <mergeCell ref="C55:D55"/>
    <mergeCell ref="E55:F55"/>
    <mergeCell ref="G55:H55"/>
    <mergeCell ref="I55:J55"/>
    <mergeCell ref="K55:L55"/>
    <mergeCell ref="M55:N55"/>
    <mergeCell ref="O55:P55"/>
    <mergeCell ref="S55:T55"/>
    <mergeCell ref="U55:V55"/>
    <mergeCell ref="B53:P53"/>
    <mergeCell ref="R53:AF53"/>
    <mergeCell ref="C54:D54"/>
    <mergeCell ref="E54:F54"/>
    <mergeCell ref="G54:H54"/>
    <mergeCell ref="I54:J54"/>
    <mergeCell ref="K54:L54"/>
    <mergeCell ref="M54:N54"/>
    <mergeCell ref="O54:P54"/>
    <mergeCell ref="S54:T54"/>
    <mergeCell ref="U54:V54"/>
    <mergeCell ref="W54:X54"/>
    <mergeCell ref="Y54:Z54"/>
    <mergeCell ref="AA54:AB54"/>
    <mergeCell ref="AC54:AD54"/>
    <mergeCell ref="AE54:AF54"/>
    <mergeCell ref="L56:M56"/>
    <mergeCell ref="N56:O56"/>
    <mergeCell ref="Y58:AB58"/>
    <mergeCell ref="AC58:AF58"/>
    <mergeCell ref="B59:D59"/>
    <mergeCell ref="AC48:AD48"/>
    <mergeCell ref="S49:T49"/>
    <mergeCell ref="U49:V49"/>
    <mergeCell ref="W49:X49"/>
    <mergeCell ref="Y49:Z49"/>
    <mergeCell ref="AC49:AD49"/>
    <mergeCell ref="S51:V51"/>
    <mergeCell ref="W51:Z51"/>
    <mergeCell ref="AA51:AD51"/>
    <mergeCell ref="AC44:AD44"/>
    <mergeCell ref="S45:T45"/>
    <mergeCell ref="U45:V45"/>
    <mergeCell ref="W45:X45"/>
    <mergeCell ref="Y45:Z45"/>
    <mergeCell ref="AC45:AD45"/>
    <mergeCell ref="S46:T46"/>
    <mergeCell ref="U46:V46"/>
    <mergeCell ref="W46:X46"/>
    <mergeCell ref="Y46:Z46"/>
    <mergeCell ref="AC46:AD46"/>
    <mergeCell ref="U47:V47"/>
    <mergeCell ref="W47:X47"/>
    <mergeCell ref="Y47:Z47"/>
    <mergeCell ref="AC47:AD47"/>
    <mergeCell ref="C49:D49"/>
    <mergeCell ref="E49:F49"/>
    <mergeCell ref="G49:H49"/>
    <mergeCell ref="I49:J49"/>
    <mergeCell ref="M49:N49"/>
    <mergeCell ref="C51:F51"/>
    <mergeCell ref="G51:J51"/>
    <mergeCell ref="K51:N51"/>
    <mergeCell ref="W42:Z42"/>
    <mergeCell ref="S43:T43"/>
    <mergeCell ref="U43:V43"/>
    <mergeCell ref="W43:X43"/>
    <mergeCell ref="Y43:Z43"/>
    <mergeCell ref="S44:T44"/>
    <mergeCell ref="U44:V44"/>
    <mergeCell ref="W44:X44"/>
    <mergeCell ref="Y44:Z44"/>
    <mergeCell ref="S48:T48"/>
    <mergeCell ref="U48:V48"/>
    <mergeCell ref="W48:X48"/>
    <mergeCell ref="Y48:Z48"/>
    <mergeCell ref="C47:D47"/>
    <mergeCell ref="E47:F47"/>
    <mergeCell ref="G47:H47"/>
    <mergeCell ref="I47:J47"/>
    <mergeCell ref="M47:N47"/>
    <mergeCell ref="O47:P47"/>
    <mergeCell ref="C50:F50"/>
    <mergeCell ref="G50:J50"/>
    <mergeCell ref="K50:N50"/>
    <mergeCell ref="O50:P50"/>
    <mergeCell ref="S47:T47"/>
    <mergeCell ref="S19:V19"/>
    <mergeCell ref="W19:Z19"/>
    <mergeCell ref="AA19:AD19"/>
    <mergeCell ref="G42:J42"/>
    <mergeCell ref="K42:N42"/>
    <mergeCell ref="C43:D43"/>
    <mergeCell ref="E43:F43"/>
    <mergeCell ref="G43:H43"/>
    <mergeCell ref="I43:J43"/>
    <mergeCell ref="M43:N43"/>
    <mergeCell ref="AA42:AD42"/>
    <mergeCell ref="AC43:AD43"/>
    <mergeCell ref="Y14:Z14"/>
    <mergeCell ref="AC14:AD14"/>
    <mergeCell ref="S16:T16"/>
    <mergeCell ref="U16:V16"/>
    <mergeCell ref="W16:X16"/>
    <mergeCell ref="Y16:Z16"/>
    <mergeCell ref="AC16:AD16"/>
    <mergeCell ref="S17:T17"/>
    <mergeCell ref="U17:V17"/>
    <mergeCell ref="W17:X17"/>
    <mergeCell ref="Y17:Z17"/>
    <mergeCell ref="AC17:AD17"/>
    <mergeCell ref="B25:D25"/>
    <mergeCell ref="G25:I25"/>
    <mergeCell ref="L25:N25"/>
    <mergeCell ref="R25:T25"/>
    <mergeCell ref="W25:Y25"/>
    <mergeCell ref="AB25:AD25"/>
    <mergeCell ref="R24:S24"/>
    <mergeCell ref="T24:U24"/>
    <mergeCell ref="B1:P1"/>
    <mergeCell ref="Q1:Q31"/>
    <mergeCell ref="R1:AF1"/>
    <mergeCell ref="B2:P2"/>
    <mergeCell ref="R2:AF2"/>
    <mergeCell ref="B3:D3"/>
    <mergeCell ref="E3:P3"/>
    <mergeCell ref="R3:T3"/>
    <mergeCell ref="U3:AF3"/>
    <mergeCell ref="E4:P4"/>
    <mergeCell ref="W10:Z10"/>
    <mergeCell ref="AA10:AD10"/>
    <mergeCell ref="S11:T11"/>
    <mergeCell ref="U11:V11"/>
    <mergeCell ref="W11:X11"/>
    <mergeCell ref="Y11:Z11"/>
    <mergeCell ref="AC11:AD11"/>
    <mergeCell ref="S12:T12"/>
    <mergeCell ref="U12:V12"/>
    <mergeCell ref="W12:X12"/>
    <mergeCell ref="Y12:Z12"/>
    <mergeCell ref="AC12:AD12"/>
    <mergeCell ref="S13:T13"/>
    <mergeCell ref="U13:V13"/>
    <mergeCell ref="U4:AF4"/>
    <mergeCell ref="C5:D5"/>
    <mergeCell ref="E5:G5"/>
    <mergeCell ref="H5:I5"/>
    <mergeCell ref="J5:M5"/>
    <mergeCell ref="N5:P5"/>
    <mergeCell ref="S5:T5"/>
    <mergeCell ref="U5:W5"/>
    <mergeCell ref="X5:Y5"/>
    <mergeCell ref="Z5:AC5"/>
    <mergeCell ref="AD5:AF5"/>
    <mergeCell ref="B6:D6"/>
    <mergeCell ref="E6:I6"/>
    <mergeCell ref="J6:M6"/>
    <mergeCell ref="N6:P6"/>
    <mergeCell ref="R6:T6"/>
    <mergeCell ref="U6:Y6"/>
    <mergeCell ref="Z6:AC6"/>
    <mergeCell ref="AD6:AF6"/>
    <mergeCell ref="Z7:AC7"/>
    <mergeCell ref="AD7:AF7"/>
    <mergeCell ref="B8:D8"/>
    <mergeCell ref="E8:I8"/>
    <mergeCell ref="J8:M8"/>
    <mergeCell ref="N8:P8"/>
    <mergeCell ref="R8:T8"/>
    <mergeCell ref="U8:Y8"/>
    <mergeCell ref="Z8:AC8"/>
    <mergeCell ref="AD8:AF8"/>
    <mergeCell ref="B7:D7"/>
    <mergeCell ref="E7:I7"/>
    <mergeCell ref="J7:M7"/>
    <mergeCell ref="N7:P7"/>
    <mergeCell ref="R7:T7"/>
    <mergeCell ref="U7:Y7"/>
    <mergeCell ref="AE10:AE12"/>
    <mergeCell ref="AF10:AF12"/>
    <mergeCell ref="B20:P20"/>
    <mergeCell ref="R20:AF20"/>
    <mergeCell ref="C12:D12"/>
    <mergeCell ref="E12:F12"/>
    <mergeCell ref="G12:H12"/>
    <mergeCell ref="I12:J12"/>
    <mergeCell ref="O10:O12"/>
    <mergeCell ref="P10:P12"/>
    <mergeCell ref="R10:R12"/>
    <mergeCell ref="S10:V10"/>
    <mergeCell ref="B10:B12"/>
    <mergeCell ref="C10:F10"/>
    <mergeCell ref="W13:X13"/>
    <mergeCell ref="Y13:Z13"/>
    <mergeCell ref="AC13:AD13"/>
    <mergeCell ref="S14:T14"/>
    <mergeCell ref="U14:V14"/>
    <mergeCell ref="W14:X14"/>
    <mergeCell ref="C17:D17"/>
    <mergeCell ref="E13:F13"/>
    <mergeCell ref="E14:F14"/>
    <mergeCell ref="E16:F16"/>
    <mergeCell ref="E17:F17"/>
    <mergeCell ref="K19:N19"/>
    <mergeCell ref="I13:J13"/>
    <mergeCell ref="I14:J14"/>
    <mergeCell ref="I16:J16"/>
    <mergeCell ref="I17:J17"/>
    <mergeCell ref="M13:N13"/>
    <mergeCell ref="M14:N14"/>
    <mergeCell ref="W24:X24"/>
    <mergeCell ref="Y24:Z24"/>
    <mergeCell ref="AB24:AC24"/>
    <mergeCell ref="AD24:AE24"/>
    <mergeCell ref="B24:C24"/>
    <mergeCell ref="D24:E24"/>
    <mergeCell ref="G24:H24"/>
    <mergeCell ref="I24:J24"/>
    <mergeCell ref="L24:M24"/>
    <mergeCell ref="N24:O24"/>
    <mergeCell ref="Y26:AB26"/>
    <mergeCell ref="AC26:AF26"/>
    <mergeCell ref="B27:D27"/>
    <mergeCell ref="E27:H27"/>
    <mergeCell ref="I27:L27"/>
    <mergeCell ref="M27:P27"/>
    <mergeCell ref="R27:T27"/>
    <mergeCell ref="U27:X27"/>
    <mergeCell ref="Y27:AB27"/>
    <mergeCell ref="AC27:AF27"/>
    <mergeCell ref="B26:D26"/>
    <mergeCell ref="E26:H26"/>
    <mergeCell ref="I26:L26"/>
    <mergeCell ref="M26:P26"/>
    <mergeCell ref="R26:T26"/>
    <mergeCell ref="U26:X26"/>
    <mergeCell ref="U37:W37"/>
    <mergeCell ref="Y28:AB28"/>
    <mergeCell ref="AC28:AF28"/>
    <mergeCell ref="B29:D29"/>
    <mergeCell ref="E29:G29"/>
    <mergeCell ref="R29:T29"/>
    <mergeCell ref="U29:W29"/>
    <mergeCell ref="B28:D28"/>
    <mergeCell ref="G28:H28"/>
    <mergeCell ref="I28:L28"/>
    <mergeCell ref="M28:P28"/>
    <mergeCell ref="R28:T28"/>
    <mergeCell ref="W28:X28"/>
    <mergeCell ref="B31:E31"/>
    <mergeCell ref="F31:J31"/>
    <mergeCell ref="K31:P31"/>
    <mergeCell ref="R31:U31"/>
    <mergeCell ref="V31:Z31"/>
    <mergeCell ref="AA31:AF31"/>
    <mergeCell ref="B30:E30"/>
    <mergeCell ref="F30:J30"/>
    <mergeCell ref="K30:P30"/>
    <mergeCell ref="R30:U30"/>
    <mergeCell ref="V30:Z30"/>
    <mergeCell ref="AA30:AF30"/>
    <mergeCell ref="U39:Y39"/>
    <mergeCell ref="B33:P33"/>
    <mergeCell ref="Q33:Q63"/>
    <mergeCell ref="R33:AF33"/>
    <mergeCell ref="B34:P34"/>
    <mergeCell ref="R34:AF34"/>
    <mergeCell ref="B35:D35"/>
    <mergeCell ref="E35:P35"/>
    <mergeCell ref="R35:T35"/>
    <mergeCell ref="U35:AF35"/>
    <mergeCell ref="E36:P36"/>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U36:AF36"/>
    <mergeCell ref="C37:D37"/>
    <mergeCell ref="E37:G37"/>
    <mergeCell ref="H37:I37"/>
    <mergeCell ref="J37:M37"/>
    <mergeCell ref="N37:P37"/>
    <mergeCell ref="S37:T37"/>
    <mergeCell ref="AB56:AC56"/>
    <mergeCell ref="AD56:AE56"/>
    <mergeCell ref="B56:C56"/>
    <mergeCell ref="D56:E56"/>
    <mergeCell ref="G56:H56"/>
    <mergeCell ref="I56:J56"/>
    <mergeCell ref="X37:Y37"/>
    <mergeCell ref="Z37:AC37"/>
    <mergeCell ref="AD37:AF37"/>
    <mergeCell ref="B38:D38"/>
    <mergeCell ref="E38:I38"/>
    <mergeCell ref="J38:M38"/>
    <mergeCell ref="N38:P38"/>
    <mergeCell ref="R38:T38"/>
    <mergeCell ref="U38:Y38"/>
    <mergeCell ref="Z38:AC38"/>
    <mergeCell ref="AD38:AF38"/>
    <mergeCell ref="Z39:AC39"/>
    <mergeCell ref="AD39:AF39"/>
    <mergeCell ref="B40:D40"/>
    <mergeCell ref="E40:I40"/>
    <mergeCell ref="J40:M40"/>
    <mergeCell ref="N40:P40"/>
    <mergeCell ref="R40:T40"/>
    <mergeCell ref="U40:Y40"/>
    <mergeCell ref="Z40:AC40"/>
    <mergeCell ref="AD40:AF40"/>
    <mergeCell ref="B39:D39"/>
    <mergeCell ref="E39:I39"/>
    <mergeCell ref="J39:M39"/>
    <mergeCell ref="N39:P39"/>
    <mergeCell ref="R39:T39"/>
    <mergeCell ref="E61:G61"/>
    <mergeCell ref="R61:T61"/>
    <mergeCell ref="U61:W61"/>
    <mergeCell ref="B60:D60"/>
    <mergeCell ref="G60:H60"/>
    <mergeCell ref="I60:L60"/>
    <mergeCell ref="M60:P60"/>
    <mergeCell ref="R60:T60"/>
    <mergeCell ref="W60:X60"/>
    <mergeCell ref="AE42:AE44"/>
    <mergeCell ref="AF42:AF44"/>
    <mergeCell ref="B52:P52"/>
    <mergeCell ref="R52:AF52"/>
    <mergeCell ref="O42:O44"/>
    <mergeCell ref="P42:P44"/>
    <mergeCell ref="R42:R44"/>
    <mergeCell ref="S42:V42"/>
    <mergeCell ref="B42:B44"/>
    <mergeCell ref="C42:F42"/>
    <mergeCell ref="M46:N46"/>
    <mergeCell ref="C48:D48"/>
    <mergeCell ref="E48:F48"/>
    <mergeCell ref="G48:H48"/>
    <mergeCell ref="I48:J48"/>
    <mergeCell ref="M48:N48"/>
    <mergeCell ref="B57:D57"/>
    <mergeCell ref="G57:I57"/>
    <mergeCell ref="L57:N57"/>
    <mergeCell ref="R57:T57"/>
    <mergeCell ref="W57:Y57"/>
    <mergeCell ref="AB57:AD57"/>
    <mergeCell ref="R56:S56"/>
    <mergeCell ref="Y22:Z22"/>
    <mergeCell ref="AA22:AB22"/>
    <mergeCell ref="AC22:AD22"/>
    <mergeCell ref="AE22:AF22"/>
    <mergeCell ref="B21:P21"/>
    <mergeCell ref="R21:AF21"/>
    <mergeCell ref="C22:D22"/>
    <mergeCell ref="E22:F22"/>
    <mergeCell ref="G22:H22"/>
    <mergeCell ref="I22:J22"/>
    <mergeCell ref="K22:L22"/>
    <mergeCell ref="M22:N22"/>
    <mergeCell ref="O22:P22"/>
    <mergeCell ref="S22:T22"/>
    <mergeCell ref="AC23:AD23"/>
    <mergeCell ref="AE23:AF23"/>
    <mergeCell ref="E59:H59"/>
    <mergeCell ref="I59:L59"/>
    <mergeCell ref="M59:P59"/>
    <mergeCell ref="R59:T59"/>
    <mergeCell ref="U59:X59"/>
    <mergeCell ref="Y59:AB59"/>
    <mergeCell ref="AC59:AF59"/>
    <mergeCell ref="B58:D58"/>
    <mergeCell ref="E58:H58"/>
    <mergeCell ref="I58:L58"/>
    <mergeCell ref="M58:P58"/>
    <mergeCell ref="R58:T58"/>
    <mergeCell ref="U58:X58"/>
    <mergeCell ref="T56:U56"/>
    <mergeCell ref="W56:X56"/>
    <mergeCell ref="Y56:Z56"/>
    <mergeCell ref="AJ13:AM21"/>
    <mergeCell ref="C11:D11"/>
    <mergeCell ref="E11:F11"/>
    <mergeCell ref="G10:J10"/>
    <mergeCell ref="G11:H11"/>
    <mergeCell ref="I11:J11"/>
    <mergeCell ref="K10:N10"/>
    <mergeCell ref="M11:N11"/>
    <mergeCell ref="O23:P23"/>
    <mergeCell ref="S23:T23"/>
    <mergeCell ref="U23:V23"/>
    <mergeCell ref="W23:X23"/>
    <mergeCell ref="Y23:Z23"/>
    <mergeCell ref="AA23:AB23"/>
    <mergeCell ref="C23:D23"/>
    <mergeCell ref="E23:F23"/>
    <mergeCell ref="G23:H23"/>
    <mergeCell ref="I23:J23"/>
    <mergeCell ref="K23:L23"/>
    <mergeCell ref="M23:N23"/>
    <mergeCell ref="U22:V22"/>
    <mergeCell ref="W22:X22"/>
    <mergeCell ref="G13:H13"/>
    <mergeCell ref="G14:H14"/>
    <mergeCell ref="G16:H16"/>
    <mergeCell ref="G17:H17"/>
    <mergeCell ref="C19:F19"/>
    <mergeCell ref="G19:J19"/>
    <mergeCell ref="M12:N12"/>
    <mergeCell ref="C13:D13"/>
    <mergeCell ref="C14:D14"/>
    <mergeCell ref="C16:D16"/>
    <mergeCell ref="C15:D15"/>
    <mergeCell ref="E15:F15"/>
    <mergeCell ref="G15:H15"/>
    <mergeCell ref="I15:J15"/>
    <mergeCell ref="M15:N15"/>
    <mergeCell ref="O15:P15"/>
    <mergeCell ref="C18:F18"/>
    <mergeCell ref="G18:J18"/>
    <mergeCell ref="K18:N18"/>
    <mergeCell ref="O18:P18"/>
    <mergeCell ref="S15:T15"/>
    <mergeCell ref="U15:V15"/>
    <mergeCell ref="W15:X15"/>
    <mergeCell ref="Y15:Z15"/>
    <mergeCell ref="AC15:AD15"/>
    <mergeCell ref="AE15:AF15"/>
    <mergeCell ref="S18:V18"/>
    <mergeCell ref="W18:Z18"/>
    <mergeCell ref="AA18:AD18"/>
    <mergeCell ref="AE18:AF18"/>
    <mergeCell ref="M16:N16"/>
    <mergeCell ref="M17:N17"/>
    <mergeCell ref="AE47:AF47"/>
    <mergeCell ref="S50:V50"/>
    <mergeCell ref="W50:Z50"/>
    <mergeCell ref="AA50:AD50"/>
    <mergeCell ref="AE50:AF50"/>
    <mergeCell ref="C79:D79"/>
    <mergeCell ref="E79:F79"/>
    <mergeCell ref="G79:H79"/>
    <mergeCell ref="I79:J79"/>
    <mergeCell ref="M79:N79"/>
    <mergeCell ref="O79:P79"/>
    <mergeCell ref="S79:T79"/>
    <mergeCell ref="U79:V79"/>
    <mergeCell ref="W79:X79"/>
    <mergeCell ref="Y79:Z79"/>
    <mergeCell ref="AC79:AD79"/>
    <mergeCell ref="AE79:AF79"/>
    <mergeCell ref="B63:E63"/>
    <mergeCell ref="F63:J63"/>
    <mergeCell ref="K63:P63"/>
    <mergeCell ref="R63:U63"/>
    <mergeCell ref="V63:Z63"/>
    <mergeCell ref="AA63:AF63"/>
    <mergeCell ref="B62:E62"/>
    <mergeCell ref="F62:J62"/>
    <mergeCell ref="K62:P62"/>
    <mergeCell ref="R62:U62"/>
    <mergeCell ref="V62:Z62"/>
    <mergeCell ref="AA62:AF62"/>
    <mergeCell ref="Y60:AB60"/>
    <mergeCell ref="AC60:AF60"/>
    <mergeCell ref="B61:D61"/>
    <mergeCell ref="K82:N82"/>
    <mergeCell ref="O82:P82"/>
    <mergeCell ref="S82:V82"/>
    <mergeCell ref="W82:Z82"/>
    <mergeCell ref="AA82:AD82"/>
    <mergeCell ref="AE82:AF82"/>
    <mergeCell ref="C111:D111"/>
    <mergeCell ref="E111:F111"/>
    <mergeCell ref="G111:H111"/>
    <mergeCell ref="I111:J111"/>
    <mergeCell ref="M111:N111"/>
    <mergeCell ref="O111:P111"/>
    <mergeCell ref="S111:T111"/>
    <mergeCell ref="U111:V111"/>
    <mergeCell ref="W111:X111"/>
    <mergeCell ref="Y111:Z111"/>
    <mergeCell ref="AC111:AD111"/>
    <mergeCell ref="AE111:AF111"/>
    <mergeCell ref="C83:F83"/>
    <mergeCell ref="G83:J83"/>
    <mergeCell ref="K83:N83"/>
    <mergeCell ref="S83:V83"/>
    <mergeCell ref="W83:Z83"/>
    <mergeCell ref="AA83:AD83"/>
    <mergeCell ref="B84:P84"/>
    <mergeCell ref="R84:AF84"/>
    <mergeCell ref="B85:P85"/>
    <mergeCell ref="R85:AF85"/>
    <mergeCell ref="C82:F82"/>
    <mergeCell ref="G82:J82"/>
    <mergeCell ref="T88:U88"/>
    <mergeCell ref="W88:X88"/>
    <mergeCell ref="K114:N114"/>
    <mergeCell ref="O114:P114"/>
    <mergeCell ref="S114:V114"/>
    <mergeCell ref="W114:Z114"/>
    <mergeCell ref="AA114:AD114"/>
    <mergeCell ref="AE114:AF114"/>
    <mergeCell ref="C143:D143"/>
    <mergeCell ref="E143:F143"/>
    <mergeCell ref="G143:H143"/>
    <mergeCell ref="I143:J143"/>
    <mergeCell ref="M143:N143"/>
    <mergeCell ref="O143:P143"/>
    <mergeCell ref="S143:T143"/>
    <mergeCell ref="U143:V143"/>
    <mergeCell ref="W143:X143"/>
    <mergeCell ref="Y143:Z143"/>
    <mergeCell ref="AC143:AD143"/>
    <mergeCell ref="AE143:AF143"/>
    <mergeCell ref="C115:F115"/>
    <mergeCell ref="G115:J115"/>
    <mergeCell ref="K115:N115"/>
    <mergeCell ref="S115:V115"/>
    <mergeCell ref="W115:Z115"/>
    <mergeCell ref="AA115:AD115"/>
    <mergeCell ref="B116:P116"/>
    <mergeCell ref="R116:AF116"/>
    <mergeCell ref="B117:P117"/>
    <mergeCell ref="R117:AF117"/>
    <mergeCell ref="C114:F114"/>
    <mergeCell ref="G114:J114"/>
    <mergeCell ref="T120:U120"/>
    <mergeCell ref="W120:X120"/>
    <mergeCell ref="K146:N146"/>
    <mergeCell ref="O146:P146"/>
    <mergeCell ref="S146:V146"/>
    <mergeCell ref="W146:Z146"/>
    <mergeCell ref="AA146:AD146"/>
    <mergeCell ref="AE146:AF146"/>
    <mergeCell ref="C175:D175"/>
    <mergeCell ref="E175:F175"/>
    <mergeCell ref="G175:H175"/>
    <mergeCell ref="I175:J175"/>
    <mergeCell ref="M175:N175"/>
    <mergeCell ref="O175:P175"/>
    <mergeCell ref="S175:T175"/>
    <mergeCell ref="U175:V175"/>
    <mergeCell ref="W175:X175"/>
    <mergeCell ref="Y175:Z175"/>
    <mergeCell ref="AC175:AD175"/>
    <mergeCell ref="AE175:AF175"/>
    <mergeCell ref="C147:F147"/>
    <mergeCell ref="G147:J147"/>
    <mergeCell ref="K147:N147"/>
    <mergeCell ref="S147:V147"/>
    <mergeCell ref="W147:Z147"/>
    <mergeCell ref="AA147:AD147"/>
    <mergeCell ref="B148:P148"/>
    <mergeCell ref="R148:AF148"/>
    <mergeCell ref="B149:P149"/>
    <mergeCell ref="R149:AF149"/>
    <mergeCell ref="C146:F146"/>
    <mergeCell ref="G146:J146"/>
    <mergeCell ref="T152:U152"/>
    <mergeCell ref="W152:X152"/>
    <mergeCell ref="K178:N178"/>
    <mergeCell ref="O178:P178"/>
    <mergeCell ref="S178:V178"/>
    <mergeCell ref="W178:Z178"/>
    <mergeCell ref="AA178:AD178"/>
    <mergeCell ref="AE178:AF178"/>
    <mergeCell ref="C207:D207"/>
    <mergeCell ref="E207:F207"/>
    <mergeCell ref="G207:H207"/>
    <mergeCell ref="I207:J207"/>
    <mergeCell ref="M207:N207"/>
    <mergeCell ref="O207:P207"/>
    <mergeCell ref="S207:T207"/>
    <mergeCell ref="U207:V207"/>
    <mergeCell ref="W207:X207"/>
    <mergeCell ref="Y207:Z207"/>
    <mergeCell ref="AC207:AD207"/>
    <mergeCell ref="AE207:AF207"/>
    <mergeCell ref="C179:F179"/>
    <mergeCell ref="G179:J179"/>
    <mergeCell ref="K179:N179"/>
    <mergeCell ref="S179:V179"/>
    <mergeCell ref="W179:Z179"/>
    <mergeCell ref="AA179:AD179"/>
    <mergeCell ref="B180:P180"/>
    <mergeCell ref="R180:AF180"/>
    <mergeCell ref="B181:P181"/>
    <mergeCell ref="R181:AF181"/>
    <mergeCell ref="C178:F178"/>
    <mergeCell ref="G178:J178"/>
    <mergeCell ref="T184:U184"/>
    <mergeCell ref="W184:X184"/>
    <mergeCell ref="K210:N210"/>
    <mergeCell ref="O210:P210"/>
    <mergeCell ref="S210:V210"/>
    <mergeCell ref="W210:Z210"/>
    <mergeCell ref="AA210:AD210"/>
    <mergeCell ref="AE210:AF210"/>
    <mergeCell ref="C239:D239"/>
    <mergeCell ref="E239:F239"/>
    <mergeCell ref="G239:H239"/>
    <mergeCell ref="I239:J239"/>
    <mergeCell ref="M239:N239"/>
    <mergeCell ref="O239:P239"/>
    <mergeCell ref="S239:T239"/>
    <mergeCell ref="U239:V239"/>
    <mergeCell ref="W239:X239"/>
    <mergeCell ref="Y239:Z239"/>
    <mergeCell ref="AC239:AD239"/>
    <mergeCell ref="AE239:AF239"/>
    <mergeCell ref="C211:F211"/>
    <mergeCell ref="G211:J211"/>
    <mergeCell ref="K211:N211"/>
    <mergeCell ref="S211:V211"/>
    <mergeCell ref="W211:Z211"/>
    <mergeCell ref="AA211:AD211"/>
    <mergeCell ref="B212:P212"/>
    <mergeCell ref="R212:AF212"/>
    <mergeCell ref="B213:P213"/>
    <mergeCell ref="R213:AF213"/>
    <mergeCell ref="C210:F210"/>
    <mergeCell ref="G210:J210"/>
    <mergeCell ref="T216:U216"/>
    <mergeCell ref="W216:X216"/>
    <mergeCell ref="K242:N242"/>
    <mergeCell ref="O242:P242"/>
    <mergeCell ref="S242:V242"/>
    <mergeCell ref="W242:Z242"/>
    <mergeCell ref="AA242:AD242"/>
    <mergeCell ref="AE242:AF242"/>
    <mergeCell ref="C271:D271"/>
    <mergeCell ref="E271:F271"/>
    <mergeCell ref="G271:H271"/>
    <mergeCell ref="I271:J271"/>
    <mergeCell ref="M271:N271"/>
    <mergeCell ref="O271:P271"/>
    <mergeCell ref="S271:T271"/>
    <mergeCell ref="U271:V271"/>
    <mergeCell ref="W271:X271"/>
    <mergeCell ref="Y271:Z271"/>
    <mergeCell ref="AC271:AD271"/>
    <mergeCell ref="AE271:AF271"/>
    <mergeCell ref="C243:F243"/>
    <mergeCell ref="G243:J243"/>
    <mergeCell ref="K243:N243"/>
    <mergeCell ref="S243:V243"/>
    <mergeCell ref="W243:Z243"/>
    <mergeCell ref="AA243:AD243"/>
    <mergeCell ref="B244:P244"/>
    <mergeCell ref="R244:AF244"/>
    <mergeCell ref="B245:P245"/>
    <mergeCell ref="R245:AF245"/>
    <mergeCell ref="C242:F242"/>
    <mergeCell ref="G242:J242"/>
    <mergeCell ref="T248:U248"/>
    <mergeCell ref="W248:X248"/>
    <mergeCell ref="K306:N306"/>
    <mergeCell ref="O306:P306"/>
    <mergeCell ref="S306:V306"/>
    <mergeCell ref="W306:Z306"/>
    <mergeCell ref="AA306:AD306"/>
    <mergeCell ref="AE306:AF306"/>
    <mergeCell ref="K274:N274"/>
    <mergeCell ref="O274:P274"/>
    <mergeCell ref="S274:V274"/>
    <mergeCell ref="W274:Z274"/>
    <mergeCell ref="AA274:AD274"/>
    <mergeCell ref="AE274:AF274"/>
    <mergeCell ref="C303:D303"/>
    <mergeCell ref="E303:F303"/>
    <mergeCell ref="G303:H303"/>
    <mergeCell ref="I303:J303"/>
    <mergeCell ref="M303:N303"/>
    <mergeCell ref="O303:P303"/>
    <mergeCell ref="S303:T303"/>
    <mergeCell ref="U303:V303"/>
    <mergeCell ref="W303:X303"/>
    <mergeCell ref="Y303:Z303"/>
    <mergeCell ref="AC303:AD303"/>
    <mergeCell ref="AE303:AF303"/>
    <mergeCell ref="C275:F275"/>
    <mergeCell ref="G275:J275"/>
    <mergeCell ref="K275:N275"/>
    <mergeCell ref="S275:V275"/>
    <mergeCell ref="W275:Z275"/>
    <mergeCell ref="AA275:AD275"/>
    <mergeCell ref="B276:P276"/>
    <mergeCell ref="R276:AF276"/>
  </mergeCells>
  <conditionalFormatting sqref="K33:N320 AA33:AC320">
    <cfRule type="cellIs" dxfId="1" priority="57" stopIfTrue="1" operator="equal">
      <formula>0</formula>
    </cfRule>
  </conditionalFormatting>
  <conditionalFormatting sqref="B33:AF320">
    <cfRule type="expression" dxfId="0" priority="53" stopIfTrue="1">
      <formula>$A33=""</formula>
    </cfRule>
  </conditionalFormatting>
  <pageMargins left="0.4" right="0.2" top="0.25" bottom="0.25" header="0.3" footer="0.3"/>
  <pageSetup paperSize="9" scale="8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सामान्य जानकारी</vt:lpstr>
      <vt:lpstr>Master sheet</vt:lpstr>
      <vt:lpstr>Marks Entry 1st</vt:lpstr>
      <vt:lpstr>Marks Entry 2nd</vt:lpstr>
      <vt:lpstr>Result Sheet</vt:lpstr>
      <vt:lpstr>Teacher &amp; Cat. Wise Result</vt:lpstr>
      <vt:lpstr>Result Aggregate</vt:lpstr>
      <vt:lpstr>Full Marksheet</vt:lpstr>
      <vt:lpstr>All student Report Card</vt:lpstr>
      <vt:lpstr>Mark</vt:lpstr>
      <vt:lpstr>Marks</vt:lpstr>
      <vt:lpstr>'All student Report Card'!Print_Area</vt:lpstr>
      <vt:lpstr>'Full Marksheet'!Print_Area</vt:lpstr>
      <vt:lpstr>'Result Aggregate'!Print_Area</vt:lpstr>
      <vt:lpstr>'Result Sheet'!Print_Area</vt:lpstr>
      <vt:lpstr>'Teacher &amp; Cat. Wise Result'!Print_Area</vt:lpstr>
      <vt:lpstr>sessional</vt:lpstr>
      <vt:lpstr>Sub</vt:lpstr>
      <vt:lpstr>Subject</vt:lpstr>
      <vt:lpstr>subject1</vt:lpstr>
      <vt:lpstr>subject2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2023-04-04T04:51:23Z</cp:lastPrinted>
  <dcterms:created xsi:type="dcterms:W3CDTF">2019-03-06T09:30:06Z</dcterms:created>
  <dcterms:modified xsi:type="dcterms:W3CDTF">2023-04-27T14:55:36Z</dcterms:modified>
</cp:coreProperties>
</file>